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W_LEP\"/>
    </mc:Choice>
  </mc:AlternateContent>
  <xr:revisionPtr revIDLastSave="0" documentId="13_ncr:1_{94263E4A-0691-4043-A5E2-AD557B35F65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<sst xmlns="http://schemas.openxmlformats.org/spreadsheetml/2006/main" count="2355" uniqueCount="531">
  <si>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</si>
  <si>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</si>
  <si>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</si>
  <si>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</si>
  <si>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</si>
  <si>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</si>
  <si>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</si>
  <si>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</si>
  <si>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</si>
  <si>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</si>
  <si>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</si>
  <si>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</si>
  <si>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</si>
  <si>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</si>
  <si>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</si>
  <si>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</si>
  <si>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</si>
  <si>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</si>
  <si>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</si>
  <si>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</si>
  <si>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</si>
  <si>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</si>
  <si>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</si>
  <si>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</si>
  <si>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</si>
  <si>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</si>
  <si>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</si>
  <si>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</si>
  <si>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</si>
  <si>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</si>
  <si>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</si>
  <si>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</si>
  <si>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</si>
  <si>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</si>
  <si>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</si>
  <si>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</si>
  <si>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</si>
  <si>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</si>
  <si>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</si>
  <si>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</si>
  <si>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</si>
  <si>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</si>
  <si>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</si>
  <si>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</si>
  <si>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</si>
  <si>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</si>
  <si>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</si>
  <si>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</si>
  <si>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</si>
  <si>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</si>
  <si>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</si>
  <si>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</si>
  <si>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</si>
  <si>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</si>
  <si>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</si>
  <si>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</si>
  <si>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</si>
  <si>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</si>
  <si>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</si>
  <si>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</si>
  <si>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</si>
  <si>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</si>
  <si>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</si>
  <si>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</si>
  <si>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</si>
  <si>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</si>
  <si>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</si>
  <si>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</si>
  <si>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</si>
  <si>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</si>
  <si>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</si>
  <si>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</si>
  <si>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</si>
  <si>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</si>
  <si>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</si>
  <si>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</si>
  <si>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</si>
  <si>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</si>
  <si>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</si>
  <si>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</si>
  <si>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</si>
  <si>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</si>
  <si>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</si>
  <si>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</si>
  <si>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</si>
  <si>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</si>
  <si>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</si>
  <si>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</si>
  <si>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</si>
  <si>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</si>
  <si>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</si>
  <si>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</si>
  <si>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</si>
  <si>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</si>
  <si>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</si>
  <si>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</si>
  <si>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</si>
  <si>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</si>
  <si>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</si>
  <si>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</si>
  <si>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</si>
  <si>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</si>
  <si>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</si>
  <si>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</si>
  <si>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</si>
  <si>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</si>
  <si>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</si>
  <si>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</si>
  <si>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</si>
  <si>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</si>
  <si>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</si>
  <si>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</si>
  <si>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</si>
  <si>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</si>
  <si>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</si>
  <si>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</si>
  <si>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</si>
  <si>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</si>
  <si>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</si>
  <si>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</si>
  <si>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</si>
  <si>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</si>
  <si>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</si>
  <si>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</si>
  <si>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</si>
  <si>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</si>
  <si>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</si>
  <si>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</si>
  <si>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</si>
  <si>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</si>
  <si>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</si>
  <si>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</si>
  <si>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</si>
  <si>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</si>
  <si>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</si>
  <si>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</si>
  <si>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</si>
  <si>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</si>
  <si>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</si>
  <si>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</si>
  <si>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</si>
  <si>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</si>
  <si>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</si>
  <si>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</si>
  <si>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</si>
  <si>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</si>
  <si>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</si>
  <si>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</si>
  <si>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</si>
  <si>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</si>
  <si>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</si>
  <si>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</si>
  <si>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</si>
  <si>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</si>
  <si>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</si>
  <si>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</si>
  <si>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</si>
  <si>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</si>
  <si>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</si>
  <si>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</si>
  <si>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</si>
  <si>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</si>
  <si>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</si>
  <si>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</si>
  <si>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</si>
  <si>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</si>
  <si>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</si>
  <si>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</si>
  <si>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</si>
  <si>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</si>
  <si>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</si>
  <si>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</si>
  <si>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</si>
  <si>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</si>
  <si>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</si>
  <si>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</si>
  <si>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</si>
  <si>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</si>
  <si>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</si>
  <si>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</si>
  <si>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</si>
  <si>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</si>
  <si>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</si>
  <si>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</si>
  <si>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</si>
  <si>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</si>
  <si>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</si>
  <si>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</si>
  <si>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</si>
  <si>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</si>
  <si>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</si>
  <si>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</si>
  <si>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</si>
  <si>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</si>
  <si>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</si>
  <si>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</si>
  <si>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</si>
  <si>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</si>
  <si>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</si>
  <si>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</si>
  <si>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</si>
  <si>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</si>
  <si>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</si>
  <si>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</si>
  <si>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</si>
  <si>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</si>
  <si>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</si>
  <si>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</si>
  <si>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</si>
  <si>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</si>
  <si>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</si>
  <si>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</si>
  <si>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</si>
  <si>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</si>
  <si>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</si>
  <si>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</si>
  <si>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</si>
  <si>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</si>
  <si>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</si>
  <si>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</si>
  <si>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</si>
  <si>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</si>
  <si>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</si>
  <si>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</si>
  <si>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</si>
  <si>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</si>
  <si>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</si>
  <si>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</si>
  <si>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</si>
  <si>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</si>
  <si>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</si>
  <si>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</si>
  <si>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</si>
  <si>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</si>
  <si>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</si>
  <si>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</si>
  <si>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</si>
  <si>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</si>
  <si>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</si>
  <si>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</si>
  <si>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</si>
  <si>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</si>
  <si>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</si>
  <si>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</si>
  <si>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</si>
  <si>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</si>
  <si>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</si>
  <si>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</si>
  <si>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</si>
  <si>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</si>
  <si>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</si>
  <si>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</si>
  <si>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</si>
  <si>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</si>
  <si>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</si>
  <si>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</si>
  <si>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</si>
  <si>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</si>
  <si>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</si>
  <si>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</si>
  <si>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</si>
  <si>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</si>
  <si>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</si>
  <si>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</si>
  <si>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</si>
  <si>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</si>
  <si>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</si>
  <si>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</si>
  <si>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</si>
  <si>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</si>
  <si>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</si>
  <si>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</si>
  <si>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</si>
  <si>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</si>
  <si>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</si>
  <si>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</si>
  <si>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</si>
  <si>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</si>
  <si>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</si>
  <si>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</si>
  <si>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</si>
  <si>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</si>
  <si>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</si>
  <si>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</si>
  <si>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</si>
  <si>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</si>
  <si>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</si>
  <si>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</si>
  <si>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</si>
  <si>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</si>
  <si>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</si>
  <si>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</si>
  <si>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</si>
  <si>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</si>
  <si>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</si>
  <si>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</si>
  <si>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</si>
  <si>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</si>
  <si>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</si>
  <si>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</si>
  <si>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</si>
  <si>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</si>
  <si>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</si>
  <si>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</si>
  <si>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</si>
  <si>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</si>
  <si>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</si>
  <si>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</si>
  <si>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</si>
  <si>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</si>
  <si>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</si>
  <si>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</si>
  <si>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</si>
  <si>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</si>
  <si>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</si>
  <si>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</si>
  <si>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</si>
  <si>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</si>
  <si>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</si>
  <si>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</si>
  <si>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</si>
  <si>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</si>
  <si>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</si>
  <si>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</si>
  <si>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</si>
  <si>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</si>
  <si>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</si>
  <si>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</si>
  <si>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</si>
  <si>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</si>
  <si>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</si>
  <si>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</si>
  <si>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</si>
  <si>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</si>
  <si>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</si>
  <si>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</si>
  <si>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</si>
  <si>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</si>
  <si>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</si>
  <si>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</si>
  <si>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</si>
  <si>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</si>
  <si>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</si>
  <si>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</si>
  <si>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</si>
  <si>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</si>
  <si>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</si>
  <si>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</si>
  <si>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</si>
  <si>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</si>
  <si>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</si>
  <si>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</si>
  <si>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</si>
  <si>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</si>
  <si>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</si>
  <si>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</si>
  <si>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</si>
  <si>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</si>
  <si>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</si>
  <si>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</si>
  <si>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</si>
  <si>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</si>
  <si>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</si>
  <si>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</si>
  <si>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</si>
  <si>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</si>
  <si>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</si>
  <si>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</si>
  <si>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</si>
  <si>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</si>
  <si>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</si>
  <si>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</si>
  <si>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</si>
  <si>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</si>
  <si>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</si>
  <si>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</si>
  <si>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</si>
  <si>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</si>
  <si>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</si>
  <si>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</si>
  <si>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</si>
  <si>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</si>
  <si>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</si>
  <si>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</si>
  <si>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</si>
  <si>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</si>
  <si>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</si>
  <si>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</si>
  <si>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</si>
  <si>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</si>
  <si>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</si>
  <si>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</si>
  <si>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</si>
  <si>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</si>
  <si>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</si>
  <si>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</si>
  <si>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</si>
  <si>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</si>
  <si>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</si>
  <si>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</si>
  <si>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</si>
  <si>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</si>
  <si>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</si>
  <si>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</si>
  <si>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</si>
  <si>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</si>
  <si>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</si>
  <si>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</si>
  <si>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</si>
  <si>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</si>
  <si>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</si>
  <si>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</si>
  <si>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</si>
  <si>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</si>
  <si>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</si>
  <si>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</si>
  <si>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</si>
  <si>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</si>
  <si>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</si>
  <si>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</si>
  <si>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</si>
  <si>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</si>
  <si>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</si>
  <si>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</si>
  <si>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</si>
  <si>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</si>
  <si>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</si>
  <si>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</si>
  <si>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</si>
  <si>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</si>
  <si>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</si>
  <si>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</si>
  <si>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</si>
  <si>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</si>
  <si>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</si>
  <si>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</si>
  <si>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</si>
  <si>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</si>
  <si>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</si>
  <si>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</si>
  <si>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</si>
  <si>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</si>
  <si>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</si>
  <si>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</si>
  <si>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</si>
  <si>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</si>
  <si>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</si>
  <si>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</si>
  <si>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</si>
  <si>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</si>
  <si>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</si>
  <si>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</si>
  <si>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</si>
  <si>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</si>
  <si>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</si>
  <si>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</si>
  <si>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</si>
  <si>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</si>
  <si>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</si>
  <si>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</si>
  <si>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</si>
  <si>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</si>
  <si>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</si>
  <si>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</si>
  <si>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</si>
  <si>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</si>
  <si>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</si>
  <si>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</si>
  <si>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</si>
  <si>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</si>
  <si>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</si>
  <si>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</si>
  <si>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</si>
  <si>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</si>
  <si>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</si>
  <si>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</si>
  <si>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</si>
  <si>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</si>
  <si>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</si>
  <si>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</si>
  <si>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</si>
  <si>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</si>
  <si>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</si>
  <si>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</si>
  <si>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</si>
  <si>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</si>
  <si>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</si>
  <si>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</si>
  <si>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</si>
  <si>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</si>
  <si>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</si>
  <si>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</si>
  <si>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</si>
  <si>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</si>
  <si>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</si>
  <si>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</si>
  <si>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</si>
  <si>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</si>
  <si>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</si>
  <si>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</si>
  <si>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</si>
  <si>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</si>
  <si>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</si>
  <si>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</si>
  <si>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</si>
  <si>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</si>
  <si>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</si>
  <si>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</si>
  <si>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</si>
  <si>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</si>
  <si>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</si>
  <si>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</si>
  <si>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</si>
  <si>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</si>
  <si>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</si>
  <si>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</si>
  <si>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</si>
  <si>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</si>
  <si>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</si>
  <si>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</si>
  <si>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</si>
  <si>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</si>
  <si>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</si>
  <si>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</si>
  <si>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</si>
  <si>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</si>
  <si>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automation/Data/Results/Workbooks/LEPs/CW_LEP/CW_LEP_Database.Main.xlsx</t>
  </si>
  <si>
    <t>6. Coventry and Warwickshire</t>
  </si>
  <si>
    <t>28-02-2024 09:52:27</t>
  </si>
  <si>
    <t>Coventry and Warwickshire</t>
  </si>
  <si>
    <t>29 02 2024 03:49:06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</si>
</sst>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0.58655386926993458</c:v>
                </c:pt>
                <c:pt idx="2">
                  <c:v>1.5478151591219014</c:v>
                </c:pt>
                <c:pt idx="3">
                  <c:v>0.61336023289977337</c:v>
                </c:pt>
                <c:pt idx="4">
                  <c:v>-0.360922223725757</c:v>
                </c:pt>
                <c:pt idx="5">
                  <c:v>0.88097993609099756</c:v>
                </c:pt>
                <c:pt idx="7">
                  <c:v>-1.098159484347061</c:v>
                </c:pt>
                <c:pt idx="8">
                  <c:v>-0.16206530380532547</c:v>
                </c:pt>
                <c:pt idx="9">
                  <c:v>-0.21615765417416499</c:v>
                </c:pt>
                <c:pt idx="10">
                  <c:v>0.71856373996390666</c:v>
                </c:pt>
                <c:pt idx="11">
                  <c:v>2.0355054284977747</c:v>
                </c:pt>
                <c:pt idx="12">
                  <c:v>-0.69350531276913818</c:v>
                </c:pt>
                <c:pt idx="13">
                  <c:v>1.4523656032590537</c:v>
                </c:pt>
                <c:pt idx="14">
                  <c:v>3.984240642206327</c:v>
                </c:pt>
                <c:pt idx="15">
                  <c:v>0.27823179420680688</c:v>
                </c:pt>
                <c:pt idx="17">
                  <c:v>2.4760958410479539</c:v>
                </c:pt>
                <c:pt idx="18">
                  <c:v>1.6819079342987209</c:v>
                </c:pt>
                <c:pt idx="19">
                  <c:v>-0.31771869069723291</c:v>
                </c:pt>
                <c:pt idx="20">
                  <c:v>0.76810602315622312</c:v>
                </c:pt>
                <c:pt idx="22">
                  <c:v>3.0255794755612575</c:v>
                </c:pt>
                <c:pt idx="24">
                  <c:v>-0.68070297770003174</c:v>
                </c:pt>
                <c:pt idx="25">
                  <c:v>-0.13642615620160781</c:v>
                </c:pt>
                <c:pt idx="26">
                  <c:v>-1.3168417392775522</c:v>
                </c:pt>
                <c:pt idx="27">
                  <c:v>-0.64941041146149292</c:v>
                </c:pt>
                <c:pt idx="29">
                  <c:v>0.15209568892220471</c:v>
                </c:pt>
                <c:pt idx="30">
                  <c:v>8.4681250017887955</c:v>
                </c:pt>
                <c:pt idx="31">
                  <c:v>15.824563807338944</c:v>
                </c:pt>
                <c:pt idx="32">
                  <c:v>-11.466137992071912</c:v>
                </c:pt>
                <c:pt idx="33">
                  <c:v>-0.47511276004431613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0.47830636812842275</c:v>
                </c:pt>
                <c:pt idx="2">
                  <c:v>0.78581974667064625</c:v>
                </c:pt>
                <c:pt idx="3">
                  <c:v>0.55931153194663796</c:v>
                </c:pt>
                <c:pt idx="4">
                  <c:v>0.10032556982493279</c:v>
                </c:pt>
                <c:pt idx="5">
                  <c:v>0.59831883475069958</c:v>
                </c:pt>
                <c:pt idx="7">
                  <c:v>-0.16935708454004494</c:v>
                </c:pt>
                <c:pt idx="8">
                  <c:v>-0.20276942926389374</c:v>
                </c:pt>
                <c:pt idx="9">
                  <c:v>0.92669380044771987</c:v>
                </c:pt>
                <c:pt idx="10">
                  <c:v>0.64056807927541648</c:v>
                </c:pt>
                <c:pt idx="11">
                  <c:v>0.86870332761928015</c:v>
                </c:pt>
                <c:pt idx="12">
                  <c:v>-0.26588449142876946</c:v>
                </c:pt>
                <c:pt idx="13">
                  <c:v>0.94329969506670164</c:v>
                </c:pt>
                <c:pt idx="14">
                  <c:v>-1.2623078735896076E-2</c:v>
                </c:pt>
                <c:pt idx="15">
                  <c:v>0.53978465582127377</c:v>
                </c:pt>
                <c:pt idx="17">
                  <c:v>1.2614634992597518</c:v>
                </c:pt>
                <c:pt idx="18">
                  <c:v>1.2062813043515863</c:v>
                </c:pt>
                <c:pt idx="19">
                  <c:v>0.13154972606794768</c:v>
                </c:pt>
                <c:pt idx="20">
                  <c:v>0.67515895928285108</c:v>
                </c:pt>
                <c:pt idx="22">
                  <c:v>0.31894247451289548</c:v>
                </c:pt>
                <c:pt idx="24">
                  <c:v>-0.36192453364075616</c:v>
                </c:pt>
                <c:pt idx="25">
                  <c:v>-0.20361769196569623</c:v>
                </c:pt>
                <c:pt idx="26">
                  <c:v>-0.12263834345288549</c:v>
                </c:pt>
                <c:pt idx="27">
                  <c:v>-0.32097888281829023</c:v>
                </c:pt>
                <c:pt idx="29">
                  <c:v>0.43884381239478465</c:v>
                </c:pt>
                <c:pt idx="30">
                  <c:v>-0.42315783976308863</c:v>
                </c:pt>
                <c:pt idx="31">
                  <c:v>-4.7491806413147213</c:v>
                </c:pt>
                <c:pt idx="32">
                  <c:v>0.30554241315394748</c:v>
                </c:pt>
                <c:pt idx="33">
                  <c:v>-9.4564874994262915E-2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8.2569999999999908</c:v>
                </c:pt>
                <c:pt idx="1">
                  <c:v>5.4179999999999806</c:v>
                </c:pt>
                <c:pt idx="2">
                  <c:v>6.369999999999993</c:v>
                </c:pt>
                <c:pt idx="3">
                  <c:v>5.0599999999999934</c:v>
                </c:pt>
                <c:pt idx="4">
                  <c:v>6.2270000000000092</c:v>
                </c:pt>
                <c:pt idx="5">
                  <c:v>6.282</c:v>
                </c:pt>
                <c:pt idx="6">
                  <c:v>4.6259999999999932</c:v>
                </c:pt>
                <c:pt idx="7">
                  <c:v>3.9569999999999985</c:v>
                </c:pt>
                <c:pt idx="8">
                  <c:v>6.8359999999999834</c:v>
                </c:pt>
                <c:pt idx="9">
                  <c:v>5.0209999999999999</c:v>
                </c:pt>
                <c:pt idx="10">
                  <c:v>3.416999999999998</c:v>
                </c:pt>
                <c:pt idx="11">
                  <c:v>3.455000000000005</c:v>
                </c:pt>
                <c:pt idx="12">
                  <c:v>3.4899999999999967</c:v>
                </c:pt>
                <c:pt idx="13">
                  <c:v>3.5379999999999976</c:v>
                </c:pt>
                <c:pt idx="14">
                  <c:v>3.5739999999999879</c:v>
                </c:pt>
                <c:pt idx="15">
                  <c:v>3.5719999999999947</c:v>
                </c:pt>
                <c:pt idx="16">
                  <c:v>3.5730000000000062</c:v>
                </c:pt>
                <c:pt idx="17">
                  <c:v>3.5729999999999995</c:v>
                </c:pt>
                <c:pt idx="18">
                  <c:v>3.5710000000000024</c:v>
                </c:pt>
                <c:pt idx="19">
                  <c:v>3.5699999999999923</c:v>
                </c:pt>
                <c:pt idx="20">
                  <c:v>3.5720000000000076</c:v>
                </c:pt>
                <c:pt idx="21">
                  <c:v>3.5740000000000025</c:v>
                </c:pt>
                <c:pt idx="22">
                  <c:v>3.5749999999999895</c:v>
                </c:pt>
                <c:pt idx="23">
                  <c:v>3.5759999999999912</c:v>
                </c:pt>
                <c:pt idx="24" formatCode="#,##0.00">
                  <c:v>3.5770000000000004</c:v>
                </c:pt>
                <c:pt idx="25">
                  <c:v>3.5769999999999964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0.83699999999999763</c:v>
                </c:pt>
                <c:pt idx="1">
                  <c:v>1.085999999999999</c:v>
                </c:pt>
                <c:pt idx="2">
                  <c:v>1.232000000000002</c:v>
                </c:pt>
                <c:pt idx="3">
                  <c:v>0.1399999999999999</c:v>
                </c:pt>
                <c:pt idx="4">
                  <c:v>6.2999999999999945E-2</c:v>
                </c:pt>
                <c:pt idx="5">
                  <c:v>0.21300000000000061</c:v>
                </c:pt>
                <c:pt idx="6">
                  <c:v>6.9000000000000131E-2</c:v>
                </c:pt>
                <c:pt idx="7">
                  <c:v>0.13099999999999987</c:v>
                </c:pt>
                <c:pt idx="8">
                  <c:v>0.28299999999999959</c:v>
                </c:pt>
                <c:pt idx="9">
                  <c:v>0.42100000000000065</c:v>
                </c:pt>
                <c:pt idx="10">
                  <c:v>0.44399999999999917</c:v>
                </c:pt>
                <c:pt idx="11">
                  <c:v>0.41400000000000053</c:v>
                </c:pt>
                <c:pt idx="12">
                  <c:v>0.40100000000000041</c:v>
                </c:pt>
                <c:pt idx="13">
                  <c:v>0.37699999999999989</c:v>
                </c:pt>
                <c:pt idx="14">
                  <c:v>0.3530000000000007</c:v>
                </c:pt>
                <c:pt idx="15">
                  <c:v>0.33299999999999952</c:v>
                </c:pt>
                <c:pt idx="16">
                  <c:v>0.31699999999999973</c:v>
                </c:pt>
                <c:pt idx="17">
                  <c:v>0.30099999999999993</c:v>
                </c:pt>
                <c:pt idx="18">
                  <c:v>0.28699999999999981</c:v>
                </c:pt>
                <c:pt idx="19">
                  <c:v>0.27399999999999958</c:v>
                </c:pt>
                <c:pt idx="20">
                  <c:v>0.2629999999999994</c:v>
                </c:pt>
                <c:pt idx="21">
                  <c:v>0.25200000000000039</c:v>
                </c:pt>
                <c:pt idx="22">
                  <c:v>0.24099999999999971</c:v>
                </c:pt>
                <c:pt idx="23">
                  <c:v>0.23099999999999998</c:v>
                </c:pt>
                <c:pt idx="24" formatCode="#,##0.00">
                  <c:v>0.222</c:v>
                </c:pt>
                <c:pt idx="25">
                  <c:v>0.21400000000000005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2.0519999999999992</c:v>
                </c:pt>
                <c:pt idx="1">
                  <c:v>1.6880000000000017</c:v>
                </c:pt>
                <c:pt idx="2">
                  <c:v>1.6479999999999986</c:v>
                </c:pt>
                <c:pt idx="3">
                  <c:v>2.228999999999997</c:v>
                </c:pt>
                <c:pt idx="4">
                  <c:v>4.3939999999999948</c:v>
                </c:pt>
                <c:pt idx="5">
                  <c:v>4.4849999999999852</c:v>
                </c:pt>
                <c:pt idx="6">
                  <c:v>4.734</c:v>
                </c:pt>
                <c:pt idx="7">
                  <c:v>6.0150000000000228</c:v>
                </c:pt>
                <c:pt idx="8">
                  <c:v>7.0780000000000101</c:v>
                </c:pt>
                <c:pt idx="9">
                  <c:v>6.1009999999999973</c:v>
                </c:pt>
                <c:pt idx="10">
                  <c:v>6.734</c:v>
                </c:pt>
                <c:pt idx="11">
                  <c:v>6.627000000000014</c:v>
                </c:pt>
                <c:pt idx="12">
                  <c:v>6.4879999999999871</c:v>
                </c:pt>
                <c:pt idx="13">
                  <c:v>6.4500000000000099</c:v>
                </c:pt>
                <c:pt idx="14">
                  <c:v>6.4340000000000046</c:v>
                </c:pt>
                <c:pt idx="15">
                  <c:v>6.4190000000000058</c:v>
                </c:pt>
                <c:pt idx="16">
                  <c:v>6.403000000000004</c:v>
                </c:pt>
                <c:pt idx="17">
                  <c:v>6.3889999999999958</c:v>
                </c:pt>
                <c:pt idx="18">
                  <c:v>6.3749999999999982</c:v>
                </c:pt>
                <c:pt idx="19">
                  <c:v>6.3620000000000116</c:v>
                </c:pt>
                <c:pt idx="20">
                  <c:v>6.354000000000009</c:v>
                </c:pt>
                <c:pt idx="21">
                  <c:v>6.3459999999999903</c:v>
                </c:pt>
                <c:pt idx="22">
                  <c:v>6.3380000000000187</c:v>
                </c:pt>
                <c:pt idx="23">
                  <c:v>6.3310000000000155</c:v>
                </c:pt>
                <c:pt idx="24" formatCode="#,##0.00">
                  <c:v>6.3249999999999948</c:v>
                </c:pt>
                <c:pt idx="25">
                  <c:v>6.3189999999999991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1.8510000000000018</c:v>
                </c:pt>
                <c:pt idx="1">
                  <c:v>2.8519999999999968</c:v>
                </c:pt>
                <c:pt idx="2">
                  <c:v>3.7100000000000035</c:v>
                </c:pt>
                <c:pt idx="3">
                  <c:v>3.1669999999999927</c:v>
                </c:pt>
                <c:pt idx="4">
                  <c:v>4.8820000000000041</c:v>
                </c:pt>
                <c:pt idx="5">
                  <c:v>4.0639999999999823</c:v>
                </c:pt>
                <c:pt idx="6">
                  <c:v>3.790000000000004</c:v>
                </c:pt>
                <c:pt idx="7">
                  <c:v>4.5809999999999924</c:v>
                </c:pt>
                <c:pt idx="8">
                  <c:v>4.6559999999999926</c:v>
                </c:pt>
                <c:pt idx="9">
                  <c:v>4.774</c:v>
                </c:pt>
                <c:pt idx="10">
                  <c:v>4.0949999999999998</c:v>
                </c:pt>
                <c:pt idx="11">
                  <c:v>3.9769999999999932</c:v>
                </c:pt>
                <c:pt idx="12">
                  <c:v>3.9360000000000022</c:v>
                </c:pt>
                <c:pt idx="13">
                  <c:v>3.9679999999999915</c:v>
                </c:pt>
                <c:pt idx="14">
                  <c:v>4.1310000000000064</c:v>
                </c:pt>
                <c:pt idx="15">
                  <c:v>4.2190000000000012</c:v>
                </c:pt>
                <c:pt idx="16">
                  <c:v>4.2800000000000082</c:v>
                </c:pt>
                <c:pt idx="17">
                  <c:v>4.3180000000000058</c:v>
                </c:pt>
                <c:pt idx="18">
                  <c:v>4.3410000000000011</c:v>
                </c:pt>
                <c:pt idx="19">
                  <c:v>4.3550000000000111</c:v>
                </c:pt>
                <c:pt idx="20">
                  <c:v>4.3630000000000031</c:v>
                </c:pt>
                <c:pt idx="21">
                  <c:v>4.3680000000000021</c:v>
                </c:pt>
                <c:pt idx="22">
                  <c:v>4.3709999999999871</c:v>
                </c:pt>
                <c:pt idx="23">
                  <c:v>4.3729999999999967</c:v>
                </c:pt>
                <c:pt idx="24" formatCode="#,##0.00">
                  <c:v>4.3730000000000029</c:v>
                </c:pt>
                <c:pt idx="25">
                  <c:v>4.372999999999994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3.9359999999999977</c:v>
                </c:pt>
                <c:pt idx="1">
                  <c:v>3.9830000000000032</c:v>
                </c:pt>
                <c:pt idx="2">
                  <c:v>3.374000000000001</c:v>
                </c:pt>
                <c:pt idx="3">
                  <c:v>3.5820000000000065</c:v>
                </c:pt>
                <c:pt idx="4">
                  <c:v>4.1310000000000011</c:v>
                </c:pt>
                <c:pt idx="5">
                  <c:v>4.1009999999999991</c:v>
                </c:pt>
                <c:pt idx="6">
                  <c:v>4.3809999999999913</c:v>
                </c:pt>
                <c:pt idx="7">
                  <c:v>4.1359999999999877</c:v>
                </c:pt>
                <c:pt idx="8">
                  <c:v>3.992</c:v>
                </c:pt>
                <c:pt idx="9">
                  <c:v>3.8689999999999913</c:v>
                </c:pt>
                <c:pt idx="10">
                  <c:v>3.8379999999999961</c:v>
                </c:pt>
                <c:pt idx="11">
                  <c:v>3.8430000000000026</c:v>
                </c:pt>
                <c:pt idx="12">
                  <c:v>3.8489999999999949</c:v>
                </c:pt>
                <c:pt idx="13">
                  <c:v>3.8749999999999996</c:v>
                </c:pt>
                <c:pt idx="14">
                  <c:v>3.8760000000000043</c:v>
                </c:pt>
                <c:pt idx="15">
                  <c:v>3.8630000000000058</c:v>
                </c:pt>
                <c:pt idx="16">
                  <c:v>3.8579999999999988</c:v>
                </c:pt>
                <c:pt idx="17">
                  <c:v>3.849999999999997</c:v>
                </c:pt>
                <c:pt idx="18">
                  <c:v>3.8400000000000016</c:v>
                </c:pt>
                <c:pt idx="19">
                  <c:v>3.8299999999999987</c:v>
                </c:pt>
                <c:pt idx="20">
                  <c:v>3.821000000000002</c:v>
                </c:pt>
                <c:pt idx="21">
                  <c:v>3.8110000000000053</c:v>
                </c:pt>
                <c:pt idx="22">
                  <c:v>3.8009999999999993</c:v>
                </c:pt>
                <c:pt idx="23">
                  <c:v>3.7900000000000005</c:v>
                </c:pt>
                <c:pt idx="24" formatCode="#,##0.00">
                  <c:v>3.7790000000000084</c:v>
                </c:pt>
                <c:pt idx="25">
                  <c:v>3.7679999999999954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7.8610000000000291</c:v>
                </c:pt>
                <c:pt idx="1">
                  <c:v>9.1059999999999732</c:v>
                </c:pt>
                <c:pt idx="2">
                  <c:v>8.3150000000000048</c:v>
                </c:pt>
                <c:pt idx="3">
                  <c:v>8.2740000000000151</c:v>
                </c:pt>
                <c:pt idx="4">
                  <c:v>8.601999999999995</c:v>
                </c:pt>
                <c:pt idx="5">
                  <c:v>7.7910000000000119</c:v>
                </c:pt>
                <c:pt idx="6">
                  <c:v>9.002999999999993</c:v>
                </c:pt>
                <c:pt idx="7">
                  <c:v>7.633</c:v>
                </c:pt>
                <c:pt idx="8">
                  <c:v>7.7400000000000224</c:v>
                </c:pt>
                <c:pt idx="9">
                  <c:v>8.5220000000000091</c:v>
                </c:pt>
                <c:pt idx="10">
                  <c:v>7.7380000000000093</c:v>
                </c:pt>
                <c:pt idx="11">
                  <c:v>8.1770000000000014</c:v>
                </c:pt>
                <c:pt idx="12">
                  <c:v>8.1650000000000027</c:v>
                </c:pt>
                <c:pt idx="13">
                  <c:v>8.3050000000000033</c:v>
                </c:pt>
                <c:pt idx="14">
                  <c:v>8.3679999999999861</c:v>
                </c:pt>
                <c:pt idx="15">
                  <c:v>8.3689999999999909</c:v>
                </c:pt>
                <c:pt idx="16">
                  <c:v>8.2779999999999951</c:v>
                </c:pt>
                <c:pt idx="17">
                  <c:v>8.1859999999999999</c:v>
                </c:pt>
                <c:pt idx="18">
                  <c:v>8.0939999999999941</c:v>
                </c:pt>
                <c:pt idx="19">
                  <c:v>8.0030000000000125</c:v>
                </c:pt>
                <c:pt idx="20">
                  <c:v>7.9270000000000049</c:v>
                </c:pt>
                <c:pt idx="21">
                  <c:v>7.8450000000000024</c:v>
                </c:pt>
                <c:pt idx="22">
                  <c:v>7.7610000000000081</c:v>
                </c:pt>
                <c:pt idx="23">
                  <c:v>7.6760000000000153</c:v>
                </c:pt>
                <c:pt idx="24" formatCode="#,##0.00">
                  <c:v>7.5899999999999936</c:v>
                </c:pt>
                <c:pt idx="25">
                  <c:v>7.5050000000000017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31.59500000000001</c:v>
                </c:pt>
                <c:pt idx="1">
                  <c:v>29.215999999999976</c:v>
                </c:pt>
                <c:pt idx="2">
                  <c:v>30.347000000000008</c:v>
                </c:pt>
                <c:pt idx="3">
                  <c:v>34.417999999999942</c:v>
                </c:pt>
                <c:pt idx="4">
                  <c:v>41.743999999999978</c:v>
                </c:pt>
                <c:pt idx="5">
                  <c:v>42.769999999999989</c:v>
                </c:pt>
                <c:pt idx="6">
                  <c:v>43.377999999999908</c:v>
                </c:pt>
                <c:pt idx="7">
                  <c:v>44.764000000000017</c:v>
                </c:pt>
                <c:pt idx="8">
                  <c:v>45.17799999999999</c:v>
                </c:pt>
                <c:pt idx="9">
                  <c:v>45.631000000000128</c:v>
                </c:pt>
                <c:pt idx="10">
                  <c:v>41.33400000000006</c:v>
                </c:pt>
                <c:pt idx="11">
                  <c:v>41.544999999999945</c:v>
                </c:pt>
                <c:pt idx="12">
                  <c:v>41.895999999999887</c:v>
                </c:pt>
                <c:pt idx="13">
                  <c:v>42.002999999999773</c:v>
                </c:pt>
                <c:pt idx="14">
                  <c:v>41.867000000000033</c:v>
                </c:pt>
                <c:pt idx="15">
                  <c:v>41.470999999999961</c:v>
                </c:pt>
                <c:pt idx="16">
                  <c:v>41.255000000000045</c:v>
                </c:pt>
                <c:pt idx="17">
                  <c:v>41.010999999999889</c:v>
                </c:pt>
                <c:pt idx="18">
                  <c:v>40.765999999999948</c:v>
                </c:pt>
                <c:pt idx="19">
                  <c:v>40.519999999999804</c:v>
                </c:pt>
                <c:pt idx="20">
                  <c:v>40.336999999999968</c:v>
                </c:pt>
                <c:pt idx="21">
                  <c:v>40.091999999999992</c:v>
                </c:pt>
                <c:pt idx="22">
                  <c:v>39.849999999999916</c:v>
                </c:pt>
                <c:pt idx="23">
                  <c:v>39.609999999999992</c:v>
                </c:pt>
                <c:pt idx="24" formatCode="#,##0.00">
                  <c:v>39.372999999999941</c:v>
                </c:pt>
                <c:pt idx="25">
                  <c:v>39.145999999999972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27.819999999999972</c:v>
                </c:pt>
                <c:pt idx="1">
                  <c:v>26.70699999999993</c:v>
                </c:pt>
                <c:pt idx="2">
                  <c:v>27.978999999999996</c:v>
                </c:pt>
                <c:pt idx="3">
                  <c:v>30.99999999999994</c:v>
                </c:pt>
                <c:pt idx="4">
                  <c:v>27.04</c:v>
                </c:pt>
                <c:pt idx="5">
                  <c:v>26.432000000000006</c:v>
                </c:pt>
                <c:pt idx="6">
                  <c:v>25.03400000000002</c:v>
                </c:pt>
                <c:pt idx="7">
                  <c:v>26.89700000000003</c:v>
                </c:pt>
                <c:pt idx="8">
                  <c:v>30.455999999999989</c:v>
                </c:pt>
                <c:pt idx="9">
                  <c:v>31.715999999999944</c:v>
                </c:pt>
                <c:pt idx="10">
                  <c:v>30.68000000000001</c:v>
                </c:pt>
                <c:pt idx="11">
                  <c:v>30.228999999999971</c:v>
                </c:pt>
                <c:pt idx="12">
                  <c:v>30.360999999999947</c:v>
                </c:pt>
                <c:pt idx="13">
                  <c:v>30.684000000000072</c:v>
                </c:pt>
                <c:pt idx="14">
                  <c:v>30.963999999999977</c:v>
                </c:pt>
                <c:pt idx="15">
                  <c:v>31.114000000000033</c:v>
                </c:pt>
                <c:pt idx="16">
                  <c:v>31.235000000000014</c:v>
                </c:pt>
                <c:pt idx="17">
                  <c:v>31.296000000000014</c:v>
                </c:pt>
                <c:pt idx="18">
                  <c:v>31.386999999999976</c:v>
                </c:pt>
                <c:pt idx="19">
                  <c:v>31.462999999999905</c:v>
                </c:pt>
                <c:pt idx="20">
                  <c:v>31.571000000000087</c:v>
                </c:pt>
                <c:pt idx="21">
                  <c:v>31.683999999999955</c:v>
                </c:pt>
                <c:pt idx="22">
                  <c:v>31.803000000000075</c:v>
                </c:pt>
                <c:pt idx="23">
                  <c:v>31.92600000000008</c:v>
                </c:pt>
                <c:pt idx="24" formatCode="#,##0.00">
                  <c:v>32.05299999999999</c:v>
                </c:pt>
                <c:pt idx="25">
                  <c:v>32.180999999999997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70.528999999999968</c:v>
                </c:pt>
                <c:pt idx="1">
                  <c:v>69.380000000000194</c:v>
                </c:pt>
                <c:pt idx="2">
                  <c:v>74.106999999999928</c:v>
                </c:pt>
                <c:pt idx="3">
                  <c:v>73.950000000000088</c:v>
                </c:pt>
                <c:pt idx="4">
                  <c:v>78.77600000000011</c:v>
                </c:pt>
                <c:pt idx="5">
                  <c:v>78.364000000000061</c:v>
                </c:pt>
                <c:pt idx="6">
                  <c:v>78.438999999999979</c:v>
                </c:pt>
                <c:pt idx="7">
                  <c:v>80.831999999999908</c:v>
                </c:pt>
                <c:pt idx="8">
                  <c:v>77.023999999999987</c:v>
                </c:pt>
                <c:pt idx="9">
                  <c:v>79.228999999999971</c:v>
                </c:pt>
                <c:pt idx="10">
                  <c:v>77.12699999999991</c:v>
                </c:pt>
                <c:pt idx="11">
                  <c:v>77.543999999999883</c:v>
                </c:pt>
                <c:pt idx="12">
                  <c:v>77.637999999999948</c:v>
                </c:pt>
                <c:pt idx="13">
                  <c:v>77.639000000000024</c:v>
                </c:pt>
                <c:pt idx="14">
                  <c:v>77.762000000000029</c:v>
                </c:pt>
                <c:pt idx="15">
                  <c:v>77.907000000000025</c:v>
                </c:pt>
                <c:pt idx="16">
                  <c:v>77.978999999999886</c:v>
                </c:pt>
                <c:pt idx="17">
                  <c:v>78.03399999999975</c:v>
                </c:pt>
                <c:pt idx="18">
                  <c:v>78.082000000000107</c:v>
                </c:pt>
                <c:pt idx="19">
                  <c:v>78.127999999999844</c:v>
                </c:pt>
                <c:pt idx="20">
                  <c:v>78.196000000000055</c:v>
                </c:pt>
                <c:pt idx="21">
                  <c:v>78.272999999999954</c:v>
                </c:pt>
                <c:pt idx="22">
                  <c:v>78.353000000000236</c:v>
                </c:pt>
                <c:pt idx="23">
                  <c:v>78.460000000000051</c:v>
                </c:pt>
                <c:pt idx="24" formatCode="#,##0.00">
                  <c:v>78.560000000000272</c:v>
                </c:pt>
                <c:pt idx="25">
                  <c:v>78.663000000000011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25.916999999999994</c:v>
                </c:pt>
                <c:pt idx="1">
                  <c:v>25.521000000000051</c:v>
                </c:pt>
                <c:pt idx="2">
                  <c:v>28.986000000000026</c:v>
                </c:pt>
                <c:pt idx="3">
                  <c:v>26.36399999999999</c:v>
                </c:pt>
                <c:pt idx="4">
                  <c:v>27.009000000000011</c:v>
                </c:pt>
                <c:pt idx="5">
                  <c:v>33.297999999999945</c:v>
                </c:pt>
                <c:pt idx="6">
                  <c:v>33.252000000000081</c:v>
                </c:pt>
                <c:pt idx="7">
                  <c:v>30.87899999999992</c:v>
                </c:pt>
                <c:pt idx="8">
                  <c:v>30.790000000000045</c:v>
                </c:pt>
                <c:pt idx="9">
                  <c:v>37.399000000000036</c:v>
                </c:pt>
                <c:pt idx="10">
                  <c:v>36.193999999999974</c:v>
                </c:pt>
                <c:pt idx="11">
                  <c:v>39.166000000000132</c:v>
                </c:pt>
                <c:pt idx="12">
                  <c:v>39.264999999999965</c:v>
                </c:pt>
                <c:pt idx="13">
                  <c:v>39.714999999999854</c:v>
                </c:pt>
                <c:pt idx="14">
                  <c:v>40.205000000000112</c:v>
                </c:pt>
                <c:pt idx="15">
                  <c:v>40.53600000000008</c:v>
                </c:pt>
                <c:pt idx="16">
                  <c:v>40.822000000000081</c:v>
                </c:pt>
                <c:pt idx="17">
                  <c:v>41.101999999999904</c:v>
                </c:pt>
                <c:pt idx="18">
                  <c:v>41.372999999999905</c:v>
                </c:pt>
                <c:pt idx="19">
                  <c:v>41.648000000000032</c:v>
                </c:pt>
                <c:pt idx="20">
                  <c:v>41.939000000000021</c:v>
                </c:pt>
                <c:pt idx="21">
                  <c:v>42.214999999999904</c:v>
                </c:pt>
                <c:pt idx="22">
                  <c:v>42.49300000000008</c:v>
                </c:pt>
                <c:pt idx="23">
                  <c:v>42.770000000000024</c:v>
                </c:pt>
                <c:pt idx="24" formatCode="#,##0.00">
                  <c:v>43.047000000000033</c:v>
                </c:pt>
                <c:pt idx="25">
                  <c:v>43.325999999999944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28.379000000000026</c:v>
                </c:pt>
                <c:pt idx="1">
                  <c:v>28.608999999999966</c:v>
                </c:pt>
                <c:pt idx="2">
                  <c:v>27.152000000000008</c:v>
                </c:pt>
                <c:pt idx="3">
                  <c:v>26.088000000000033</c:v>
                </c:pt>
                <c:pt idx="4">
                  <c:v>30.145000000000081</c:v>
                </c:pt>
                <c:pt idx="5">
                  <c:v>29.594999999999942</c:v>
                </c:pt>
                <c:pt idx="6">
                  <c:v>30.014999999999958</c:v>
                </c:pt>
                <c:pt idx="7">
                  <c:v>33.30999999999996</c:v>
                </c:pt>
                <c:pt idx="8">
                  <c:v>31.781000000000002</c:v>
                </c:pt>
                <c:pt idx="9">
                  <c:v>32.612000000000009</c:v>
                </c:pt>
                <c:pt idx="10">
                  <c:v>33.444999999999972</c:v>
                </c:pt>
                <c:pt idx="11">
                  <c:v>32.050000000000004</c:v>
                </c:pt>
                <c:pt idx="12">
                  <c:v>33.182999999999986</c:v>
                </c:pt>
                <c:pt idx="13">
                  <c:v>33.757000000000019</c:v>
                </c:pt>
                <c:pt idx="14">
                  <c:v>34.314000000000043</c:v>
                </c:pt>
                <c:pt idx="15">
                  <c:v>35.074999999999946</c:v>
                </c:pt>
                <c:pt idx="16">
                  <c:v>35.737000000000045</c:v>
                </c:pt>
                <c:pt idx="17">
                  <c:v>36.342000000000034</c:v>
                </c:pt>
                <c:pt idx="18">
                  <c:v>36.911000000000094</c:v>
                </c:pt>
                <c:pt idx="19">
                  <c:v>37.454000000000093</c:v>
                </c:pt>
                <c:pt idx="20">
                  <c:v>37.988000000000035</c:v>
                </c:pt>
                <c:pt idx="21">
                  <c:v>38.505999999999979</c:v>
                </c:pt>
                <c:pt idx="22">
                  <c:v>39.004999999999939</c:v>
                </c:pt>
                <c:pt idx="23">
                  <c:v>39.480999999999952</c:v>
                </c:pt>
                <c:pt idx="24" formatCode="#,##0.00">
                  <c:v>39.932000000000009</c:v>
                </c:pt>
                <c:pt idx="25">
                  <c:v>40.364000000000026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3.0289999999999968</c:v>
                </c:pt>
                <c:pt idx="1">
                  <c:v>1.79</c:v>
                </c:pt>
                <c:pt idx="2">
                  <c:v>1.7609999999999997</c:v>
                </c:pt>
                <c:pt idx="3">
                  <c:v>2.0620000000000007</c:v>
                </c:pt>
                <c:pt idx="4">
                  <c:v>3.323999999999999</c:v>
                </c:pt>
                <c:pt idx="5">
                  <c:v>2.1739999999999999</c:v>
                </c:pt>
                <c:pt idx="6">
                  <c:v>1.5749999999999991</c:v>
                </c:pt>
                <c:pt idx="7">
                  <c:v>2.153999999999999</c:v>
                </c:pt>
                <c:pt idx="8">
                  <c:v>1.4549999999999998</c:v>
                </c:pt>
                <c:pt idx="9">
                  <c:v>2.1879999999999993</c:v>
                </c:pt>
                <c:pt idx="10">
                  <c:v>2.6430000000000002</c:v>
                </c:pt>
                <c:pt idx="11">
                  <c:v>2.6090000000000004</c:v>
                </c:pt>
                <c:pt idx="12">
                  <c:v>2.5999999999999965</c:v>
                </c:pt>
                <c:pt idx="13">
                  <c:v>2.5879999999999961</c:v>
                </c:pt>
                <c:pt idx="14">
                  <c:v>2.5820000000000034</c:v>
                </c:pt>
                <c:pt idx="15">
                  <c:v>2.590999999999998</c:v>
                </c:pt>
                <c:pt idx="16">
                  <c:v>2.5960000000000067</c:v>
                </c:pt>
                <c:pt idx="17">
                  <c:v>2.601</c:v>
                </c:pt>
                <c:pt idx="18">
                  <c:v>2.6059999999999977</c:v>
                </c:pt>
                <c:pt idx="19">
                  <c:v>2.6110000000000024</c:v>
                </c:pt>
                <c:pt idx="20">
                  <c:v>2.6159999999999992</c:v>
                </c:pt>
                <c:pt idx="21">
                  <c:v>2.6200000000000014</c:v>
                </c:pt>
                <c:pt idx="22">
                  <c:v>2.625000000000004</c:v>
                </c:pt>
                <c:pt idx="23">
                  <c:v>2.6290000000000031</c:v>
                </c:pt>
                <c:pt idx="24" formatCode="#,##0.00">
                  <c:v>2.6329999999999951</c:v>
                </c:pt>
                <c:pt idx="25">
                  <c:v>2.6379999999999981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14.334999999999971</c:v>
                </c:pt>
                <c:pt idx="1">
                  <c:v>14.230999999999979</c:v>
                </c:pt>
                <c:pt idx="2">
                  <c:v>13.164000000000009</c:v>
                </c:pt>
                <c:pt idx="3">
                  <c:v>13.546999999999997</c:v>
                </c:pt>
                <c:pt idx="4">
                  <c:v>14.103</c:v>
                </c:pt>
                <c:pt idx="5">
                  <c:v>14.285999999999989</c:v>
                </c:pt>
                <c:pt idx="6">
                  <c:v>14.764999999999999</c:v>
                </c:pt>
                <c:pt idx="7">
                  <c:v>14.562999999999965</c:v>
                </c:pt>
                <c:pt idx="8">
                  <c:v>15.563000000000038</c:v>
                </c:pt>
                <c:pt idx="9">
                  <c:v>13.837000000000014</c:v>
                </c:pt>
                <c:pt idx="10">
                  <c:v>15.353999999999981</c:v>
                </c:pt>
                <c:pt idx="11">
                  <c:v>15.761000000000017</c:v>
                </c:pt>
                <c:pt idx="12">
                  <c:v>15.877000000000013</c:v>
                </c:pt>
                <c:pt idx="13">
                  <c:v>16.160999999999959</c:v>
                </c:pt>
                <c:pt idx="14">
                  <c:v>16.371999999999943</c:v>
                </c:pt>
                <c:pt idx="15">
                  <c:v>16.539000000000026</c:v>
                </c:pt>
                <c:pt idx="16">
                  <c:v>16.689000000000021</c:v>
                </c:pt>
                <c:pt idx="17">
                  <c:v>16.812999999999956</c:v>
                </c:pt>
                <c:pt idx="18">
                  <c:v>16.926999999999982</c:v>
                </c:pt>
                <c:pt idx="19">
                  <c:v>17.03999999999996</c:v>
                </c:pt>
                <c:pt idx="20">
                  <c:v>17.159999999999979</c:v>
                </c:pt>
                <c:pt idx="21">
                  <c:v>17.275999999999978</c:v>
                </c:pt>
                <c:pt idx="22">
                  <c:v>17.387999999999987</c:v>
                </c:pt>
                <c:pt idx="23">
                  <c:v>17.493000000000052</c:v>
                </c:pt>
                <c:pt idx="24" formatCode="#,##0.00">
                  <c:v>17.588999999999967</c:v>
                </c:pt>
                <c:pt idx="25">
                  <c:v>17.676000000000013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13.708000000000009</c:v>
                </c:pt>
                <c:pt idx="1">
                  <c:v>13.565000000000008</c:v>
                </c:pt>
                <c:pt idx="2">
                  <c:v>12.019000000000004</c:v>
                </c:pt>
                <c:pt idx="3">
                  <c:v>13.694000000000001</c:v>
                </c:pt>
                <c:pt idx="4">
                  <c:v>13.267999999999997</c:v>
                </c:pt>
                <c:pt idx="5">
                  <c:v>12.457000000000024</c:v>
                </c:pt>
                <c:pt idx="6">
                  <c:v>9.9870000000000214</c:v>
                </c:pt>
                <c:pt idx="7">
                  <c:v>12.186000000000012</c:v>
                </c:pt>
                <c:pt idx="8">
                  <c:v>11.911000000000019</c:v>
                </c:pt>
                <c:pt idx="9">
                  <c:v>11.865000000000018</c:v>
                </c:pt>
                <c:pt idx="10">
                  <c:v>12.031000000000024</c:v>
                </c:pt>
                <c:pt idx="11">
                  <c:v>12.260999999999985</c:v>
                </c:pt>
                <c:pt idx="12">
                  <c:v>12.215000000000005</c:v>
                </c:pt>
                <c:pt idx="13">
                  <c:v>12.160999999999987</c:v>
                </c:pt>
                <c:pt idx="14">
                  <c:v>12.083999999999991</c:v>
                </c:pt>
                <c:pt idx="15">
                  <c:v>12.028000000000004</c:v>
                </c:pt>
                <c:pt idx="16">
                  <c:v>11.987000000000009</c:v>
                </c:pt>
                <c:pt idx="17">
                  <c:v>11.944000000000017</c:v>
                </c:pt>
                <c:pt idx="18">
                  <c:v>11.899999999999968</c:v>
                </c:pt>
                <c:pt idx="19">
                  <c:v>11.855999999999968</c:v>
                </c:pt>
                <c:pt idx="20">
                  <c:v>11.813000000000015</c:v>
                </c:pt>
                <c:pt idx="21">
                  <c:v>11.761999999999993</c:v>
                </c:pt>
                <c:pt idx="22">
                  <c:v>11.710999999999995</c:v>
                </c:pt>
                <c:pt idx="23">
                  <c:v>11.660999999999989</c:v>
                </c:pt>
                <c:pt idx="24" formatCode="#,##0.00">
                  <c:v>11.610000000000007</c:v>
                </c:pt>
                <c:pt idx="25">
                  <c:v>11.560000000000024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4.0939999999999968</c:v>
                </c:pt>
                <c:pt idx="1">
                  <c:v>5.0060000000000011</c:v>
                </c:pt>
                <c:pt idx="2">
                  <c:v>5.8499999999999899</c:v>
                </c:pt>
                <c:pt idx="3">
                  <c:v>6.0530000000000133</c:v>
                </c:pt>
                <c:pt idx="4">
                  <c:v>7.2170000000000059</c:v>
                </c:pt>
                <c:pt idx="5">
                  <c:v>6.3960000000000035</c:v>
                </c:pt>
                <c:pt idx="6">
                  <c:v>6.5989999999999913</c:v>
                </c:pt>
                <c:pt idx="7">
                  <c:v>7.6149999999999922</c:v>
                </c:pt>
                <c:pt idx="8">
                  <c:v>6.8550000000000111</c:v>
                </c:pt>
                <c:pt idx="9">
                  <c:v>7.0209999999999981</c:v>
                </c:pt>
                <c:pt idx="10">
                  <c:v>7.0739999999999954</c:v>
                </c:pt>
                <c:pt idx="11">
                  <c:v>7.0540000000000003</c:v>
                </c:pt>
                <c:pt idx="12">
                  <c:v>7.0150000000000317</c:v>
                </c:pt>
                <c:pt idx="13">
                  <c:v>7.0219999999999958</c:v>
                </c:pt>
                <c:pt idx="14">
                  <c:v>7.0800000000000036</c:v>
                </c:pt>
                <c:pt idx="15">
                  <c:v>7.1400000000000041</c:v>
                </c:pt>
                <c:pt idx="16">
                  <c:v>7.2170000000000041</c:v>
                </c:pt>
                <c:pt idx="17">
                  <c:v>7.3029999999999875</c:v>
                </c:pt>
                <c:pt idx="18">
                  <c:v>7.3940000000000055</c:v>
                </c:pt>
                <c:pt idx="19">
                  <c:v>7.4869999999999974</c:v>
                </c:pt>
                <c:pt idx="20">
                  <c:v>7.580999999999996</c:v>
                </c:pt>
                <c:pt idx="21">
                  <c:v>7.6759999999999993</c:v>
                </c:pt>
                <c:pt idx="22">
                  <c:v>7.772000000000002</c:v>
                </c:pt>
                <c:pt idx="23">
                  <c:v>7.8669999999999982</c:v>
                </c:pt>
                <c:pt idx="24" formatCode="#,##0.00">
                  <c:v>7.960999999999995</c:v>
                </c:pt>
                <c:pt idx="25">
                  <c:v>8.0539999999999967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28.023999999999997</c:v>
                </c:pt>
                <c:pt idx="1">
                  <c:v>33.566999999999958</c:v>
                </c:pt>
                <c:pt idx="2">
                  <c:v>31.369999999999912</c:v>
                </c:pt>
                <c:pt idx="3">
                  <c:v>35.903999999999989</c:v>
                </c:pt>
                <c:pt idx="4">
                  <c:v>40.678999999999874</c:v>
                </c:pt>
                <c:pt idx="5">
                  <c:v>44.913000000000039</c:v>
                </c:pt>
                <c:pt idx="6">
                  <c:v>39.664000000000065</c:v>
                </c:pt>
                <c:pt idx="7">
                  <c:v>42.195999999999941</c:v>
                </c:pt>
                <c:pt idx="8">
                  <c:v>46.054999999999957</c:v>
                </c:pt>
                <c:pt idx="9">
                  <c:v>45.749999999999972</c:v>
                </c:pt>
                <c:pt idx="10">
                  <c:v>46.55000000000009</c:v>
                </c:pt>
                <c:pt idx="11">
                  <c:v>47.058999999999905</c:v>
                </c:pt>
                <c:pt idx="12">
                  <c:v>47.301000000000059</c:v>
                </c:pt>
                <c:pt idx="13">
                  <c:v>47.650999999999904</c:v>
                </c:pt>
                <c:pt idx="14">
                  <c:v>47.991000000000049</c:v>
                </c:pt>
                <c:pt idx="15">
                  <c:v>48.263000000000005</c:v>
                </c:pt>
                <c:pt idx="16">
                  <c:v>48.505000000000095</c:v>
                </c:pt>
                <c:pt idx="17">
                  <c:v>48.764000000000003</c:v>
                </c:pt>
                <c:pt idx="18">
                  <c:v>49.03800000000016</c:v>
                </c:pt>
                <c:pt idx="19">
                  <c:v>49.330999999999918</c:v>
                </c:pt>
                <c:pt idx="20">
                  <c:v>49.649999999999942</c:v>
                </c:pt>
                <c:pt idx="21">
                  <c:v>49.962999999999944</c:v>
                </c:pt>
                <c:pt idx="22">
                  <c:v>50.279000000000018</c:v>
                </c:pt>
                <c:pt idx="23">
                  <c:v>50.59500000000002</c:v>
                </c:pt>
                <c:pt idx="24" formatCode="#,##0.00">
                  <c:v>50.911999999999978</c:v>
                </c:pt>
                <c:pt idx="25">
                  <c:v>51.229000000000092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34.370000000000005</c:v>
                </c:pt>
                <c:pt idx="1">
                  <c:v>35.753000000000071</c:v>
                </c:pt>
                <c:pt idx="2">
                  <c:v>38.847999999999978</c:v>
                </c:pt>
                <c:pt idx="3">
                  <c:v>38.637999999999998</c:v>
                </c:pt>
                <c:pt idx="4">
                  <c:v>41.958000000000069</c:v>
                </c:pt>
                <c:pt idx="5">
                  <c:v>40.144000000000034</c:v>
                </c:pt>
                <c:pt idx="6">
                  <c:v>42.652999999999999</c:v>
                </c:pt>
                <c:pt idx="7">
                  <c:v>41.846000000000011</c:v>
                </c:pt>
                <c:pt idx="8">
                  <c:v>46.010999999999974</c:v>
                </c:pt>
                <c:pt idx="9">
                  <c:v>43.560999999999936</c:v>
                </c:pt>
                <c:pt idx="10">
                  <c:v>39.711999999999883</c:v>
                </c:pt>
                <c:pt idx="11">
                  <c:v>40.481000000000044</c:v>
                </c:pt>
                <c:pt idx="12">
                  <c:v>41.372000000000021</c:v>
                </c:pt>
                <c:pt idx="13">
                  <c:v>41.949000000000012</c:v>
                </c:pt>
                <c:pt idx="14">
                  <c:v>42.308999999999955</c:v>
                </c:pt>
                <c:pt idx="15">
                  <c:v>42.58100000000001</c:v>
                </c:pt>
                <c:pt idx="16">
                  <c:v>42.891000000000055</c:v>
                </c:pt>
                <c:pt idx="17">
                  <c:v>43.196000000000069</c:v>
                </c:pt>
                <c:pt idx="18">
                  <c:v>43.498000000000019</c:v>
                </c:pt>
                <c:pt idx="19">
                  <c:v>43.800000000000026</c:v>
                </c:pt>
                <c:pt idx="20">
                  <c:v>44.110999999999983</c:v>
                </c:pt>
                <c:pt idx="21">
                  <c:v>44.409000000000006</c:v>
                </c:pt>
                <c:pt idx="22">
                  <c:v>44.707999999999934</c:v>
                </c:pt>
                <c:pt idx="23">
                  <c:v>45.006000000000029</c:v>
                </c:pt>
                <c:pt idx="24" formatCode="#,##0.00">
                  <c:v>45.305000000000128</c:v>
                </c:pt>
                <c:pt idx="25">
                  <c:v>45.604999999999954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10.113999999999974</c:v>
                </c:pt>
                <c:pt idx="1">
                  <c:v>8.7279999999999855</c:v>
                </c:pt>
                <c:pt idx="2">
                  <c:v>10.491000000000001</c:v>
                </c:pt>
                <c:pt idx="3">
                  <c:v>10.860000000000005</c:v>
                </c:pt>
                <c:pt idx="4">
                  <c:v>12.757999999999999</c:v>
                </c:pt>
                <c:pt idx="5">
                  <c:v>12.87600000000003</c:v>
                </c:pt>
                <c:pt idx="6">
                  <c:v>11.169000000000018</c:v>
                </c:pt>
                <c:pt idx="7">
                  <c:v>11.590000000000007</c:v>
                </c:pt>
                <c:pt idx="8">
                  <c:v>9.5890000000000128</c:v>
                </c:pt>
                <c:pt idx="9">
                  <c:v>13.18900000000003</c:v>
                </c:pt>
                <c:pt idx="10">
                  <c:v>12.772000000000007</c:v>
                </c:pt>
                <c:pt idx="11">
                  <c:v>12.496999999999989</c:v>
                </c:pt>
                <c:pt idx="12">
                  <c:v>11.587000000000002</c:v>
                </c:pt>
                <c:pt idx="13">
                  <c:v>11.349999999999994</c:v>
                </c:pt>
                <c:pt idx="14">
                  <c:v>11.492000000000015</c:v>
                </c:pt>
                <c:pt idx="15">
                  <c:v>11.575999999999999</c:v>
                </c:pt>
                <c:pt idx="16">
                  <c:v>11.666999999999989</c:v>
                </c:pt>
                <c:pt idx="17">
                  <c:v>11.760000000000007</c:v>
                </c:pt>
                <c:pt idx="18">
                  <c:v>11.832999999999998</c:v>
                </c:pt>
                <c:pt idx="19">
                  <c:v>11.897999999999973</c:v>
                </c:pt>
                <c:pt idx="20">
                  <c:v>11.970999999999986</c:v>
                </c:pt>
                <c:pt idx="21">
                  <c:v>12.052000000000017</c:v>
                </c:pt>
                <c:pt idx="22">
                  <c:v>12.137999999999998</c:v>
                </c:pt>
                <c:pt idx="23">
                  <c:v>12.224000000000009</c:v>
                </c:pt>
                <c:pt idx="24" formatCode="#,##0.00">
                  <c:v>12.306999999999993</c:v>
                </c:pt>
                <c:pt idx="25">
                  <c:v>12.38899999999998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13.504999999999988</c:v>
                </c:pt>
                <c:pt idx="1">
                  <c:v>15.239000000000001</c:v>
                </c:pt>
                <c:pt idx="2">
                  <c:v>12.80699999999999</c:v>
                </c:pt>
                <c:pt idx="3">
                  <c:v>13.592000000000045</c:v>
                </c:pt>
                <c:pt idx="4">
                  <c:v>12.942999999999996</c:v>
                </c:pt>
                <c:pt idx="5">
                  <c:v>15.153999999999993</c:v>
                </c:pt>
                <c:pt idx="6">
                  <c:v>15.941000000000003</c:v>
                </c:pt>
                <c:pt idx="7">
                  <c:v>17.115000000000006</c:v>
                </c:pt>
                <c:pt idx="8">
                  <c:v>18.283999999999949</c:v>
                </c:pt>
                <c:pt idx="9">
                  <c:v>15.089000000000011</c:v>
                </c:pt>
                <c:pt idx="10">
                  <c:v>14.339999999999991</c:v>
                </c:pt>
                <c:pt idx="11">
                  <c:v>14.121000000000022</c:v>
                </c:pt>
                <c:pt idx="12">
                  <c:v>13.971000000000018</c:v>
                </c:pt>
                <c:pt idx="13">
                  <c:v>13.981000000000009</c:v>
                </c:pt>
                <c:pt idx="14">
                  <c:v>14.003999999999985</c:v>
                </c:pt>
                <c:pt idx="15">
                  <c:v>13.989000000000006</c:v>
                </c:pt>
                <c:pt idx="16">
                  <c:v>13.968000000000012</c:v>
                </c:pt>
                <c:pt idx="17">
                  <c:v>13.948999999999998</c:v>
                </c:pt>
                <c:pt idx="18">
                  <c:v>13.933999999999992</c:v>
                </c:pt>
                <c:pt idx="19">
                  <c:v>13.924999999999986</c:v>
                </c:pt>
                <c:pt idx="20">
                  <c:v>13.924000000000021</c:v>
                </c:pt>
                <c:pt idx="21">
                  <c:v>13.928999999999998</c:v>
                </c:pt>
                <c:pt idx="22">
                  <c:v>13.937000000000003</c:v>
                </c:pt>
                <c:pt idx="23">
                  <c:v>13.948000000000004</c:v>
                </c:pt>
                <c:pt idx="24" formatCode="#,##0.00">
                  <c:v>13.962000000000005</c:v>
                </c:pt>
                <c:pt idx="25">
                  <c:v>13.979999999999992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18.698999999999991</c:v>
                </c:pt>
                <c:pt idx="1">
                  <c:v>17.108000000000004</c:v>
                </c:pt>
                <c:pt idx="2">
                  <c:v>16.555000000000003</c:v>
                </c:pt>
                <c:pt idx="3">
                  <c:v>16.182999999999989</c:v>
                </c:pt>
                <c:pt idx="4">
                  <c:v>18.400999999999978</c:v>
                </c:pt>
                <c:pt idx="5">
                  <c:v>17.804999999999993</c:v>
                </c:pt>
                <c:pt idx="6">
                  <c:v>16.799000000000003</c:v>
                </c:pt>
                <c:pt idx="7">
                  <c:v>16.437999999999967</c:v>
                </c:pt>
                <c:pt idx="8">
                  <c:v>17.264000000000003</c:v>
                </c:pt>
                <c:pt idx="9">
                  <c:v>17.569999999999997</c:v>
                </c:pt>
                <c:pt idx="10">
                  <c:v>17.485999999999997</c:v>
                </c:pt>
                <c:pt idx="11">
                  <c:v>16.803999999999977</c:v>
                </c:pt>
                <c:pt idx="12">
                  <c:v>16.942000000000025</c:v>
                </c:pt>
                <c:pt idx="13">
                  <c:v>17.032000000000011</c:v>
                </c:pt>
                <c:pt idx="14">
                  <c:v>17.141999999999975</c:v>
                </c:pt>
                <c:pt idx="15">
                  <c:v>17.207000000000019</c:v>
                </c:pt>
                <c:pt idx="16">
                  <c:v>17.256999999999991</c:v>
                </c:pt>
                <c:pt idx="17">
                  <c:v>17.309000000000015</c:v>
                </c:pt>
                <c:pt idx="18">
                  <c:v>17.361999999999959</c:v>
                </c:pt>
                <c:pt idx="19">
                  <c:v>17.414000000000009</c:v>
                </c:pt>
                <c:pt idx="20">
                  <c:v>17.465999999999973</c:v>
                </c:pt>
                <c:pt idx="21">
                  <c:v>17.522999999999989</c:v>
                </c:pt>
                <c:pt idx="22">
                  <c:v>17.581000000000063</c:v>
                </c:pt>
                <c:pt idx="23">
                  <c:v>17.63800000000003</c:v>
                </c:pt>
                <c:pt idx="24" formatCode="#,##0.00">
                  <c:v>17.693999999999974</c:v>
                </c:pt>
                <c:pt idx="25">
                  <c:v>17.751000000000033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45.183000000000028</c:v>
                </c:pt>
                <c:pt idx="1">
                  <c:v>48.994000000000064</c:v>
                </c:pt>
                <c:pt idx="2">
                  <c:v>48.09600000000006</c:v>
                </c:pt>
                <c:pt idx="3">
                  <c:v>45.349000000000039</c:v>
                </c:pt>
                <c:pt idx="4">
                  <c:v>44.862999999999978</c:v>
                </c:pt>
                <c:pt idx="5">
                  <c:v>45.770000000000131</c:v>
                </c:pt>
                <c:pt idx="6">
                  <c:v>46.665999999999968</c:v>
                </c:pt>
                <c:pt idx="7">
                  <c:v>49.181000000000019</c:v>
                </c:pt>
                <c:pt idx="8">
                  <c:v>47.345000000000049</c:v>
                </c:pt>
                <c:pt idx="9">
                  <c:v>46.60100000000012</c:v>
                </c:pt>
                <c:pt idx="10">
                  <c:v>47.190999999999981</c:v>
                </c:pt>
                <c:pt idx="11">
                  <c:v>47.339000000000006</c:v>
                </c:pt>
                <c:pt idx="12">
                  <c:v>47.512999999999813</c:v>
                </c:pt>
                <c:pt idx="13">
                  <c:v>47.770000000000039</c:v>
                </c:pt>
                <c:pt idx="14">
                  <c:v>48.070000000000093</c:v>
                </c:pt>
                <c:pt idx="15">
                  <c:v>48.385999999999996</c:v>
                </c:pt>
                <c:pt idx="16">
                  <c:v>48.619000000000042</c:v>
                </c:pt>
                <c:pt idx="17">
                  <c:v>48.860999999999912</c:v>
                </c:pt>
                <c:pt idx="18">
                  <c:v>49.113000000000049</c:v>
                </c:pt>
                <c:pt idx="19">
                  <c:v>49.380999999999915</c:v>
                </c:pt>
                <c:pt idx="20">
                  <c:v>49.69399999999991</c:v>
                </c:pt>
                <c:pt idx="21">
                  <c:v>50.011000000000024</c:v>
                </c:pt>
                <c:pt idx="22">
                  <c:v>50.333000000000069</c:v>
                </c:pt>
                <c:pt idx="23">
                  <c:v>50.656000000000027</c:v>
                </c:pt>
                <c:pt idx="24" formatCode="#,##0.00">
                  <c:v>50.981000000000037</c:v>
                </c:pt>
                <c:pt idx="25">
                  <c:v>51.308999999999834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45.097000000000136</c:v>
                </c:pt>
                <c:pt idx="1">
                  <c:v>50.558000000000007</c:v>
                </c:pt>
                <c:pt idx="2">
                  <c:v>51.337999999999973</c:v>
                </c:pt>
                <c:pt idx="3">
                  <c:v>49.935999999999993</c:v>
                </c:pt>
                <c:pt idx="4">
                  <c:v>54.067000000000036</c:v>
                </c:pt>
                <c:pt idx="5">
                  <c:v>49.960000000000079</c:v>
                </c:pt>
                <c:pt idx="6">
                  <c:v>55.219000000000037</c:v>
                </c:pt>
                <c:pt idx="7">
                  <c:v>58.762000000000072</c:v>
                </c:pt>
                <c:pt idx="8">
                  <c:v>56.694000000000052</c:v>
                </c:pt>
                <c:pt idx="9">
                  <c:v>54.875999999999969</c:v>
                </c:pt>
                <c:pt idx="10">
                  <c:v>53.948000000000086</c:v>
                </c:pt>
                <c:pt idx="11">
                  <c:v>54.834000000000103</c:v>
                </c:pt>
                <c:pt idx="12">
                  <c:v>55.511999999999908</c:v>
                </c:pt>
                <c:pt idx="13">
                  <c:v>56.090999999999951</c:v>
                </c:pt>
                <c:pt idx="14">
                  <c:v>56.781000000000013</c:v>
                </c:pt>
                <c:pt idx="15">
                  <c:v>57.284999999999926</c:v>
                </c:pt>
                <c:pt idx="16">
                  <c:v>57.672000000000075</c:v>
                </c:pt>
                <c:pt idx="17">
                  <c:v>58.024999999999856</c:v>
                </c:pt>
                <c:pt idx="18">
                  <c:v>58.364999999999988</c:v>
                </c:pt>
                <c:pt idx="19">
                  <c:v>58.701000000000121</c:v>
                </c:pt>
                <c:pt idx="20">
                  <c:v>59.03100000000002</c:v>
                </c:pt>
                <c:pt idx="21">
                  <c:v>59.359000000000023</c:v>
                </c:pt>
                <c:pt idx="22">
                  <c:v>59.682999999999893</c:v>
                </c:pt>
                <c:pt idx="23">
                  <c:v>60.009000000000036</c:v>
                </c:pt>
                <c:pt idx="24" formatCode="#,##0.00">
                  <c:v>60.33700000000011</c:v>
                </c:pt>
                <c:pt idx="25">
                  <c:v>60.669000000000004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12.996999999999989</c:v>
                </c:pt>
                <c:pt idx="1">
                  <c:v>11.043999999999979</c:v>
                </c:pt>
                <c:pt idx="2">
                  <c:v>12.959999999999997</c:v>
                </c:pt>
                <c:pt idx="3">
                  <c:v>10.595999999999982</c:v>
                </c:pt>
                <c:pt idx="4">
                  <c:v>15.56600000000001</c:v>
                </c:pt>
                <c:pt idx="5">
                  <c:v>15.043999999999969</c:v>
                </c:pt>
                <c:pt idx="6">
                  <c:v>13.218999999999998</c:v>
                </c:pt>
                <c:pt idx="7">
                  <c:v>14.684000000000013</c:v>
                </c:pt>
                <c:pt idx="8">
                  <c:v>18.852999999999984</c:v>
                </c:pt>
                <c:pt idx="9">
                  <c:v>16.316999999999997</c:v>
                </c:pt>
                <c:pt idx="10">
                  <c:v>14.689999999999998</c:v>
                </c:pt>
                <c:pt idx="11">
                  <c:v>14.473000000000013</c:v>
                </c:pt>
                <c:pt idx="12">
                  <c:v>14.314999999999985</c:v>
                </c:pt>
                <c:pt idx="13">
                  <c:v>14.332999999999998</c:v>
                </c:pt>
                <c:pt idx="14">
                  <c:v>14.492000000000001</c:v>
                </c:pt>
                <c:pt idx="15">
                  <c:v>14.543000000000001</c:v>
                </c:pt>
                <c:pt idx="16">
                  <c:v>14.573000000000018</c:v>
                </c:pt>
                <c:pt idx="17">
                  <c:v>14.581</c:v>
                </c:pt>
                <c:pt idx="18">
                  <c:v>14.574000000000002</c:v>
                </c:pt>
                <c:pt idx="19">
                  <c:v>14.561000000000014</c:v>
                </c:pt>
                <c:pt idx="20">
                  <c:v>14.552000000000019</c:v>
                </c:pt>
                <c:pt idx="21">
                  <c:v>14.539999999999996</c:v>
                </c:pt>
                <c:pt idx="22">
                  <c:v>14.524999999999995</c:v>
                </c:pt>
                <c:pt idx="23">
                  <c:v>14.511000000000003</c:v>
                </c:pt>
                <c:pt idx="24">
                  <c:v>14.496999999999998</c:v>
                </c:pt>
                <c:pt idx="25">
                  <c:v>14.48299999999999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43.392000000000039</c:v>
                </c:pt>
                <c:pt idx="1">
                  <c:v>42.30499999999995</c:v>
                </c:pt>
                <c:pt idx="2">
                  <c:v>42.036000000000016</c:v>
                </c:pt>
                <c:pt idx="3">
                  <c:v>46.273999999999965</c:v>
                </c:pt>
                <c:pt idx="4">
                  <c:v>54.476999999999975</c:v>
                </c:pt>
                <c:pt idx="5">
                  <c:v>54.661999999999999</c:v>
                </c:pt>
                <c:pt idx="6">
                  <c:v>56.761999999999894</c:v>
                </c:pt>
                <c:pt idx="7">
                  <c:v>56.533000000000001</c:v>
                </c:pt>
                <c:pt idx="8">
                  <c:v>56.910000000000011</c:v>
                </c:pt>
                <c:pt idx="9">
                  <c:v>58.022000000000126</c:v>
                </c:pt>
                <c:pt idx="10">
                  <c:v>52.910000000000068</c:v>
                </c:pt>
                <c:pt idx="11">
                  <c:v>53.564999999999948</c:v>
                </c:pt>
                <c:pt idx="12">
                  <c:v>53.909999999999883</c:v>
                </c:pt>
                <c:pt idx="13">
                  <c:v>54.18299999999978</c:v>
                </c:pt>
                <c:pt idx="14">
                  <c:v>54.111000000000026</c:v>
                </c:pt>
                <c:pt idx="15">
                  <c:v>53.70299999999996</c:v>
                </c:pt>
                <c:pt idx="16">
                  <c:v>53.391000000000041</c:v>
                </c:pt>
                <c:pt idx="17">
                  <c:v>53.046999999999883</c:v>
                </c:pt>
                <c:pt idx="18">
                  <c:v>52.699999999999946</c:v>
                </c:pt>
                <c:pt idx="19">
                  <c:v>52.352999999999817</c:v>
                </c:pt>
                <c:pt idx="20">
                  <c:v>52.084999999999972</c:v>
                </c:pt>
                <c:pt idx="21">
                  <c:v>51.747999999999998</c:v>
                </c:pt>
                <c:pt idx="22">
                  <c:v>51.411999999999921</c:v>
                </c:pt>
                <c:pt idx="23">
                  <c:v>51.076000000000008</c:v>
                </c:pt>
                <c:pt idx="24">
                  <c:v>50.74199999999994</c:v>
                </c:pt>
                <c:pt idx="25">
                  <c:v>50.418999999999969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27.819999999999972</c:v>
                </c:pt>
                <c:pt idx="1">
                  <c:v>26.70699999999993</c:v>
                </c:pt>
                <c:pt idx="2">
                  <c:v>27.978999999999996</c:v>
                </c:pt>
                <c:pt idx="3">
                  <c:v>30.99999999999994</c:v>
                </c:pt>
                <c:pt idx="4">
                  <c:v>27.04</c:v>
                </c:pt>
                <c:pt idx="5">
                  <c:v>26.432000000000006</c:v>
                </c:pt>
                <c:pt idx="6">
                  <c:v>25.03400000000002</c:v>
                </c:pt>
                <c:pt idx="7">
                  <c:v>26.89700000000003</c:v>
                </c:pt>
                <c:pt idx="8">
                  <c:v>30.455999999999989</c:v>
                </c:pt>
                <c:pt idx="9">
                  <c:v>31.715999999999944</c:v>
                </c:pt>
                <c:pt idx="10">
                  <c:v>30.68000000000001</c:v>
                </c:pt>
                <c:pt idx="11">
                  <c:v>30.228999999999971</c:v>
                </c:pt>
                <c:pt idx="12">
                  <c:v>30.360999999999947</c:v>
                </c:pt>
                <c:pt idx="13">
                  <c:v>30.684000000000072</c:v>
                </c:pt>
                <c:pt idx="14">
                  <c:v>30.963999999999977</c:v>
                </c:pt>
                <c:pt idx="15">
                  <c:v>31.114000000000033</c:v>
                </c:pt>
                <c:pt idx="16">
                  <c:v>31.235000000000014</c:v>
                </c:pt>
                <c:pt idx="17">
                  <c:v>31.296000000000014</c:v>
                </c:pt>
                <c:pt idx="18">
                  <c:v>31.386999999999976</c:v>
                </c:pt>
                <c:pt idx="19">
                  <c:v>31.462999999999905</c:v>
                </c:pt>
                <c:pt idx="20">
                  <c:v>31.571000000000087</c:v>
                </c:pt>
                <c:pt idx="21">
                  <c:v>31.683999999999955</c:v>
                </c:pt>
                <c:pt idx="22">
                  <c:v>31.803000000000075</c:v>
                </c:pt>
                <c:pt idx="23">
                  <c:v>31.92600000000008</c:v>
                </c:pt>
                <c:pt idx="24" formatCode="#,##0.00">
                  <c:v>32.05299999999999</c:v>
                </c:pt>
                <c:pt idx="25">
                  <c:v>32.180999999999997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124.82499999999999</c:v>
                </c:pt>
                <c:pt idx="1">
                  <c:v>123.5100000000002</c:v>
                </c:pt>
                <c:pt idx="2">
                  <c:v>130.24499999999998</c:v>
                </c:pt>
                <c:pt idx="3">
                  <c:v>126.40200000000011</c:v>
                </c:pt>
                <c:pt idx="4">
                  <c:v>135.93000000000021</c:v>
                </c:pt>
                <c:pt idx="5">
                  <c:v>141.25699999999995</c:v>
                </c:pt>
                <c:pt idx="6">
                  <c:v>141.70600000000002</c:v>
                </c:pt>
                <c:pt idx="7">
                  <c:v>145.02099999999979</c:v>
                </c:pt>
                <c:pt idx="8">
                  <c:v>139.59500000000003</c:v>
                </c:pt>
                <c:pt idx="9">
                  <c:v>149.24</c:v>
                </c:pt>
                <c:pt idx="10">
                  <c:v>146.76599999999985</c:v>
                </c:pt>
                <c:pt idx="11">
                  <c:v>148.76000000000002</c:v>
                </c:pt>
                <c:pt idx="12">
                  <c:v>150.0859999999999</c:v>
                </c:pt>
                <c:pt idx="13">
                  <c:v>151.11099999999988</c:v>
                </c:pt>
                <c:pt idx="14">
                  <c:v>152.28100000000018</c:v>
                </c:pt>
                <c:pt idx="15">
                  <c:v>153.51800000000003</c:v>
                </c:pt>
                <c:pt idx="16">
                  <c:v>154.53800000000001</c:v>
                </c:pt>
                <c:pt idx="17">
                  <c:v>155.4779999999997</c:v>
                </c:pt>
                <c:pt idx="18">
                  <c:v>156.3660000000001</c:v>
                </c:pt>
                <c:pt idx="19">
                  <c:v>157.22999999999996</c:v>
                </c:pt>
                <c:pt idx="20">
                  <c:v>158.1230000000001</c:v>
                </c:pt>
                <c:pt idx="21">
                  <c:v>158.99399999999983</c:v>
                </c:pt>
                <c:pt idx="22">
                  <c:v>159.85100000000025</c:v>
                </c:pt>
                <c:pt idx="23">
                  <c:v>160.71100000000001</c:v>
                </c:pt>
                <c:pt idx="24">
                  <c:v>161.53900000000033</c:v>
                </c:pt>
                <c:pt idx="25">
                  <c:v>162.35299999999998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121.17899999999995</c:v>
                </c:pt>
                <c:pt idx="1">
                  <c:v>127.879</c:v>
                </c:pt>
                <c:pt idx="2">
                  <c:v>126.30999999999987</c:v>
                </c:pt>
                <c:pt idx="3">
                  <c:v>134.35000000000005</c:v>
                </c:pt>
                <c:pt idx="4">
                  <c:v>146.24999999999994</c:v>
                </c:pt>
                <c:pt idx="5">
                  <c:v>148.40000000000012</c:v>
                </c:pt>
                <c:pt idx="6">
                  <c:v>142.35300000000009</c:v>
                </c:pt>
                <c:pt idx="7">
                  <c:v>149.26499999999993</c:v>
                </c:pt>
                <c:pt idx="8">
                  <c:v>155.72299999999996</c:v>
                </c:pt>
                <c:pt idx="9">
                  <c:v>152.49999999999997</c:v>
                </c:pt>
                <c:pt idx="10">
                  <c:v>150.476</c:v>
                </c:pt>
                <c:pt idx="11">
                  <c:v>151.84299999999996</c:v>
                </c:pt>
                <c:pt idx="12">
                  <c:v>151.9380000000001</c:v>
                </c:pt>
                <c:pt idx="13">
                  <c:v>152.86299999999983</c:v>
                </c:pt>
                <c:pt idx="14">
                  <c:v>153.91399999999996</c:v>
                </c:pt>
                <c:pt idx="15">
                  <c:v>154.70700000000005</c:v>
                </c:pt>
                <c:pt idx="16">
                  <c:v>155.52000000000021</c:v>
                </c:pt>
                <c:pt idx="17">
                  <c:v>156.33000000000004</c:v>
                </c:pt>
                <c:pt idx="18">
                  <c:v>157.13000000000014</c:v>
                </c:pt>
                <c:pt idx="19">
                  <c:v>157.94799999999984</c:v>
                </c:pt>
                <c:pt idx="20">
                  <c:v>158.82599999999991</c:v>
                </c:pt>
                <c:pt idx="21">
                  <c:v>159.68699999999993</c:v>
                </c:pt>
                <c:pt idx="22">
                  <c:v>160.55799999999996</c:v>
                </c:pt>
                <c:pt idx="23">
                  <c:v>161.42300000000012</c:v>
                </c:pt>
                <c:pt idx="24">
                  <c:v>162.27900000000008</c:v>
                </c:pt>
                <c:pt idx="25">
                  <c:v>163.13100000000006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108.97900000000016</c:v>
                </c:pt>
                <c:pt idx="1">
                  <c:v>116.66000000000007</c:v>
                </c:pt>
                <c:pt idx="2">
                  <c:v>115.98900000000003</c:v>
                </c:pt>
                <c:pt idx="3">
                  <c:v>111.46800000000002</c:v>
                </c:pt>
                <c:pt idx="4">
                  <c:v>117.33099999999999</c:v>
                </c:pt>
                <c:pt idx="5">
                  <c:v>113.5350000000002</c:v>
                </c:pt>
                <c:pt idx="6">
                  <c:v>118.68400000000001</c:v>
                </c:pt>
                <c:pt idx="7">
                  <c:v>124.38100000000006</c:v>
                </c:pt>
                <c:pt idx="8">
                  <c:v>121.30300000000011</c:v>
                </c:pt>
                <c:pt idx="9">
                  <c:v>119.04700000000008</c:v>
                </c:pt>
                <c:pt idx="10">
                  <c:v>118.62500000000006</c:v>
                </c:pt>
                <c:pt idx="11">
                  <c:v>118.97700000000009</c:v>
                </c:pt>
                <c:pt idx="12">
                  <c:v>119.96699999999976</c:v>
                </c:pt>
                <c:pt idx="13">
                  <c:v>120.893</c:v>
                </c:pt>
                <c:pt idx="14">
                  <c:v>121.99300000000008</c:v>
                </c:pt>
                <c:pt idx="15">
                  <c:v>122.87799999999994</c:v>
                </c:pt>
                <c:pt idx="16">
                  <c:v>123.54800000000012</c:v>
                </c:pt>
                <c:pt idx="17">
                  <c:v>124.19499999999979</c:v>
                </c:pt>
                <c:pt idx="18">
                  <c:v>124.84</c:v>
                </c:pt>
                <c:pt idx="19">
                  <c:v>125.49600000000005</c:v>
                </c:pt>
                <c:pt idx="20">
                  <c:v>126.1909999999999</c:v>
                </c:pt>
                <c:pt idx="21">
                  <c:v>126.89300000000004</c:v>
                </c:pt>
                <c:pt idx="22">
                  <c:v>127.59700000000002</c:v>
                </c:pt>
                <c:pt idx="23">
                  <c:v>128.30300000000008</c:v>
                </c:pt>
                <c:pt idx="24">
                  <c:v>129.01200000000011</c:v>
                </c:pt>
                <c:pt idx="25">
                  <c:v>129.72899999999987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22.737468207397939</c:v>
                </c:pt>
                <c:pt idx="1">
                  <c:v>23.072195306011718</c:v>
                </c:pt>
                <c:pt idx="2">
                  <c:v>23.489034865362036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29.719824564916998</c:v>
                </c:pt>
                <c:pt idx="1">
                  <c:v>29.267116213845462</c:v>
                </c:pt>
                <c:pt idx="2">
                  <c:v>29.536878775149578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28.289307672280835</c:v>
                </c:pt>
                <c:pt idx="1">
                  <c:v>28.545532697847086</c:v>
                </c:pt>
                <c:pt idx="2">
                  <c:v>29.396012283268398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5.2934932809965334</c:v>
                </c:pt>
                <c:pt idx="1">
                  <c:v>5.9671650325685093</c:v>
                </c:pt>
                <c:pt idx="2">
                  <c:v>5.8267668062053701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10.947069072557222</c:v>
                </c:pt>
                <c:pt idx="1">
                  <c:v>10.290831221421126</c:v>
                </c:pt>
                <c:pt idx="2">
                  <c:v>9.1289815606124236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3.0128372018504717</c:v>
                </c:pt>
                <c:pt idx="1">
                  <c:v>2.8571595283061071</c:v>
                </c:pt>
                <c:pt idx="2">
                  <c:v>2.6223257094022037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5.0899999999998613</c:v>
                </c:pt>
                <c:pt idx="1">
                  <c:v>2.0759999999998797</c:v>
                </c:pt>
                <c:pt idx="2">
                  <c:v>5.5089999999999009</c:v>
                </c:pt>
                <c:pt idx="3">
                  <c:v>4.2480000000000047</c:v>
                </c:pt>
                <c:pt idx="4">
                  <c:v>-1.7519999999999314</c:v>
                </c:pt>
                <c:pt idx="5">
                  <c:v>-0.35399999999997078</c:v>
                </c:pt>
                <c:pt idx="7">
                  <c:v>14.816999999999666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11.103999999999814</c:v>
                </c:pt>
                <c:pt idx="1">
                  <c:v>12.655000000000058</c:v>
                </c:pt>
                <c:pt idx="2">
                  <c:v>15.587000000000131</c:v>
                </c:pt>
                <c:pt idx="3">
                  <c:v>1.500999999999987</c:v>
                </c:pt>
                <c:pt idx="4">
                  <c:v>-2.4910000000000991</c:v>
                </c:pt>
                <c:pt idx="5">
                  <c:v>-0.20700000000000784</c:v>
                </c:pt>
                <c:pt idx="7">
                  <c:v>38.148999999999887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0.47830636812842275</c:v>
                </c:pt>
                <c:pt idx="2">
                  <c:v>-0.15551638463850992</c:v>
                </c:pt>
                <c:pt idx="3">
                  <c:v>-1.3304627343542541</c:v>
                </c:pt>
                <c:pt idx="4">
                  <c:v>-0.33315642973069659</c:v>
                </c:pt>
                <c:pt idx="6">
                  <c:v>0.92363144067157954</c:v>
                </c:pt>
                <c:pt idx="7">
                  <c:v>1.3727243954015034</c:v>
                </c:pt>
                <c:pt idx="8">
                  <c:v>1.1127955373166687</c:v>
                </c:pt>
                <c:pt idx="10">
                  <c:v>2.8213083095776303</c:v>
                </c:pt>
                <c:pt idx="11">
                  <c:v>-0.86499859642742427</c:v>
                </c:pt>
                <c:pt idx="12">
                  <c:v>0.29957306137469164</c:v>
                </c:pt>
                <c:pt idx="14">
                  <c:v>-0.64147575847016691</c:v>
                </c:pt>
                <c:pt idx="15">
                  <c:v>0.3584915271761524</c:v>
                </c:pt>
                <c:pt idx="16">
                  <c:v>1.2398509000029811</c:v>
                </c:pt>
                <c:pt idx="17">
                  <c:v>1.0373958119362259</c:v>
                </c:pt>
                <c:pt idx="19">
                  <c:v>-0.52292550676855676</c:v>
                </c:pt>
                <c:pt idx="20">
                  <c:v>-0.62347749409832343</c:v>
                </c:pt>
                <c:pt idx="21">
                  <c:v>-0.46019125704828134</c:v>
                </c:pt>
                <c:pt idx="22">
                  <c:v>0.67884582385446812</c:v>
                </c:pt>
                <c:pt idx="23">
                  <c:v>-0.41388703087693601</c:v>
                </c:pt>
                <c:pt idx="25">
                  <c:v>-1.9872105755991298</c:v>
                </c:pt>
                <c:pt idx="26">
                  <c:v>-0.67214985703115682</c:v>
                </c:pt>
                <c:pt idx="27">
                  <c:v>-0.87072624780483165</c:v>
                </c:pt>
                <c:pt idx="29">
                  <c:v>0.10061375029117858</c:v>
                </c:pt>
                <c:pt idx="30">
                  <c:v>0.38687106141030991</c:v>
                </c:pt>
                <c:pt idx="31">
                  <c:v>2.2573603804173725</c:v>
                </c:pt>
                <c:pt idx="32">
                  <c:v>0.83892001314189724</c:v>
                </c:pt>
                <c:pt idx="33">
                  <c:v>-0.45581726906909203</c:v>
                </c:pt>
                <c:pt idx="34">
                  <c:v>0.36236719586379973</c:v>
                </c:pt>
                <c:pt idx="36">
                  <c:v>1.6013975573516026</c:v>
                </c:pt>
                <c:pt idx="37">
                  <c:v>1.1268907901590852</c:v>
                </c:pt>
                <c:pt idx="38">
                  <c:v>1.1794921147896043</c:v>
                </c:pt>
                <c:pt idx="39">
                  <c:v>1.010468585565838</c:v>
                </c:pt>
                <c:pt idx="40">
                  <c:v>1.2480081127498543</c:v>
                </c:pt>
                <c:pt idx="42">
                  <c:v>2.5298253107829405</c:v>
                </c:pt>
                <c:pt idx="43">
                  <c:v>0.31922544552669407</c:v>
                </c:pt>
                <c:pt idx="44">
                  <c:v>1.023160837299808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0.58655386926993458</c:v>
                </c:pt>
                <c:pt idx="2">
                  <c:v>-2.0475472769271641</c:v>
                </c:pt>
                <c:pt idx="3">
                  <c:v>-4.7250967512534769</c:v>
                </c:pt>
                <c:pt idx="4">
                  <c:v>-2.5126106426974659</c:v>
                </c:pt>
                <c:pt idx="6">
                  <c:v>-0.17589092523118133</c:v>
                </c:pt>
                <c:pt idx="7">
                  <c:v>-3.4885788709090981</c:v>
                </c:pt>
                <c:pt idx="8">
                  <c:v>-1.6282967266314397</c:v>
                </c:pt>
                <c:pt idx="10">
                  <c:v>2.1348940339784628</c:v>
                </c:pt>
                <c:pt idx="11">
                  <c:v>-1.7236764119379355</c:v>
                </c:pt>
                <c:pt idx="12">
                  <c:v>-0.7939098199383654</c:v>
                </c:pt>
                <c:pt idx="14">
                  <c:v>1.7924231192891993</c:v>
                </c:pt>
                <c:pt idx="15">
                  <c:v>-2.3890676631144858</c:v>
                </c:pt>
                <c:pt idx="16">
                  <c:v>4.7415204595457894E-2</c:v>
                </c:pt>
                <c:pt idx="17">
                  <c:v>-0.49816862588467625</c:v>
                </c:pt>
                <c:pt idx="19">
                  <c:v>-2.116762841107378</c:v>
                </c:pt>
                <c:pt idx="20">
                  <c:v>-0.90803844657734167</c:v>
                </c:pt>
                <c:pt idx="21">
                  <c:v>-2.7725039454873035</c:v>
                </c:pt>
                <c:pt idx="22">
                  <c:v>-6.0142815616675556</c:v>
                </c:pt>
                <c:pt idx="23">
                  <c:v>-2.4309299910908133</c:v>
                </c:pt>
                <c:pt idx="25">
                  <c:v>-2.8354159360570286</c:v>
                </c:pt>
                <c:pt idx="26">
                  <c:v>0.19895180566291693</c:v>
                </c:pt>
                <c:pt idx="27">
                  <c:v>-0.33594562845458142</c:v>
                </c:pt>
                <c:pt idx="29">
                  <c:v>1.8767637179230912</c:v>
                </c:pt>
                <c:pt idx="30">
                  <c:v>1.8027617354520187</c:v>
                </c:pt>
                <c:pt idx="31">
                  <c:v>1.9556945910778278</c:v>
                </c:pt>
                <c:pt idx="32">
                  <c:v>3.193674645900102</c:v>
                </c:pt>
                <c:pt idx="33">
                  <c:v>4.9235147869832074</c:v>
                </c:pt>
                <c:pt idx="34">
                  <c:v>2.5216879532975245</c:v>
                </c:pt>
                <c:pt idx="36">
                  <c:v>5.2990833700953921</c:v>
                </c:pt>
                <c:pt idx="37">
                  <c:v>3.0434188866386824</c:v>
                </c:pt>
                <c:pt idx="38">
                  <c:v>3.441439318469719</c:v>
                </c:pt>
                <c:pt idx="39">
                  <c:v>4.0475131673453291</c:v>
                </c:pt>
                <c:pt idx="40">
                  <c:v>4.0662685590816094</c:v>
                </c:pt>
                <c:pt idx="42">
                  <c:v>2.0449487603943606</c:v>
                </c:pt>
                <c:pt idx="43">
                  <c:v>3.9422468524440202</c:v>
                </c:pt>
                <c:pt idx="44">
                  <c:v>3.37799645990986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6.357886616066704</c:v>
                </c:pt>
                <c:pt idx="1">
                  <c:v>1.3942677458419794</c:v>
                </c:pt>
                <c:pt idx="2">
                  <c:v>5.8607786732435017</c:v>
                </c:pt>
                <c:pt idx="3">
                  <c:v>3.4545341668306158</c:v>
                </c:pt>
                <c:pt idx="4">
                  <c:v>3.2220858610936887</c:v>
                </c:pt>
                <c:pt idx="5">
                  <c:v>7.4793488240909092</c:v>
                </c:pt>
                <c:pt idx="6">
                  <c:v>2.2906715286560519</c:v>
                </c:pt>
                <c:pt idx="7">
                  <c:v>1.3585816483818709</c:v>
                </c:pt>
                <c:pt idx="8">
                  <c:v>0.4895345030166034</c:v>
                </c:pt>
                <c:pt idx="9">
                  <c:v>0.7699875368695146</c:v>
                </c:pt>
                <c:pt idx="10">
                  <c:v>2.7725492851067663</c:v>
                </c:pt>
                <c:pt idx="11">
                  <c:v>0.50994303915452122</c:v>
                </c:pt>
                <c:pt idx="12">
                  <c:v>-1.5556179633549938</c:v>
                </c:pt>
                <c:pt idx="13">
                  <c:v>-1.5587397471590565</c:v>
                </c:pt>
                <c:pt idx="14">
                  <c:v>-3.2749735138739453</c:v>
                </c:pt>
                <c:pt idx="15">
                  <c:v>-0.70650791137677693</c:v>
                </c:pt>
                <c:pt idx="16">
                  <c:v>-0.9741643977411556</c:v>
                </c:pt>
                <c:pt idx="17">
                  <c:v>8.4184339283538634E-2</c:v>
                </c:pt>
                <c:pt idx="18">
                  <c:v>-1.2950273351470916</c:v>
                </c:pt>
                <c:pt idx="19">
                  <c:v>4.386593751805612E-2</c:v>
                </c:pt>
                <c:pt idx="20">
                  <c:v>-2.6208508660116436</c:v>
                </c:pt>
                <c:pt idx="21">
                  <c:v>1.0298642298654084</c:v>
                </c:pt>
                <c:pt idx="22">
                  <c:v>-3.136508470160436</c:v>
                </c:pt>
                <c:pt idx="23">
                  <c:v>-0.20232572116756842</c:v>
                </c:pt>
                <c:pt idx="24">
                  <c:v>-2.2808756724021748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1.7711091529426</c:v>
                </c:pt>
                <c:pt idx="1">
                  <c:v>6.5849234020276981</c:v>
                </c:pt>
                <c:pt idx="2">
                  <c:v>5.3014797863697254</c:v>
                </c:pt>
                <c:pt idx="3">
                  <c:v>4.2683194587741298</c:v>
                </c:pt>
                <c:pt idx="4">
                  <c:v>4.2366679243424912</c:v>
                </c:pt>
                <c:pt idx="5">
                  <c:v>8.8454591041452701</c:v>
                </c:pt>
                <c:pt idx="6">
                  <c:v>-0.7102499501251387</c:v>
                </c:pt>
                <c:pt idx="7">
                  <c:v>1.2469445828850994</c:v>
                </c:pt>
                <c:pt idx="8">
                  <c:v>2.109385461437288</c:v>
                </c:pt>
                <c:pt idx="9">
                  <c:v>0.5372442428845865</c:v>
                </c:pt>
                <c:pt idx="10">
                  <c:v>0.47466240463268505</c:v>
                </c:pt>
                <c:pt idx="11">
                  <c:v>-4.9617007488646649</c:v>
                </c:pt>
                <c:pt idx="12">
                  <c:v>-2.6147318342614296</c:v>
                </c:pt>
                <c:pt idx="13">
                  <c:v>0.45787977524838563</c:v>
                </c:pt>
                <c:pt idx="14">
                  <c:v>-1.4503843974828534</c:v>
                </c:pt>
                <c:pt idx="15">
                  <c:v>-1.3557483305522116</c:v>
                </c:pt>
                <c:pt idx="16">
                  <c:v>-0.65255899195139655</c:v>
                </c:pt>
                <c:pt idx="17">
                  <c:v>7.2193431104026189</c:v>
                </c:pt>
                <c:pt idx="18">
                  <c:v>0.55567760781104703</c:v>
                </c:pt>
                <c:pt idx="19">
                  <c:v>-4.7489922968203313E-2</c:v>
                </c:pt>
                <c:pt idx="20">
                  <c:v>-3.5256050236528544</c:v>
                </c:pt>
                <c:pt idx="21">
                  <c:v>5.3213168325845288</c:v>
                </c:pt>
                <c:pt idx="22">
                  <c:v>3.6634666211854068</c:v>
                </c:pt>
                <c:pt idx="23">
                  <c:v>3.3839603419020108</c:v>
                </c:pt>
                <c:pt idx="24">
                  <c:v>-1.5161493705330349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7.752154361908687</c:v>
                </c:pt>
                <c:pt idx="1">
                  <c:v>20.016747525258708</c:v>
                </c:pt>
                <c:pt idx="2">
                  <c:v>7.6813245020308045</c:v>
                </c:pt>
                <c:pt idx="3">
                  <c:v>-1.045674924200469</c:v>
                </c:pt>
                <c:pt idx="4">
                  <c:v>-6.5143855701509352</c:v>
                </c:pt>
                <c:pt idx="5">
                  <c:v>-1.1669770583455019</c:v>
                </c:pt>
                <c:pt idx="6">
                  <c:v>-1.5909866361462406</c:v>
                </c:pt>
                <c:pt idx="7">
                  <c:v>-3.3388341913280044</c:v>
                </c:pt>
                <c:pt idx="8">
                  <c:v>-6.9763680090274818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8.3560325549702981</c:v>
                </c:pt>
                <c:pt idx="1">
                  <c:v>22.651926273631616</c:v>
                </c:pt>
                <c:pt idx="2">
                  <c:v>3.6579867417145238</c:v>
                </c:pt>
                <c:pt idx="3">
                  <c:v>-7.5764325831260919</c:v>
                </c:pt>
                <c:pt idx="4">
                  <c:v>-3.000811944738075</c:v>
                </c:pt>
                <c:pt idx="5">
                  <c:v>7.7275307952454639</c:v>
                </c:pt>
                <c:pt idx="6">
                  <c:v>1.7957118089316779</c:v>
                </c:pt>
                <c:pt idx="7">
                  <c:v>7.0474269630874176</c:v>
                </c:pt>
                <c:pt idx="8">
                  <c:v>-2.510370609716766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23.030743347723931</c:v>
                </c:pt>
                <c:pt idx="1">
                  <c:v>25.635492986587046</c:v>
                </c:pt>
                <c:pt idx="2">
                  <c:v>26.236977223338201</c:v>
                </c:pt>
                <c:pt idx="3">
                  <c:v>27.684261146792075</c:v>
                </c:pt>
                <c:pt idx="4">
                  <c:v>28.393717650169375</c:v>
                </c:pt>
                <c:pt idx="5">
                  <c:v>29.810255468198815</c:v>
                </c:pt>
                <c:pt idx="6">
                  <c:v>31.377450719420651</c:v>
                </c:pt>
                <c:pt idx="7">
                  <c:v>32.82654903672077</c:v>
                </c:pt>
                <c:pt idx="8">
                  <c:v>34.166098241230344</c:v>
                </c:pt>
                <c:pt idx="9">
                  <c:v>35.380521838588344</c:v>
                </c:pt>
                <c:pt idx="10">
                  <c:v>36.168142084265519</c:v>
                </c:pt>
                <c:pt idx="11">
                  <c:v>32.600387400438592</c:v>
                </c:pt>
                <c:pt idx="12">
                  <c:v>32.950616829212116</c:v>
                </c:pt>
                <c:pt idx="13">
                  <c:v>33.377285605899317</c:v>
                </c:pt>
                <c:pt idx="14">
                  <c:v>33.81715468089704</c:v>
                </c:pt>
                <c:pt idx="15">
                  <c:v>34.179786222948493</c:v>
                </c:pt>
                <c:pt idx="16">
                  <c:v>34.536019920763358</c:v>
                </c:pt>
                <c:pt idx="17">
                  <c:v>34.892276183539657</c:v>
                </c:pt>
                <c:pt idx="18">
                  <c:v>35.260124147068908</c:v>
                </c:pt>
                <c:pt idx="19">
                  <c:v>35.620486404581712</c:v>
                </c:pt>
                <c:pt idx="20">
                  <c:v>36.008854419260679</c:v>
                </c:pt>
                <c:pt idx="21">
                  <c:v>36.390292908102737</c:v>
                </c:pt>
                <c:pt idx="22">
                  <c:v>36.771917946433298</c:v>
                </c:pt>
                <c:pt idx="23">
                  <c:v>37.158596751050048</c:v>
                </c:pt>
                <c:pt idx="24">
                  <c:v>37.54902593027505</c:v>
                </c:pt>
                <c:pt idx="25">
                  <c:v>37.939251237208119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10.25594219895952</c:v>
                </c:pt>
                <c:pt idx="1">
                  <c:v>11.367618369125379</c:v>
                </c:pt>
                <c:pt idx="2">
                  <c:v>11.644542398854931</c:v>
                </c:pt>
                <c:pt idx="3">
                  <c:v>11.907446029658242</c:v>
                </c:pt>
                <c:pt idx="4">
                  <c:v>13.887013118481018</c:v>
                </c:pt>
                <c:pt idx="5">
                  <c:v>13.08979272061746</c:v>
                </c:pt>
                <c:pt idx="6">
                  <c:v>12.079377260070173</c:v>
                </c:pt>
                <c:pt idx="7">
                  <c:v>13.647164545226421</c:v>
                </c:pt>
                <c:pt idx="8">
                  <c:v>13.572335036005983</c:v>
                </c:pt>
                <c:pt idx="9">
                  <c:v>13.945719676684542</c:v>
                </c:pt>
                <c:pt idx="10">
                  <c:v>14.484060466459439</c:v>
                </c:pt>
                <c:pt idx="11">
                  <c:v>16.768806863084098</c:v>
                </c:pt>
                <c:pt idx="12">
                  <c:v>17.068014938760797</c:v>
                </c:pt>
                <c:pt idx="13">
                  <c:v>17.359913753830881</c:v>
                </c:pt>
                <c:pt idx="14">
                  <c:v>17.669260673245724</c:v>
                </c:pt>
                <c:pt idx="15">
                  <c:v>17.981181480677655</c:v>
                </c:pt>
                <c:pt idx="16">
                  <c:v>18.26864429913109</c:v>
                </c:pt>
                <c:pt idx="17">
                  <c:v>18.546386748472877</c:v>
                </c:pt>
                <c:pt idx="18">
                  <c:v>18.830161998958488</c:v>
                </c:pt>
                <c:pt idx="19">
                  <c:v>19.127878620197627</c:v>
                </c:pt>
                <c:pt idx="20">
                  <c:v>19.439562343675345</c:v>
                </c:pt>
                <c:pt idx="21">
                  <c:v>19.751809449603016</c:v>
                </c:pt>
                <c:pt idx="22">
                  <c:v>20.05975544553732</c:v>
                </c:pt>
                <c:pt idx="23">
                  <c:v>20.377574018100457</c:v>
                </c:pt>
                <c:pt idx="24">
                  <c:v>20.719894998928233</c:v>
                </c:pt>
                <c:pt idx="25">
                  <c:v>21.068983868487138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22.453552681327626</c:v>
                </c:pt>
                <c:pt idx="1">
                  <c:v>21.888920688498104</c:v>
                </c:pt>
                <c:pt idx="2">
                  <c:v>21.836415269779859</c:v>
                </c:pt>
                <c:pt idx="3">
                  <c:v>23.309755118972166</c:v>
                </c:pt>
                <c:pt idx="4">
                  <c:v>26.296842207646495</c:v>
                </c:pt>
                <c:pt idx="5">
                  <c:v>26.708540705397489</c:v>
                </c:pt>
                <c:pt idx="6">
                  <c:v>27.211900372924472</c:v>
                </c:pt>
                <c:pt idx="7">
                  <c:v>27.16410500808151</c:v>
                </c:pt>
                <c:pt idx="8">
                  <c:v>30.2599618721895</c:v>
                </c:pt>
                <c:pt idx="9">
                  <c:v>30.731703449364737</c:v>
                </c:pt>
                <c:pt idx="10">
                  <c:v>32.569319378640991</c:v>
                </c:pt>
                <c:pt idx="11">
                  <c:v>32.459694742590521</c:v>
                </c:pt>
                <c:pt idx="12">
                  <c:v>32.840929582860873</c:v>
                </c:pt>
                <c:pt idx="13">
                  <c:v>33.329053926669765</c:v>
                </c:pt>
                <c:pt idx="14">
                  <c:v>33.798876231667172</c:v>
                </c:pt>
                <c:pt idx="15">
                  <c:v>34.188995466942671</c:v>
                </c:pt>
                <c:pt idx="16">
                  <c:v>34.55764669590787</c:v>
                </c:pt>
                <c:pt idx="17">
                  <c:v>34.908289704392907</c:v>
                </c:pt>
                <c:pt idx="18">
                  <c:v>35.252660413531544</c:v>
                </c:pt>
                <c:pt idx="19">
                  <c:v>35.605612463612253</c:v>
                </c:pt>
                <c:pt idx="20">
                  <c:v>35.99514227959353</c:v>
                </c:pt>
                <c:pt idx="21">
                  <c:v>36.374970655813698</c:v>
                </c:pt>
                <c:pt idx="22">
                  <c:v>36.754677380316558</c:v>
                </c:pt>
                <c:pt idx="23">
                  <c:v>37.124880949277895</c:v>
                </c:pt>
                <c:pt idx="24">
                  <c:v>37.501734432144431</c:v>
                </c:pt>
                <c:pt idx="25">
                  <c:v>37.870799165010716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15.166793876997328</c:v>
                </c:pt>
                <c:pt idx="1">
                  <c:v>17.564254701842213</c:v>
                </c:pt>
                <c:pt idx="2">
                  <c:v>18.239819381860968</c:v>
                </c:pt>
                <c:pt idx="3">
                  <c:v>18.263447048502051</c:v>
                </c:pt>
                <c:pt idx="4">
                  <c:v>19.606440235530066</c:v>
                </c:pt>
                <c:pt idx="5">
                  <c:v>18.741018457643538</c:v>
                </c:pt>
                <c:pt idx="6">
                  <c:v>20.987231418894993</c:v>
                </c:pt>
                <c:pt idx="7">
                  <c:v>22.697935445178512</c:v>
                </c:pt>
                <c:pt idx="8">
                  <c:v>22.328301616704771</c:v>
                </c:pt>
                <c:pt idx="9">
                  <c:v>22.666084200779334</c:v>
                </c:pt>
                <c:pt idx="10">
                  <c:v>22.195552624474153</c:v>
                </c:pt>
                <c:pt idx="11">
                  <c:v>22.972813411753474</c:v>
                </c:pt>
                <c:pt idx="12">
                  <c:v>23.216470931927166</c:v>
                </c:pt>
                <c:pt idx="13">
                  <c:v>23.502561196889751</c:v>
                </c:pt>
                <c:pt idx="14">
                  <c:v>23.813207396658306</c:v>
                </c:pt>
                <c:pt idx="15">
                  <c:v>24.086526168043335</c:v>
                </c:pt>
                <c:pt idx="16">
                  <c:v>24.348884395315284</c:v>
                </c:pt>
                <c:pt idx="17">
                  <c:v>24.602606963433811</c:v>
                </c:pt>
                <c:pt idx="18">
                  <c:v>24.81736085022623</c:v>
                </c:pt>
                <c:pt idx="19">
                  <c:v>25.052690261203221</c:v>
                </c:pt>
                <c:pt idx="20">
                  <c:v>25.287045568920995</c:v>
                </c:pt>
                <c:pt idx="21">
                  <c:v>25.527163366340496</c:v>
                </c:pt>
                <c:pt idx="22">
                  <c:v>25.76550564716813</c:v>
                </c:pt>
                <c:pt idx="23">
                  <c:v>26.008892656340024</c:v>
                </c:pt>
                <c:pt idx="24">
                  <c:v>26.246109609063112</c:v>
                </c:pt>
                <c:pt idx="25">
                  <c:v>26.463872083248283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20.454924455005983</c:v>
                </c:pt>
                <c:pt idx="1">
                  <c:v>22.127086452115741</c:v>
                </c:pt>
                <c:pt idx="2">
                  <c:v>21.651947571712</c:v>
                </c:pt>
                <c:pt idx="3">
                  <c:v>20.314941717667121</c:v>
                </c:pt>
                <c:pt idx="4">
                  <c:v>20.070372266649397</c:v>
                </c:pt>
                <c:pt idx="5">
                  <c:v>19.923910363843177</c:v>
                </c:pt>
                <c:pt idx="6">
                  <c:v>20.991837331134263</c:v>
                </c:pt>
                <c:pt idx="7">
                  <c:v>21.487309825305964</c:v>
                </c:pt>
                <c:pt idx="8">
                  <c:v>20.984437428369581</c:v>
                </c:pt>
                <c:pt idx="9">
                  <c:v>21.921509087993854</c:v>
                </c:pt>
                <c:pt idx="10">
                  <c:v>23.145996224936866</c:v>
                </c:pt>
                <c:pt idx="11">
                  <c:v>23.407810322353441</c:v>
                </c:pt>
                <c:pt idx="12">
                  <c:v>23.631709100407683</c:v>
                </c:pt>
                <c:pt idx="13">
                  <c:v>23.934984986760831</c:v>
                </c:pt>
                <c:pt idx="14">
                  <c:v>24.270021390860588</c:v>
                </c:pt>
                <c:pt idx="15">
                  <c:v>24.574997990190148</c:v>
                </c:pt>
                <c:pt idx="16">
                  <c:v>24.878008311879196</c:v>
                </c:pt>
                <c:pt idx="17">
                  <c:v>25.182590486198432</c:v>
                </c:pt>
                <c:pt idx="18">
                  <c:v>25.469909229111746</c:v>
                </c:pt>
                <c:pt idx="19">
                  <c:v>25.738091517932567</c:v>
                </c:pt>
                <c:pt idx="20">
                  <c:v>26.021010528332496</c:v>
                </c:pt>
                <c:pt idx="21">
                  <c:v>26.317439824669844</c:v>
                </c:pt>
                <c:pt idx="22">
                  <c:v>26.584900449498164</c:v>
                </c:pt>
                <c:pt idx="23">
                  <c:v>26.855923953672917</c:v>
                </c:pt>
                <c:pt idx="24">
                  <c:v>27.125442662514921</c:v>
                </c:pt>
                <c:pt idx="25">
                  <c:v>27.382664149279357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23.421020783304396</c:v>
                </c:pt>
                <c:pt idx="1">
                  <c:v>22.861961518305325</c:v>
                </c:pt>
                <c:pt idx="2">
                  <c:v>21.90288339024184</c:v>
                </c:pt>
                <c:pt idx="3">
                  <c:v>24.397607060859944</c:v>
                </c:pt>
                <c:pt idx="4">
                  <c:v>25.82767702313339</c:v>
                </c:pt>
                <c:pt idx="5">
                  <c:v>25.39139931955847</c:v>
                </c:pt>
                <c:pt idx="6">
                  <c:v>26.188238764422721</c:v>
                </c:pt>
                <c:pt idx="7">
                  <c:v>27.409252182879264</c:v>
                </c:pt>
                <c:pt idx="8">
                  <c:v>29.557531977228788</c:v>
                </c:pt>
                <c:pt idx="9">
                  <c:v>29.951638893033408</c:v>
                </c:pt>
                <c:pt idx="10">
                  <c:v>32.870748143649379</c:v>
                </c:pt>
                <c:pt idx="11">
                  <c:v>34.960435450075984</c:v>
                </c:pt>
                <c:pt idx="12">
                  <c:v>35.328554666335151</c:v>
                </c:pt>
                <c:pt idx="13">
                  <c:v>35.83341607492995</c:v>
                </c:pt>
                <c:pt idx="14">
                  <c:v>36.370639073226315</c:v>
                </c:pt>
                <c:pt idx="15">
                  <c:v>36.829980235859004</c:v>
                </c:pt>
                <c:pt idx="16">
                  <c:v>37.28294560993519</c:v>
                </c:pt>
                <c:pt idx="17">
                  <c:v>37.74071300465566</c:v>
                </c:pt>
                <c:pt idx="18">
                  <c:v>38.21996575910493</c:v>
                </c:pt>
                <c:pt idx="19">
                  <c:v>38.694837731443705</c:v>
                </c:pt>
                <c:pt idx="20">
                  <c:v>39.204061969099584</c:v>
                </c:pt>
                <c:pt idx="21">
                  <c:v>39.707236950546466</c:v>
                </c:pt>
                <c:pt idx="22">
                  <c:v>40.206355968118487</c:v>
                </c:pt>
                <c:pt idx="23">
                  <c:v>40.717491326393919</c:v>
                </c:pt>
                <c:pt idx="24">
                  <c:v>41.222002480511605</c:v>
                </c:pt>
                <c:pt idx="25">
                  <c:v>41.71620724779465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7.7242632697124032</c:v>
                </c:pt>
                <c:pt idx="1">
                  <c:v>7.8699059224228414</c:v>
                </c:pt>
                <c:pt idx="2">
                  <c:v>7.8643305317853915</c:v>
                </c:pt>
                <c:pt idx="3">
                  <c:v>8.4931372603151942</c:v>
                </c:pt>
                <c:pt idx="4">
                  <c:v>8.5897830430818285</c:v>
                </c:pt>
                <c:pt idx="5">
                  <c:v>8.4327500702965441</c:v>
                </c:pt>
                <c:pt idx="6">
                  <c:v>8.5694424726952416</c:v>
                </c:pt>
                <c:pt idx="7">
                  <c:v>9.7906434244537479</c:v>
                </c:pt>
                <c:pt idx="8">
                  <c:v>10.460347424852122</c:v>
                </c:pt>
                <c:pt idx="9">
                  <c:v>9.8207922216007795</c:v>
                </c:pt>
                <c:pt idx="10">
                  <c:v>10.723421598952596</c:v>
                </c:pt>
                <c:pt idx="11">
                  <c:v>9.1244989590537333</c:v>
                </c:pt>
                <c:pt idx="12">
                  <c:v>9.1905262484812411</c:v>
                </c:pt>
                <c:pt idx="13">
                  <c:v>9.2807230981587878</c:v>
                </c:pt>
                <c:pt idx="14">
                  <c:v>9.3669154352242661</c:v>
                </c:pt>
                <c:pt idx="15">
                  <c:v>9.432348440703759</c:v>
                </c:pt>
                <c:pt idx="16">
                  <c:v>9.4982093776328025</c:v>
                </c:pt>
                <c:pt idx="17">
                  <c:v>9.558043276299335</c:v>
                </c:pt>
                <c:pt idx="18">
                  <c:v>9.6182230755720841</c:v>
                </c:pt>
                <c:pt idx="19">
                  <c:v>9.6689423992648305</c:v>
                </c:pt>
                <c:pt idx="20">
                  <c:v>9.7234392635515867</c:v>
                </c:pt>
                <c:pt idx="21">
                  <c:v>9.7782377403940242</c:v>
                </c:pt>
                <c:pt idx="22">
                  <c:v>9.8309112456578447</c:v>
                </c:pt>
                <c:pt idx="23">
                  <c:v>9.8880140145450426</c:v>
                </c:pt>
                <c:pt idx="24">
                  <c:v>9.9514476778878578</c:v>
                </c:pt>
                <c:pt idx="25">
                  <c:v>10.013171648827457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5.7831377638262786</c:v>
                </c:pt>
                <c:pt idx="1">
                  <c:v>8.045440127682987</c:v>
                </c:pt>
                <c:pt idx="2">
                  <c:v>8.0676184194586522</c:v>
                </c:pt>
                <c:pt idx="3">
                  <c:v>7.6595102486567086</c:v>
                </c:pt>
                <c:pt idx="4">
                  <c:v>8.2321527948206086</c:v>
                </c:pt>
                <c:pt idx="5">
                  <c:v>7.9815968677990599</c:v>
                </c:pt>
                <c:pt idx="6">
                  <c:v>8.7481907517109132</c:v>
                </c:pt>
                <c:pt idx="7">
                  <c:v>9.055443966629646</c:v>
                </c:pt>
                <c:pt idx="8">
                  <c:v>9.5944987982696848</c:v>
                </c:pt>
                <c:pt idx="9">
                  <c:v>9.2970501549970006</c:v>
                </c:pt>
                <c:pt idx="10">
                  <c:v>9.3401785161809308</c:v>
                </c:pt>
                <c:pt idx="11">
                  <c:v>9.0882098413190295</c:v>
                </c:pt>
                <c:pt idx="12">
                  <c:v>9.1939097633017415</c:v>
                </c:pt>
                <c:pt idx="13">
                  <c:v>9.3141997157408909</c:v>
                </c:pt>
                <c:pt idx="14">
                  <c:v>9.4429048428969828</c:v>
                </c:pt>
                <c:pt idx="15">
                  <c:v>9.5548539924141433</c:v>
                </c:pt>
                <c:pt idx="16">
                  <c:v>9.6600469732417427</c:v>
                </c:pt>
                <c:pt idx="17">
                  <c:v>9.7638934655989296</c:v>
                </c:pt>
                <c:pt idx="18">
                  <c:v>9.8724240210803522</c:v>
                </c:pt>
                <c:pt idx="19">
                  <c:v>9.9776502275288355</c:v>
                </c:pt>
                <c:pt idx="20">
                  <c:v>10.083247929294277</c:v>
                </c:pt>
                <c:pt idx="21">
                  <c:v>10.180394465820092</c:v>
                </c:pt>
                <c:pt idx="22">
                  <c:v>10.27202855981993</c:v>
                </c:pt>
                <c:pt idx="23">
                  <c:v>10.378060153962579</c:v>
                </c:pt>
                <c:pt idx="24">
                  <c:v>10.483512340832899</c:v>
                </c:pt>
                <c:pt idx="25">
                  <c:v>10.58712309906603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4.3665832956512896</c:v>
                </c:pt>
                <c:pt idx="1">
                  <c:v>4.8398096693016122</c:v>
                </c:pt>
                <c:pt idx="2">
                  <c:v>4.8385787290365965</c:v>
                </c:pt>
                <c:pt idx="3">
                  <c:v>4.3849240936837433</c:v>
                </c:pt>
                <c:pt idx="4">
                  <c:v>4.9574976017677983</c:v>
                </c:pt>
                <c:pt idx="5">
                  <c:v>4.8142250757423017</c:v>
                </c:pt>
                <c:pt idx="6">
                  <c:v>5.1959473406682646</c:v>
                </c:pt>
                <c:pt idx="7">
                  <c:v>4.9481941628410295</c:v>
                </c:pt>
                <c:pt idx="8">
                  <c:v>5.0278254051778273</c:v>
                </c:pt>
                <c:pt idx="9">
                  <c:v>5.0047830508618762</c:v>
                </c:pt>
                <c:pt idx="10">
                  <c:v>5.3037595787589051</c:v>
                </c:pt>
                <c:pt idx="11">
                  <c:v>5.8500550074493942</c:v>
                </c:pt>
                <c:pt idx="12">
                  <c:v>5.9497481720631038</c:v>
                </c:pt>
                <c:pt idx="13">
                  <c:v>6.0694189731968438</c:v>
                </c:pt>
                <c:pt idx="14">
                  <c:v>6.2018812311656166</c:v>
                </c:pt>
                <c:pt idx="15">
                  <c:v>6.3309062459357035</c:v>
                </c:pt>
                <c:pt idx="16">
                  <c:v>6.4445006426581823</c:v>
                </c:pt>
                <c:pt idx="17">
                  <c:v>6.5566800544451223</c:v>
                </c:pt>
                <c:pt idx="18">
                  <c:v>6.6495508135114703</c:v>
                </c:pt>
                <c:pt idx="19">
                  <c:v>6.7728511890188345</c:v>
                </c:pt>
                <c:pt idx="20">
                  <c:v>6.8767679507602892</c:v>
                </c:pt>
                <c:pt idx="21">
                  <c:v>6.9793588519445144</c:v>
                </c:pt>
                <c:pt idx="22">
                  <c:v>7.0670832836556752</c:v>
                </c:pt>
                <c:pt idx="23">
                  <c:v>7.1944835311920432</c:v>
                </c:pt>
                <c:pt idx="24">
                  <c:v>7.2844725584351622</c:v>
                </c:pt>
                <c:pt idx="25">
                  <c:v>7.4131450401961931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6.0932449129186441</c:v>
                </c:pt>
                <c:pt idx="1">
                  <c:v>5.6172106955232683</c:v>
                </c:pt>
                <c:pt idx="2">
                  <c:v>6.1898124943549817</c:v>
                </c:pt>
                <c:pt idx="3">
                  <c:v>6.7623164799077493</c:v>
                </c:pt>
                <c:pt idx="4">
                  <c:v>7.7581184929531712</c:v>
                </c:pt>
                <c:pt idx="5">
                  <c:v>8.239817816203697</c:v>
                </c:pt>
                <c:pt idx="6">
                  <c:v>7.3467005815632715</c:v>
                </c:pt>
                <c:pt idx="7">
                  <c:v>8.0293373300976754</c:v>
                </c:pt>
                <c:pt idx="8">
                  <c:v>7.5960663314151544</c:v>
                </c:pt>
                <c:pt idx="9">
                  <c:v>8.7195557338181153</c:v>
                </c:pt>
                <c:pt idx="10">
                  <c:v>9.0098053530732116</c:v>
                </c:pt>
                <c:pt idx="11">
                  <c:v>8.397184031865697</c:v>
                </c:pt>
                <c:pt idx="12">
                  <c:v>8.2483066737022295</c:v>
                </c:pt>
                <c:pt idx="13">
                  <c:v>8.2800925006784425</c:v>
                </c:pt>
                <c:pt idx="14">
                  <c:v>8.3981545061967697</c:v>
                </c:pt>
                <c:pt idx="15">
                  <c:v>8.5074711428923919</c:v>
                </c:pt>
                <c:pt idx="16">
                  <c:v>8.6064359917160047</c:v>
                </c:pt>
                <c:pt idx="17">
                  <c:v>8.704264352782646</c:v>
                </c:pt>
                <c:pt idx="18">
                  <c:v>8.8015577707044272</c:v>
                </c:pt>
                <c:pt idx="19">
                  <c:v>8.9002383262835334</c:v>
                </c:pt>
                <c:pt idx="20">
                  <c:v>9.0083472483009039</c:v>
                </c:pt>
                <c:pt idx="21">
                  <c:v>9.1061762113866909</c:v>
                </c:pt>
                <c:pt idx="22">
                  <c:v>9.2144442067559975</c:v>
                </c:pt>
                <c:pt idx="23">
                  <c:v>9.3327994021904868</c:v>
                </c:pt>
                <c:pt idx="24">
                  <c:v>9.438136305240203</c:v>
                </c:pt>
                <c:pt idx="25">
                  <c:v>9.5470495959577981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25.478001670022383</c:v>
                </c:pt>
                <c:pt idx="1">
                  <c:v>24.502327672449521</c:v>
                </c:pt>
                <c:pt idx="2">
                  <c:v>25.012483147346234</c:v>
                </c:pt>
                <c:pt idx="3">
                  <c:v>25.977347421848066</c:v>
                </c:pt>
                <c:pt idx="4">
                  <c:v>28.639226071347956</c:v>
                </c:pt>
                <c:pt idx="5">
                  <c:v>28.457664521605764</c:v>
                </c:pt>
                <c:pt idx="6">
                  <c:v>27.996278770566565</c:v>
                </c:pt>
                <c:pt idx="7">
                  <c:v>29.888176559900398</c:v>
                </c:pt>
                <c:pt idx="8">
                  <c:v>30.145202424197709</c:v>
                </c:pt>
                <c:pt idx="9">
                  <c:v>30.420972815396727</c:v>
                </c:pt>
                <c:pt idx="10">
                  <c:v>31.230213806712531</c:v>
                </c:pt>
                <c:pt idx="11">
                  <c:v>29.3257524150143</c:v>
                </c:pt>
                <c:pt idx="12">
                  <c:v>29.499803128062517</c:v>
                </c:pt>
                <c:pt idx="13">
                  <c:v>29.729166591424651</c:v>
                </c:pt>
                <c:pt idx="14">
                  <c:v>29.96078562462024</c:v>
                </c:pt>
                <c:pt idx="15">
                  <c:v>30.115611592208854</c:v>
                </c:pt>
                <c:pt idx="16">
                  <c:v>30.256408102760506</c:v>
                </c:pt>
                <c:pt idx="17">
                  <c:v>30.38755406317588</c:v>
                </c:pt>
                <c:pt idx="18">
                  <c:v>30.5432526479408</c:v>
                </c:pt>
                <c:pt idx="19">
                  <c:v>30.691133444632538</c:v>
                </c:pt>
                <c:pt idx="20">
                  <c:v>30.862123846430023</c:v>
                </c:pt>
                <c:pt idx="21">
                  <c:v>31.032809990967607</c:v>
                </c:pt>
                <c:pt idx="22">
                  <c:v>31.205200414854989</c:v>
                </c:pt>
                <c:pt idx="23">
                  <c:v>31.36433961215527</c:v>
                </c:pt>
                <c:pt idx="24">
                  <c:v>31.543629429351544</c:v>
                </c:pt>
                <c:pt idx="25">
                  <c:v>31.704876211345216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42.354820858698908</c:v>
                </c:pt>
                <c:pt idx="1">
                  <c:v>44.863727410989171</c:v>
                </c:pt>
                <c:pt idx="2">
                  <c:v>45.533255062121874</c:v>
                </c:pt>
                <c:pt idx="3">
                  <c:v>44.988601548288585</c:v>
                </c:pt>
                <c:pt idx="4">
                  <c:v>49.365999551711013</c:v>
                </c:pt>
                <c:pt idx="5">
                  <c:v>51.059399895478563</c:v>
                </c:pt>
                <c:pt idx="6">
                  <c:v>48.316913236250407</c:v>
                </c:pt>
                <c:pt idx="7">
                  <c:v>51.355648981702195</c:v>
                </c:pt>
                <c:pt idx="8">
                  <c:v>51.07082281705533</c:v>
                </c:pt>
                <c:pt idx="9">
                  <c:v>49.396085864042696</c:v>
                </c:pt>
                <c:pt idx="10">
                  <c:v>51.569342934633084</c:v>
                </c:pt>
                <c:pt idx="11">
                  <c:v>48.067262464398574</c:v>
                </c:pt>
                <c:pt idx="12">
                  <c:v>48.110879378459728</c:v>
                </c:pt>
                <c:pt idx="13">
                  <c:v>48.193742089811188</c:v>
                </c:pt>
                <c:pt idx="14">
                  <c:v>48.274883111292091</c:v>
                </c:pt>
                <c:pt idx="15">
                  <c:v>48.248978337323081</c:v>
                </c:pt>
                <c:pt idx="16">
                  <c:v>48.171656831133866</c:v>
                </c:pt>
                <c:pt idx="17">
                  <c:v>48.043889236317227</c:v>
                </c:pt>
                <c:pt idx="18">
                  <c:v>47.886426787237639</c:v>
                </c:pt>
                <c:pt idx="19">
                  <c:v>47.728992748042707</c:v>
                </c:pt>
                <c:pt idx="20">
                  <c:v>47.590177373840639</c:v>
                </c:pt>
                <c:pt idx="21">
                  <c:v>47.440475451236487</c:v>
                </c:pt>
                <c:pt idx="22">
                  <c:v>47.260456119512568</c:v>
                </c:pt>
                <c:pt idx="23">
                  <c:v>47.074915800708908</c:v>
                </c:pt>
                <c:pt idx="24">
                  <c:v>46.86019451633976</c:v>
                </c:pt>
                <c:pt idx="25">
                  <c:v>46.60764218576842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12.096857390748246</c:v>
                </c:pt>
                <c:pt idx="1">
                  <c:v>11.782498057823723</c:v>
                </c:pt>
                <c:pt idx="2">
                  <c:v>11.388238568839119</c:v>
                </c:pt>
                <c:pt idx="3">
                  <c:v>11.552124059349966</c:v>
                </c:pt>
                <c:pt idx="4">
                  <c:v>12.214065089902675</c:v>
                </c:pt>
                <c:pt idx="5">
                  <c:v>11.612906329583428</c:v>
                </c:pt>
                <c:pt idx="6">
                  <c:v>10.809053523255887</c:v>
                </c:pt>
                <c:pt idx="7">
                  <c:v>11.90900054711704</c:v>
                </c:pt>
                <c:pt idx="8">
                  <c:v>11.958325444856502</c:v>
                </c:pt>
                <c:pt idx="9">
                  <c:v>10.3251752289433</c:v>
                </c:pt>
                <c:pt idx="10">
                  <c:v>10.057288366228434</c:v>
                </c:pt>
                <c:pt idx="11">
                  <c:v>11.174351543977888</c:v>
                </c:pt>
                <c:pt idx="12">
                  <c:v>11.069178304656456</c:v>
                </c:pt>
                <c:pt idx="13">
                  <c:v>10.943988843860314</c:v>
                </c:pt>
                <c:pt idx="14">
                  <c:v>10.813586048794352</c:v>
                </c:pt>
                <c:pt idx="15">
                  <c:v>10.627466668919068</c:v>
                </c:pt>
                <c:pt idx="16">
                  <c:v>10.353253310218218</c:v>
                </c:pt>
                <c:pt idx="17">
                  <c:v>10.098895172224728</c:v>
                </c:pt>
                <c:pt idx="18">
                  <c:v>9.7998548579647053</c:v>
                </c:pt>
                <c:pt idx="19">
                  <c:v>9.4768719662037313</c:v>
                </c:pt>
                <c:pt idx="20">
                  <c:v>9.1441023006851943</c:v>
                </c:pt>
                <c:pt idx="21">
                  <c:v>8.776089056634957</c:v>
                </c:pt>
                <c:pt idx="22">
                  <c:v>8.4579976312490377</c:v>
                </c:pt>
                <c:pt idx="23">
                  <c:v>8.0468781084781629</c:v>
                </c:pt>
                <c:pt idx="24">
                  <c:v>7.686325615124014</c:v>
                </c:pt>
                <c:pt idx="25">
                  <c:v>7.4425565319670044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5.9755477367967265</c:v>
                </c:pt>
                <c:pt idx="1">
                  <c:v>4.5943856322951682</c:v>
                </c:pt>
                <c:pt idx="2">
                  <c:v>5.6547593715732631</c:v>
                </c:pt>
                <c:pt idx="3">
                  <c:v>4.6156409496539625</c:v>
                </c:pt>
                <c:pt idx="4">
                  <c:v>5.0692589613668</c:v>
                </c:pt>
                <c:pt idx="5">
                  <c:v>5.8455665361209448</c:v>
                </c:pt>
                <c:pt idx="6">
                  <c:v>4.6510126529397109</c:v>
                </c:pt>
                <c:pt idx="7">
                  <c:v>4.2189095668143413</c:v>
                </c:pt>
                <c:pt idx="8">
                  <c:v>5.4116237599752086</c:v>
                </c:pt>
                <c:pt idx="9">
                  <c:v>5.0816933654530096</c:v>
                </c:pt>
                <c:pt idx="10">
                  <c:v>4.2868267889618883</c:v>
                </c:pt>
                <c:pt idx="11">
                  <c:v>4.208206563996657</c:v>
                </c:pt>
                <c:pt idx="12">
                  <c:v>4.2391463420621829</c:v>
                </c:pt>
                <c:pt idx="13">
                  <c:v>4.3004296324051241</c:v>
                </c:pt>
                <c:pt idx="14">
                  <c:v>4.3640744568944765</c:v>
                </c:pt>
                <c:pt idx="15">
                  <c:v>4.4033937726893546</c:v>
                </c:pt>
                <c:pt idx="16">
                  <c:v>4.4389389122674459</c:v>
                </c:pt>
                <c:pt idx="17">
                  <c:v>4.4746019958123968</c:v>
                </c:pt>
                <c:pt idx="18">
                  <c:v>4.5077712558311642</c:v>
                </c:pt>
                <c:pt idx="19">
                  <c:v>4.5415415386658946</c:v>
                </c:pt>
                <c:pt idx="20">
                  <c:v>4.575947984784106</c:v>
                </c:pt>
                <c:pt idx="21">
                  <c:v>4.6114572868192747</c:v>
                </c:pt>
                <c:pt idx="22">
                  <c:v>4.6449044484636133</c:v>
                </c:pt>
                <c:pt idx="23">
                  <c:v>4.6789301495904372</c:v>
                </c:pt>
                <c:pt idx="24">
                  <c:v>4.712680583366633</c:v>
                </c:pt>
                <c:pt idx="25">
                  <c:v>4.7447065642102739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19.821833657970998</c:v>
                </c:pt>
                <c:pt idx="1">
                  <c:v>20.694660044772654</c:v>
                </c:pt>
                <c:pt idx="2">
                  <c:v>19.924029753175159</c:v>
                </c:pt>
                <c:pt idx="3">
                  <c:v>21.812299518942254</c:v>
                </c:pt>
                <c:pt idx="4">
                  <c:v>24.467158414898737</c:v>
                </c:pt>
                <c:pt idx="5">
                  <c:v>24.971471888501821</c:v>
                </c:pt>
                <c:pt idx="6">
                  <c:v>23.603900245263887</c:v>
                </c:pt>
                <c:pt idx="7">
                  <c:v>23.718054998634642</c:v>
                </c:pt>
                <c:pt idx="8">
                  <c:v>24.178019180543426</c:v>
                </c:pt>
                <c:pt idx="9">
                  <c:v>26.261595039840621</c:v>
                </c:pt>
                <c:pt idx="10">
                  <c:v>21.696498374627875</c:v>
                </c:pt>
                <c:pt idx="11">
                  <c:v>21.756938791927006</c:v>
                </c:pt>
                <c:pt idx="12">
                  <c:v>21.743526369643355</c:v>
                </c:pt>
                <c:pt idx="13">
                  <c:v>21.73491007079058</c:v>
                </c:pt>
                <c:pt idx="14">
                  <c:v>21.678942583579509</c:v>
                </c:pt>
                <c:pt idx="15">
                  <c:v>21.563204664181722</c:v>
                </c:pt>
                <c:pt idx="16">
                  <c:v>21.448323701305473</c:v>
                </c:pt>
                <c:pt idx="17">
                  <c:v>21.320234901159655</c:v>
                </c:pt>
                <c:pt idx="18">
                  <c:v>21.182175674885443</c:v>
                </c:pt>
                <c:pt idx="19">
                  <c:v>21.038730807645067</c:v>
                </c:pt>
                <c:pt idx="20">
                  <c:v>20.91471729552622</c:v>
                </c:pt>
                <c:pt idx="21">
                  <c:v>20.783950959078794</c:v>
                </c:pt>
                <c:pt idx="22">
                  <c:v>20.660141167207119</c:v>
                </c:pt>
                <c:pt idx="23">
                  <c:v>20.52831020098499</c:v>
                </c:pt>
                <c:pt idx="24">
                  <c:v>20.390480940905618</c:v>
                </c:pt>
                <c:pt idx="25">
                  <c:v>20.246113977145022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16.608843332023316</c:v>
                </c:pt>
                <c:pt idx="1">
                  <c:v>14.962668509575829</c:v>
                </c:pt>
                <c:pt idx="2">
                  <c:v>15.386133487873838</c:v>
                </c:pt>
                <c:pt idx="3">
                  <c:v>17.205722096895002</c:v>
                </c:pt>
                <c:pt idx="4">
                  <c:v>16.444743396299472</c:v>
                </c:pt>
                <c:pt idx="5">
                  <c:v>15.846370314418873</c:v>
                </c:pt>
                <c:pt idx="6">
                  <c:v>14.400539702588386</c:v>
                </c:pt>
                <c:pt idx="7">
                  <c:v>15.871148634025786</c:v>
                </c:pt>
                <c:pt idx="8">
                  <c:v>16.740503133871051</c:v>
                </c:pt>
                <c:pt idx="9">
                  <c:v>18.406935433617321</c:v>
                </c:pt>
                <c:pt idx="10">
                  <c:v>15.139862403042097</c:v>
                </c:pt>
                <c:pt idx="11">
                  <c:v>16.098598643171648</c:v>
                </c:pt>
                <c:pt idx="12">
                  <c:v>15.965461005669141</c:v>
                </c:pt>
                <c:pt idx="13">
                  <c:v>15.808562134534098</c:v>
                </c:pt>
                <c:pt idx="14">
                  <c:v>15.671855008124325</c:v>
                </c:pt>
                <c:pt idx="15">
                  <c:v>15.516649588354486</c:v>
                </c:pt>
                <c:pt idx="16">
                  <c:v>15.341933833826802</c:v>
                </c:pt>
                <c:pt idx="17">
                  <c:v>15.163089305316928</c:v>
                </c:pt>
                <c:pt idx="18">
                  <c:v>15.000843534708672</c:v>
                </c:pt>
                <c:pt idx="19">
                  <c:v>14.829040745359045</c:v>
                </c:pt>
                <c:pt idx="20">
                  <c:v>14.655750151744611</c:v>
                </c:pt>
                <c:pt idx="21">
                  <c:v>14.476041137449151</c:v>
                </c:pt>
                <c:pt idx="22">
                  <c:v>14.300264758500877</c:v>
                </c:pt>
                <c:pt idx="23">
                  <c:v>14.132146976909672</c:v>
                </c:pt>
                <c:pt idx="24">
                  <c:v>13.959827425141523</c:v>
                </c:pt>
                <c:pt idx="25">
                  <c:v>13.784114072489885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8.863485932879593</c:v>
                </c:pt>
                <c:pt idx="1">
                  <c:v>8.4029455007912368</c:v>
                </c:pt>
                <c:pt idx="2">
                  <c:v>9.1047641455239994</c:v>
                </c:pt>
                <c:pt idx="3">
                  <c:v>9.0147399608609113</c:v>
                </c:pt>
                <c:pt idx="4">
                  <c:v>10.075906247430849</c:v>
                </c:pt>
                <c:pt idx="5">
                  <c:v>9.6022857142502431</c:v>
                </c:pt>
                <c:pt idx="6">
                  <c:v>9.5843792783083099</c:v>
                </c:pt>
                <c:pt idx="7">
                  <c:v>10.282576494553725</c:v>
                </c:pt>
                <c:pt idx="8">
                  <c:v>9.0862677570509334</c:v>
                </c:pt>
                <c:pt idx="9">
                  <c:v>8.6726112342140738</c:v>
                </c:pt>
                <c:pt idx="10">
                  <c:v>8.6281213165090875</c:v>
                </c:pt>
                <c:pt idx="11">
                  <c:v>8.4857265711026475</c:v>
                </c:pt>
                <c:pt idx="12">
                  <c:v>8.4803380716301024</c:v>
                </c:pt>
                <c:pt idx="13">
                  <c:v>8.4130497212899034</c:v>
                </c:pt>
                <c:pt idx="14">
                  <c:v>8.3426995299268611</c:v>
                </c:pt>
                <c:pt idx="15">
                  <c:v>8.2699098226685326</c:v>
                </c:pt>
                <c:pt idx="16">
                  <c:v>8.2280705825400098</c:v>
                </c:pt>
                <c:pt idx="17">
                  <c:v>8.1904305784296074</c:v>
                </c:pt>
                <c:pt idx="18">
                  <c:v>8.1589300059722607</c:v>
                </c:pt>
                <c:pt idx="19">
                  <c:v>8.1292290126989926</c:v>
                </c:pt>
                <c:pt idx="20">
                  <c:v>8.1044983223663731</c:v>
                </c:pt>
                <c:pt idx="21">
                  <c:v>8.0753963845226391</c:v>
                </c:pt>
                <c:pt idx="22">
                  <c:v>8.0443230467910887</c:v>
                </c:pt>
                <c:pt idx="23">
                  <c:v>8.015052782144215</c:v>
                </c:pt>
                <c:pt idx="24">
                  <c:v>7.9931866204119926</c:v>
                </c:pt>
                <c:pt idx="25">
                  <c:v>7.975562324557691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32.925863494985009</c:v>
                </c:pt>
                <c:pt idx="1">
                  <c:v>33.453759581127017</c:v>
                </c:pt>
                <c:pt idx="2">
                  <c:v>34.243316775532989</c:v>
                </c:pt>
                <c:pt idx="3">
                  <c:v>33.115744420440045</c:v>
                </c:pt>
                <c:pt idx="4">
                  <c:v>36.046182469418945</c:v>
                </c:pt>
                <c:pt idx="5">
                  <c:v>35.475770057897464</c:v>
                </c:pt>
                <c:pt idx="6">
                  <c:v>38.052835276560423</c:v>
                </c:pt>
                <c:pt idx="7">
                  <c:v>39.419676561021966</c:v>
                </c:pt>
                <c:pt idx="8">
                  <c:v>38.008163581977982</c:v>
                </c:pt>
                <c:pt idx="9">
                  <c:v>36.852821577472959</c:v>
                </c:pt>
                <c:pt idx="10">
                  <c:v>35.559954397181002</c:v>
                </c:pt>
                <c:pt idx="11">
                  <c:v>36.95476769650125</c:v>
                </c:pt>
                <c:pt idx="12">
                  <c:v>37.343999252840156</c:v>
                </c:pt>
                <c:pt idx="13">
                  <c:v>37.787042667426874</c:v>
                </c:pt>
                <c:pt idx="14">
                  <c:v>38.254988082039915</c:v>
                </c:pt>
                <c:pt idx="15">
                  <c:v>38.663469199485064</c:v>
                </c:pt>
                <c:pt idx="16">
                  <c:v>39.044580803935062</c:v>
                </c:pt>
                <c:pt idx="17">
                  <c:v>39.422617189282221</c:v>
                </c:pt>
                <c:pt idx="18">
                  <c:v>39.836567746581579</c:v>
                </c:pt>
                <c:pt idx="19">
                  <c:v>40.246159068535171</c:v>
                </c:pt>
                <c:pt idx="20">
                  <c:v>40.655763096559681</c:v>
                </c:pt>
                <c:pt idx="21">
                  <c:v>41.073226626095853</c:v>
                </c:pt>
                <c:pt idx="22">
                  <c:v>41.480326723139328</c:v>
                </c:pt>
                <c:pt idx="23">
                  <c:v>41.917814209480724</c:v>
                </c:pt>
                <c:pt idx="24">
                  <c:v>42.355745362567298</c:v>
                </c:pt>
                <c:pt idx="25">
                  <c:v>42.779297507583621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9.3643240967952934</c:v>
                </c:pt>
                <c:pt idx="1">
                  <c:v>11.105518081365183</c:v>
                </c:pt>
                <c:pt idx="2">
                  <c:v>10.105175224264167</c:v>
                </c:pt>
                <c:pt idx="3">
                  <c:v>10.153958578111387</c:v>
                </c:pt>
                <c:pt idx="4">
                  <c:v>9.6880166753208261</c:v>
                </c:pt>
                <c:pt idx="5">
                  <c:v>11.371811624456267</c:v>
                </c:pt>
                <c:pt idx="6">
                  <c:v>11.274744247938925</c:v>
                </c:pt>
                <c:pt idx="7">
                  <c:v>11.497820358702327</c:v>
                </c:pt>
                <c:pt idx="8">
                  <c:v>10.725950843733479</c:v>
                </c:pt>
                <c:pt idx="9">
                  <c:v>11.057317753510848</c:v>
                </c:pt>
                <c:pt idx="10">
                  <c:v>10.076784289309176</c:v>
                </c:pt>
                <c:pt idx="11">
                  <c:v>10.128245338544733</c:v>
                </c:pt>
                <c:pt idx="12">
                  <c:v>10.131086375179915</c:v>
                </c:pt>
                <c:pt idx="13">
                  <c:v>10.172591741353157</c:v>
                </c:pt>
                <c:pt idx="14">
                  <c:v>10.231878851613802</c:v>
                </c:pt>
                <c:pt idx="15">
                  <c:v>10.276781743964099</c:v>
                </c:pt>
                <c:pt idx="16">
                  <c:v>10.313082153708457</c:v>
                </c:pt>
                <c:pt idx="17">
                  <c:v>10.348778094814937</c:v>
                </c:pt>
                <c:pt idx="18">
                  <c:v>10.379138243477042</c:v>
                </c:pt>
                <c:pt idx="19">
                  <c:v>10.407559228198922</c:v>
                </c:pt>
                <c:pt idx="20">
                  <c:v>10.438549789313237</c:v>
                </c:pt>
                <c:pt idx="21">
                  <c:v>10.475114516759573</c:v>
                </c:pt>
                <c:pt idx="22">
                  <c:v>10.5104232474425</c:v>
                </c:pt>
                <c:pt idx="23">
                  <c:v>10.542728715094688</c:v>
                </c:pt>
                <c:pt idx="24">
                  <c:v>10.58522808910644</c:v>
                </c:pt>
                <c:pt idx="25">
                  <c:v>10.632461897120223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0.69278692184683477</c:v>
                </c:pt>
                <c:pt idx="1">
                  <c:v>0.47525203659915793</c:v>
                </c:pt>
                <c:pt idx="2">
                  <c:v>0.47828463601265014</c:v>
                </c:pt>
                <c:pt idx="3">
                  <c:v>0.42204202603287688</c:v>
                </c:pt>
                <c:pt idx="4">
                  <c:v>0.52984741285503123</c:v>
                </c:pt>
                <c:pt idx="5">
                  <c:v>0.47222492867671118</c:v>
                </c:pt>
                <c:pt idx="6">
                  <c:v>0.39847841231787523</c:v>
                </c:pt>
                <c:pt idx="7">
                  <c:v>0.42778650670595386</c:v>
                </c:pt>
                <c:pt idx="8">
                  <c:v>0.47185111364815935</c:v>
                </c:pt>
                <c:pt idx="9">
                  <c:v>0.41473309923212009</c:v>
                </c:pt>
                <c:pt idx="10">
                  <c:v>0.51609086619476729</c:v>
                </c:pt>
                <c:pt idx="11">
                  <c:v>0.40380659575590117</c:v>
                </c:pt>
                <c:pt idx="12">
                  <c:v>0.40828339961233057</c:v>
                </c:pt>
                <c:pt idx="13">
                  <c:v>0.41337502833953393</c:v>
                </c:pt>
                <c:pt idx="14">
                  <c:v>0.41912518611578481</c:v>
                </c:pt>
                <c:pt idx="15">
                  <c:v>0.42531305197167402</c:v>
                </c:pt>
                <c:pt idx="16">
                  <c:v>0.42994686869520043</c:v>
                </c:pt>
                <c:pt idx="17">
                  <c:v>0.43440471445439877</c:v>
                </c:pt>
                <c:pt idx="18">
                  <c:v>0.43759026488267871</c:v>
                </c:pt>
                <c:pt idx="19">
                  <c:v>0.44324011478267561</c:v>
                </c:pt>
                <c:pt idx="20">
                  <c:v>0.44749887879360345</c:v>
                </c:pt>
                <c:pt idx="21">
                  <c:v>0.45164079225721526</c:v>
                </c:pt>
                <c:pt idx="22">
                  <c:v>0.45472889046535764</c:v>
                </c:pt>
                <c:pt idx="23">
                  <c:v>0.4601782027132309</c:v>
                </c:pt>
                <c:pt idx="24">
                  <c:v>0.46324418045648291</c:v>
                </c:pt>
                <c:pt idx="25">
                  <c:v>0.46860094322656398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27.515597034000841</c:v>
                </c:pt>
                <c:pt idx="1">
                  <c:v>29.353539230458129</c:v>
                </c:pt>
                <c:pt idx="2">
                  <c:v>31.023781206399921</c:v>
                </c:pt>
                <c:pt idx="3">
                  <c:v>30.2313854960619</c:v>
                </c:pt>
                <c:pt idx="4">
                  <c:v>34.023253940281073</c:v>
                </c:pt>
                <c:pt idx="5">
                  <c:v>31.476575731425491</c:v>
                </c:pt>
                <c:pt idx="6">
                  <c:v>30.812947204752561</c:v>
                </c:pt>
                <c:pt idx="7">
                  <c:v>31.758249027107691</c:v>
                </c:pt>
                <c:pt idx="8">
                  <c:v>30.065455734824443</c:v>
                </c:pt>
                <c:pt idx="9">
                  <c:v>29.685147832037472</c:v>
                </c:pt>
                <c:pt idx="10">
                  <c:v>28.855724865413848</c:v>
                </c:pt>
                <c:pt idx="11">
                  <c:v>26.921231659632252</c:v>
                </c:pt>
                <c:pt idx="12">
                  <c:v>26.826790299322159</c:v>
                </c:pt>
                <c:pt idx="13">
                  <c:v>26.793381600621661</c:v>
                </c:pt>
                <c:pt idx="14">
                  <c:v>26.774509939015278</c:v>
                </c:pt>
                <c:pt idx="15">
                  <c:v>26.676906582639347</c:v>
                </c:pt>
                <c:pt idx="16">
                  <c:v>26.555501788825399</c:v>
                </c:pt>
                <c:pt idx="17">
                  <c:v>26.41908228721816</c:v>
                </c:pt>
                <c:pt idx="18">
                  <c:v>26.270977306135453</c:v>
                </c:pt>
                <c:pt idx="19">
                  <c:v>26.120914567124782</c:v>
                </c:pt>
                <c:pt idx="20">
                  <c:v>25.973482311226093</c:v>
                </c:pt>
                <c:pt idx="21">
                  <c:v>25.862475697859104</c:v>
                </c:pt>
                <c:pt idx="22">
                  <c:v>25.748929703492365</c:v>
                </c:pt>
                <c:pt idx="23">
                  <c:v>25.630930969680772</c:v>
                </c:pt>
                <c:pt idx="24">
                  <c:v>25.494880476019837</c:v>
                </c:pt>
                <c:pt idx="25">
                  <c:v>25.330119841760993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7.6157684413196405</c:v>
                </c:pt>
                <c:pt idx="1">
                  <c:v>7.9349650545849357</c:v>
                </c:pt>
                <c:pt idx="2">
                  <c:v>8.1534709081315349</c:v>
                </c:pt>
                <c:pt idx="3">
                  <c:v>8.3753910839184122</c:v>
                </c:pt>
                <c:pt idx="4">
                  <c:v>8.657046289758588</c:v>
                </c:pt>
                <c:pt idx="5">
                  <c:v>9.2446736127785591</c:v>
                </c:pt>
                <c:pt idx="6">
                  <c:v>8.9101512742763411</c:v>
                </c:pt>
                <c:pt idx="7">
                  <c:v>10.004894694659137</c:v>
                </c:pt>
                <c:pt idx="8">
                  <c:v>10.666027911301693</c:v>
                </c:pt>
                <c:pt idx="9">
                  <c:v>10.033015153372537</c:v>
                </c:pt>
                <c:pt idx="10">
                  <c:v>10.274537842643968</c:v>
                </c:pt>
                <c:pt idx="11">
                  <c:v>12.485865095255914</c:v>
                </c:pt>
                <c:pt idx="12">
                  <c:v>12.72829337252198</c:v>
                </c:pt>
                <c:pt idx="13">
                  <c:v>12.971518157594476</c:v>
                </c:pt>
                <c:pt idx="14">
                  <c:v>13.211051355043686</c:v>
                </c:pt>
                <c:pt idx="15">
                  <c:v>13.422932046240293</c:v>
                </c:pt>
                <c:pt idx="16">
                  <c:v>13.627362139077791</c:v>
                </c:pt>
                <c:pt idx="17">
                  <c:v>13.836180872581087</c:v>
                </c:pt>
                <c:pt idx="18">
                  <c:v>14.048518357219518</c:v>
                </c:pt>
                <c:pt idx="19">
                  <c:v>14.264809462902502</c:v>
                </c:pt>
                <c:pt idx="20">
                  <c:v>14.489127702221234</c:v>
                </c:pt>
                <c:pt idx="21">
                  <c:v>14.705466994441268</c:v>
                </c:pt>
                <c:pt idx="22">
                  <c:v>14.919466119246605</c:v>
                </c:pt>
                <c:pt idx="23">
                  <c:v>15.14333186399373</c:v>
                </c:pt>
                <c:pt idx="24">
                  <c:v>15.368322089843131</c:v>
                </c:pt>
                <c:pt idx="25">
                  <c:v>15.595854675228496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16.050576334174934</c:v>
                </c:pt>
                <c:pt idx="1">
                  <c:v>15.088010960203954</c:v>
                </c:pt>
                <c:pt idx="2">
                  <c:v>15.448778416797879</c:v>
                </c:pt>
                <c:pt idx="3">
                  <c:v>17.148872568182519</c:v>
                </c:pt>
                <c:pt idx="4">
                  <c:v>19.316581784747168</c:v>
                </c:pt>
                <c:pt idx="5">
                  <c:v>19.280711245111014</c:v>
                </c:pt>
                <c:pt idx="6">
                  <c:v>19.338592484613166</c:v>
                </c:pt>
                <c:pt idx="7">
                  <c:v>19.756167991229777</c:v>
                </c:pt>
                <c:pt idx="8">
                  <c:v>20.009891129505025</c:v>
                </c:pt>
                <c:pt idx="9">
                  <c:v>19.247543676276063</c:v>
                </c:pt>
                <c:pt idx="10">
                  <c:v>16.144202774950578</c:v>
                </c:pt>
                <c:pt idx="11">
                  <c:v>19.57208257813021</c:v>
                </c:pt>
                <c:pt idx="12">
                  <c:v>19.722710366297498</c:v>
                </c:pt>
                <c:pt idx="13">
                  <c:v>19.839978669959955</c:v>
                </c:pt>
                <c:pt idx="14">
                  <c:v>19.904180407570454</c:v>
                </c:pt>
                <c:pt idx="15">
                  <c:v>19.874301169889073</c:v>
                </c:pt>
                <c:pt idx="16">
                  <c:v>19.917495612294918</c:v>
                </c:pt>
                <c:pt idx="17">
                  <c:v>19.946619809857111</c:v>
                </c:pt>
                <c:pt idx="18">
                  <c:v>19.955777451010466</c:v>
                </c:pt>
                <c:pt idx="19">
                  <c:v>19.949362915534554</c:v>
                </c:pt>
                <c:pt idx="20">
                  <c:v>19.950664734979661</c:v>
                </c:pt>
                <c:pt idx="21">
                  <c:v>19.930825445570559</c:v>
                </c:pt>
                <c:pt idx="22">
                  <c:v>19.923750401725925</c:v>
                </c:pt>
                <c:pt idx="23">
                  <c:v>19.910744812853451</c:v>
                </c:pt>
                <c:pt idx="24">
                  <c:v>19.866732771207911</c:v>
                </c:pt>
                <c:pt idx="25">
                  <c:v>19.807669396135985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19.553721492300305</c:v>
                </c:pt>
                <c:pt idx="1">
                  <c:v>19.169490409755159</c:v>
                </c:pt>
                <c:pt idx="2">
                  <c:v>21.258917734712018</c:v>
                </c:pt>
                <c:pt idx="3">
                  <c:v>19.492421388858663</c:v>
                </c:pt>
                <c:pt idx="4">
                  <c:v>21.318018742657436</c:v>
                </c:pt>
                <c:pt idx="5">
                  <c:v>23.08688968033308</c:v>
                </c:pt>
                <c:pt idx="6">
                  <c:v>23.644034719224699</c:v>
                </c:pt>
                <c:pt idx="7">
                  <c:v>22.72698758484351</c:v>
                </c:pt>
                <c:pt idx="8">
                  <c:v>22.867433461453459</c:v>
                </c:pt>
                <c:pt idx="9">
                  <c:v>25.904357314788637</c:v>
                </c:pt>
                <c:pt idx="10">
                  <c:v>22.884563959165511</c:v>
                </c:pt>
                <c:pt idx="11">
                  <c:v>24.83179354564971</c:v>
                </c:pt>
                <c:pt idx="12">
                  <c:v>24.917847444523996</c:v>
                </c:pt>
                <c:pt idx="13">
                  <c:v>25.104297717192011</c:v>
                </c:pt>
                <c:pt idx="14">
                  <c:v>25.30294761954293</c:v>
                </c:pt>
                <c:pt idx="15">
                  <c:v>25.444122678048032</c:v>
                </c:pt>
                <c:pt idx="16">
                  <c:v>25.548832922216743</c:v>
                </c:pt>
                <c:pt idx="17">
                  <c:v>25.640606795899586</c:v>
                </c:pt>
                <c:pt idx="18">
                  <c:v>25.725491405800891</c:v>
                </c:pt>
                <c:pt idx="19">
                  <c:v>25.803960519228472</c:v>
                </c:pt>
                <c:pt idx="20">
                  <c:v>25.892065412947055</c:v>
                </c:pt>
                <c:pt idx="21">
                  <c:v>25.96930938164359</c:v>
                </c:pt>
                <c:pt idx="22">
                  <c:v>26.048592399009692</c:v>
                </c:pt>
                <c:pt idx="23">
                  <c:v>26.124829112227047</c:v>
                </c:pt>
                <c:pt idx="24">
                  <c:v>26.198010410899112</c:v>
                </c:pt>
                <c:pt idx="25">
                  <c:v>26.268524301067522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8.5902725722413731</c:v>
                </c:pt>
                <c:pt idx="1">
                  <c:v>8.3301719719286815</c:v>
                </c:pt>
                <c:pt idx="2">
                  <c:v>8.4833221707490907</c:v>
                </c:pt>
                <c:pt idx="3">
                  <c:v>8.8508252811110886</c:v>
                </c:pt>
                <c:pt idx="4">
                  <c:v>10.124287702734748</c:v>
                </c:pt>
                <c:pt idx="5">
                  <c:v>10.61076918949893</c:v>
                </c:pt>
                <c:pt idx="6">
                  <c:v>10.481508602885462</c:v>
                </c:pt>
                <c:pt idx="7">
                  <c:v>9.492562115897563</c:v>
                </c:pt>
                <c:pt idx="8">
                  <c:v>9.745364756642882</c:v>
                </c:pt>
                <c:pt idx="9">
                  <c:v>9.5830527946371014</c:v>
                </c:pt>
                <c:pt idx="10">
                  <c:v>8.329893517096755</c:v>
                </c:pt>
                <c:pt idx="11">
                  <c:v>7.1973922282418794</c:v>
                </c:pt>
                <c:pt idx="12">
                  <c:v>7.1890244473745888</c:v>
                </c:pt>
                <c:pt idx="13">
                  <c:v>7.1964485999371881</c:v>
                </c:pt>
                <c:pt idx="14">
                  <c:v>7.1977571887155429</c:v>
                </c:pt>
                <c:pt idx="15">
                  <c:v>7.1806116151857191</c:v>
                </c:pt>
                <c:pt idx="16">
                  <c:v>7.1444659007394815</c:v>
                </c:pt>
                <c:pt idx="17">
                  <c:v>7.0995995127304905</c:v>
                </c:pt>
                <c:pt idx="18">
                  <c:v>7.0656928020261693</c:v>
                </c:pt>
                <c:pt idx="19">
                  <c:v>7.0286540265717843</c:v>
                </c:pt>
                <c:pt idx="20">
                  <c:v>6.9923515305893886</c:v>
                </c:pt>
                <c:pt idx="21">
                  <c:v>6.9538085650728929</c:v>
                </c:pt>
                <c:pt idx="22">
                  <c:v>6.9174607341732326</c:v>
                </c:pt>
                <c:pt idx="23">
                  <c:v>6.8816471921756479</c:v>
                </c:pt>
                <c:pt idx="24">
                  <c:v>6.8480732903449004</c:v>
                </c:pt>
                <c:pt idx="25">
                  <c:v>6.8137441465637201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46.933492447768259</c:v>
                </c:pt>
                <c:pt idx="1">
                  <c:v>45.573378713875968</c:v>
                </c:pt>
                <c:pt idx="2">
                  <c:v>45.847363980522893</c:v>
                </c:pt>
                <c:pt idx="3">
                  <c:v>43.955537396429229</c:v>
                </c:pt>
                <c:pt idx="4">
                  <c:v>46.994792815035652</c:v>
                </c:pt>
                <c:pt idx="5">
                  <c:v>47.781601864562482</c:v>
                </c:pt>
                <c:pt idx="6">
                  <c:v>46.78631335475243</c:v>
                </c:pt>
                <c:pt idx="7">
                  <c:v>47.397404449669331</c:v>
                </c:pt>
                <c:pt idx="8">
                  <c:v>48.141692817918972</c:v>
                </c:pt>
                <c:pt idx="9">
                  <c:v>48.059583509442696</c:v>
                </c:pt>
                <c:pt idx="10">
                  <c:v>43.086109527937175</c:v>
                </c:pt>
                <c:pt idx="11">
                  <c:v>44.605082238715624</c:v>
                </c:pt>
                <c:pt idx="12">
                  <c:v>44.581845535091738</c:v>
                </c:pt>
                <c:pt idx="13">
                  <c:v>44.382866900703888</c:v>
                </c:pt>
                <c:pt idx="14">
                  <c:v>44.202719545071886</c:v>
                </c:pt>
                <c:pt idx="15">
                  <c:v>44.086300079624195</c:v>
                </c:pt>
                <c:pt idx="16">
                  <c:v>43.903804318273771</c:v>
                </c:pt>
                <c:pt idx="17">
                  <c:v>43.644671230906106</c:v>
                </c:pt>
                <c:pt idx="18">
                  <c:v>43.406053579455396</c:v>
                </c:pt>
                <c:pt idx="19">
                  <c:v>43.191520692805703</c:v>
                </c:pt>
                <c:pt idx="20">
                  <c:v>43.013699767203292</c:v>
                </c:pt>
                <c:pt idx="21">
                  <c:v>42.814831288969565</c:v>
                </c:pt>
                <c:pt idx="22">
                  <c:v>42.64145406176447</c:v>
                </c:pt>
                <c:pt idx="23">
                  <c:v>42.460504534084251</c:v>
                </c:pt>
                <c:pt idx="24">
                  <c:v>42.273659203080513</c:v>
                </c:pt>
                <c:pt idx="25">
                  <c:v>42.091888288753445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33.286685546683451</c:v>
                </c:pt>
                <c:pt idx="1">
                  <c:v>37.003111355712427</c:v>
                </c:pt>
                <c:pt idx="2">
                  <c:v>37.881519622193132</c:v>
                </c:pt>
                <c:pt idx="3">
                  <c:v>39.591707176450313</c:v>
                </c:pt>
                <c:pt idx="4">
                  <c:v>42.280730768650393</c:v>
                </c:pt>
                <c:pt idx="5">
                  <c:v>42.900048188816271</c:v>
                </c:pt>
                <c:pt idx="6">
                  <c:v>43.456827979490825</c:v>
                </c:pt>
                <c:pt idx="7">
                  <c:v>46.473713581947194</c:v>
                </c:pt>
                <c:pt idx="8">
                  <c:v>47.738433277236325</c:v>
                </c:pt>
                <c:pt idx="9">
                  <c:v>49.326241515272883</c:v>
                </c:pt>
                <c:pt idx="10">
                  <c:v>50.652202550724958</c:v>
                </c:pt>
                <c:pt idx="11">
                  <c:v>49.369194263522687</c:v>
                </c:pt>
                <c:pt idx="12">
                  <c:v>50.018631767972913</c:v>
                </c:pt>
                <c:pt idx="13">
                  <c:v>50.737199359730198</c:v>
                </c:pt>
                <c:pt idx="14">
                  <c:v>51.486415354142764</c:v>
                </c:pt>
                <c:pt idx="15">
                  <c:v>52.160967703626149</c:v>
                </c:pt>
                <c:pt idx="16">
                  <c:v>52.804664219894448</c:v>
                </c:pt>
                <c:pt idx="17">
                  <c:v>53.438662932012534</c:v>
                </c:pt>
                <c:pt idx="18">
                  <c:v>54.090286146027395</c:v>
                </c:pt>
                <c:pt idx="19">
                  <c:v>54.748365024779339</c:v>
                </c:pt>
                <c:pt idx="20">
                  <c:v>55.44841676293602</c:v>
                </c:pt>
                <c:pt idx="21">
                  <c:v>56.142102357705753</c:v>
                </c:pt>
                <c:pt idx="22">
                  <c:v>56.831673391970618</c:v>
                </c:pt>
                <c:pt idx="23">
                  <c:v>57.536170769150502</c:v>
                </c:pt>
                <c:pt idx="24">
                  <c:v>58.268920929203283</c:v>
                </c:pt>
                <c:pt idx="25">
                  <c:v>59.008235105695256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81.496291796635333</c:v>
                </c:pt>
                <c:pt idx="1">
                  <c:v>84.442223360761389</c:v>
                </c:pt>
                <c:pt idx="2">
                  <c:v>83.631065613594672</c:v>
                </c:pt>
                <c:pt idx="3">
                  <c:v>86.285750946001286</c:v>
                </c:pt>
                <c:pt idx="4">
                  <c:v>91.801331732959355</c:v>
                </c:pt>
                <c:pt idx="5">
                  <c:v>90.764868846442681</c:v>
                </c:pt>
                <c:pt idx="6">
                  <c:v>95.379207887376452</c:v>
                </c:pt>
                <c:pt idx="7">
                  <c:v>98.758602461445264</c:v>
                </c:pt>
                <c:pt idx="8">
                  <c:v>103.13023289449265</c:v>
                </c:pt>
                <c:pt idx="9">
                  <c:v>105.27093563117133</c:v>
                </c:pt>
                <c:pt idx="10">
                  <c:v>110.78161637170139</c:v>
                </c:pt>
                <c:pt idx="11">
                  <c:v>113.80075392677341</c:v>
                </c:pt>
                <c:pt idx="12">
                  <c:v>115.01766428153087</c:v>
                </c:pt>
                <c:pt idx="13">
                  <c:v>116.6000161852503</c:v>
                </c:pt>
                <c:pt idx="14">
                  <c:v>118.25274409241239</c:v>
                </c:pt>
                <c:pt idx="15">
                  <c:v>119.68049986103517</c:v>
                </c:pt>
                <c:pt idx="16">
                  <c:v>121.06748501303755</c:v>
                </c:pt>
                <c:pt idx="17">
                  <c:v>122.43420015868081</c:v>
                </c:pt>
                <c:pt idx="18">
                  <c:v>123.75989625197445</c:v>
                </c:pt>
                <c:pt idx="19">
                  <c:v>125.09123197419174</c:v>
                </c:pt>
                <c:pt idx="20">
                  <c:v>126.50726034594661</c:v>
                </c:pt>
                <c:pt idx="21">
                  <c:v>127.92681079737051</c:v>
                </c:pt>
                <c:pt idx="22">
                  <c:v>129.31143944510134</c:v>
                </c:pt>
                <c:pt idx="23">
                  <c:v>130.70718888568476</c:v>
                </c:pt>
                <c:pt idx="24">
                  <c:v>132.09528918423408</c:v>
                </c:pt>
                <c:pt idx="25">
                  <c:v>133.43354264533301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49.445230912130995</c:v>
                </c:pt>
                <c:pt idx="1">
                  <c:v>50.874694087380234</c:v>
                </c:pt>
                <c:pt idx="2">
                  <c:v>51.972823321981856</c:v>
                </c:pt>
                <c:pt idx="3">
                  <c:v>53.277235504411465</c:v>
                </c:pt>
                <c:pt idx="4">
                  <c:v>58.176778003971364</c:v>
                </c:pt>
                <c:pt idx="5">
                  <c:v>57.926054351647366</c:v>
                </c:pt>
                <c:pt idx="6">
                  <c:v>57.856559917204258</c:v>
                </c:pt>
                <c:pt idx="7">
                  <c:v>61.711795443922497</c:v>
                </c:pt>
                <c:pt idx="8">
                  <c:v>62.8239403839125</c:v>
                </c:pt>
                <c:pt idx="9">
                  <c:v>63.263153976674488</c:v>
                </c:pt>
                <c:pt idx="10">
                  <c:v>65.607378853678171</c:v>
                </c:pt>
                <c:pt idx="11">
                  <c:v>61.785700254702157</c:v>
                </c:pt>
                <c:pt idx="12">
                  <c:v>62.082293985610832</c:v>
                </c:pt>
                <c:pt idx="13">
                  <c:v>62.673600879199618</c:v>
                </c:pt>
                <c:pt idx="14">
                  <c:v>63.370641640103869</c:v>
                </c:pt>
                <c:pt idx="15">
                  <c:v>63.941191414154844</c:v>
                </c:pt>
                <c:pt idx="16">
                  <c:v>64.465601088009237</c:v>
                </c:pt>
                <c:pt idx="17">
                  <c:v>64.970435212301908</c:v>
                </c:pt>
                <c:pt idx="18">
                  <c:v>65.485008328809144</c:v>
                </c:pt>
                <c:pt idx="19">
                  <c:v>66.010815586728569</c:v>
                </c:pt>
                <c:pt idx="20">
                  <c:v>66.553926238337084</c:v>
                </c:pt>
                <c:pt idx="21">
                  <c:v>67.076977260512933</c:v>
                </c:pt>
                <c:pt idx="22">
                  <c:v>67.589667710744436</c:v>
                </c:pt>
                <c:pt idx="23">
                  <c:v>68.157696714045414</c:v>
                </c:pt>
                <c:pt idx="24">
                  <c:v>68.70119831174766</c:v>
                </c:pt>
                <c:pt idx="25">
                  <c:v>69.265365595392694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54.451678249447156</c:v>
                </c:pt>
                <c:pt idx="1">
                  <c:v>56.646225468812894</c:v>
                </c:pt>
                <c:pt idx="2">
                  <c:v>56.921493630960995</c:v>
                </c:pt>
                <c:pt idx="3">
                  <c:v>56.540725607638549</c:v>
                </c:pt>
                <c:pt idx="4">
                  <c:v>61.580064641613689</c:v>
                </c:pt>
                <c:pt idx="5">
                  <c:v>62.672306225061988</c:v>
                </c:pt>
                <c:pt idx="6">
                  <c:v>59.125966759506298</c:v>
                </c:pt>
                <c:pt idx="7">
                  <c:v>63.264649528819234</c:v>
                </c:pt>
                <c:pt idx="8">
                  <c:v>63.029148261911828</c:v>
                </c:pt>
                <c:pt idx="9">
                  <c:v>59.721261092985998</c:v>
                </c:pt>
                <c:pt idx="10">
                  <c:v>61.626631300861519</c:v>
                </c:pt>
                <c:pt idx="11">
                  <c:v>59.241614008376459</c:v>
                </c:pt>
                <c:pt idx="12">
                  <c:v>59.180057683116182</c:v>
                </c:pt>
                <c:pt idx="13">
                  <c:v>59.137730933671506</c:v>
                </c:pt>
                <c:pt idx="14">
                  <c:v>59.088469160086447</c:v>
                </c:pt>
                <c:pt idx="15">
                  <c:v>58.87644500624215</c:v>
                </c:pt>
                <c:pt idx="16">
                  <c:v>58.52491014135208</c:v>
                </c:pt>
                <c:pt idx="17">
                  <c:v>58.142784408541957</c:v>
                </c:pt>
                <c:pt idx="18">
                  <c:v>57.686281645202342</c:v>
                </c:pt>
                <c:pt idx="19">
                  <c:v>57.205864714246438</c:v>
                </c:pt>
                <c:pt idx="20">
                  <c:v>56.734279674525837</c:v>
                </c:pt>
                <c:pt idx="21">
                  <c:v>56.216564507871446</c:v>
                </c:pt>
                <c:pt idx="22">
                  <c:v>55.718453750761604</c:v>
                </c:pt>
                <c:pt idx="23">
                  <c:v>55.121793909187069</c:v>
                </c:pt>
                <c:pt idx="24">
                  <c:v>54.546520131463772</c:v>
                </c:pt>
                <c:pt idx="25">
                  <c:v>54.050198717735427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51.269710659670629</c:v>
                </c:pt>
                <c:pt idx="1">
                  <c:v>48.654659687434886</c:v>
                </c:pt>
                <c:pt idx="2">
                  <c:v>50.069686758146261</c:v>
                </c:pt>
                <c:pt idx="3">
                  <c:v>52.648402526352129</c:v>
                </c:pt>
                <c:pt idx="4">
                  <c:v>56.057067019995856</c:v>
                </c:pt>
                <c:pt idx="5">
                  <c:v>56.265694453291886</c:v>
                </c:pt>
                <c:pt idx="6">
                  <c:v>52.239831879100301</c:v>
                </c:pt>
                <c:pt idx="7">
                  <c:v>54.090689694028491</c:v>
                </c:pt>
                <c:pt idx="8">
                  <c:v>55.416413831440622</c:v>
                </c:pt>
                <c:pt idx="9">
                  <c:v>58.422835073125029</c:v>
                </c:pt>
                <c:pt idx="10">
                  <c:v>49.75130888314095</c:v>
                </c:pt>
                <c:pt idx="11">
                  <c:v>50.549470570197954</c:v>
                </c:pt>
                <c:pt idx="12">
                  <c:v>50.428471789004782</c:v>
                </c:pt>
                <c:pt idx="13">
                  <c:v>50.256951559019704</c:v>
                </c:pt>
                <c:pt idx="14">
                  <c:v>50.05757157852517</c:v>
                </c:pt>
                <c:pt idx="15">
                  <c:v>49.753157847894094</c:v>
                </c:pt>
                <c:pt idx="16">
                  <c:v>49.457267029939729</c:v>
                </c:pt>
                <c:pt idx="17">
                  <c:v>49.148356780718586</c:v>
                </c:pt>
                <c:pt idx="18">
                  <c:v>48.849720471397539</c:v>
                </c:pt>
                <c:pt idx="19">
                  <c:v>48.538542104369</c:v>
                </c:pt>
                <c:pt idx="20">
                  <c:v>48.250913754421312</c:v>
                </c:pt>
                <c:pt idx="21">
                  <c:v>47.94684576786986</c:v>
                </c:pt>
                <c:pt idx="22">
                  <c:v>47.649633420962701</c:v>
                </c:pt>
                <c:pt idx="23">
                  <c:v>47.354440109629316</c:v>
                </c:pt>
                <c:pt idx="24">
                  <c:v>47.056175569825768</c:v>
                </c:pt>
                <c:pt idx="25">
                  <c:v>46.750496938402875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42.982974513627134</c:v>
                </c:pt>
                <c:pt idx="1">
                  <c:v>45.034529699091358</c:v>
                </c:pt>
                <c:pt idx="2">
                  <c:v>44.826776635809807</c:v>
                </c:pt>
                <c:pt idx="3">
                  <c:v>43.691745024584307</c:v>
                </c:pt>
                <c:pt idx="4">
                  <c:v>46.264046557594803</c:v>
                </c:pt>
                <c:pt idx="5">
                  <c:v>47.319806611030444</c:v>
                </c:pt>
                <c:pt idx="6">
                  <c:v>49.726057936817227</c:v>
                </c:pt>
                <c:pt idx="7">
                  <c:v>51.34528342643025</c:v>
                </c:pt>
                <c:pt idx="8">
                  <c:v>49.205965539359617</c:v>
                </c:pt>
                <c:pt idx="9">
                  <c:v>48.324872430215933</c:v>
                </c:pt>
                <c:pt idx="10">
                  <c:v>46.152829552684942</c:v>
                </c:pt>
                <c:pt idx="11">
                  <c:v>47.486819630801882</c:v>
                </c:pt>
                <c:pt idx="12">
                  <c:v>47.883369027632398</c:v>
                </c:pt>
                <c:pt idx="13">
                  <c:v>48.37300943711957</c:v>
                </c:pt>
                <c:pt idx="14">
                  <c:v>48.9059921197695</c:v>
                </c:pt>
                <c:pt idx="15">
                  <c:v>49.365563995420835</c:v>
                </c:pt>
                <c:pt idx="16">
                  <c:v>49.787609826338723</c:v>
                </c:pt>
                <c:pt idx="17">
                  <c:v>50.205799998551562</c:v>
                </c:pt>
                <c:pt idx="18">
                  <c:v>50.653296254941303</c:v>
                </c:pt>
                <c:pt idx="19">
                  <c:v>51.096958411516766</c:v>
                </c:pt>
                <c:pt idx="20">
                  <c:v>51.541811764666519</c:v>
                </c:pt>
                <c:pt idx="21">
                  <c:v>51.999981935112643</c:v>
                </c:pt>
                <c:pt idx="22">
                  <c:v>52.445478861047185</c:v>
                </c:pt>
                <c:pt idx="23">
                  <c:v>52.920721127288644</c:v>
                </c:pt>
                <c:pt idx="24">
                  <c:v>53.404217632130226</c:v>
                </c:pt>
                <c:pt idx="25">
                  <c:v>53.880360347930406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35.131365475320479</c:v>
                </c:pt>
                <c:pt idx="1">
                  <c:v>37.288504285043061</c:v>
                </c:pt>
                <c:pt idx="2">
                  <c:v>39.177252114531456</c:v>
                </c:pt>
                <c:pt idx="3">
                  <c:v>38.606776579980313</c:v>
                </c:pt>
                <c:pt idx="4">
                  <c:v>42.680300230039663</c:v>
                </c:pt>
                <c:pt idx="5">
                  <c:v>40.721249344204054</c:v>
                </c:pt>
                <c:pt idx="6">
                  <c:v>39.723098479028906</c:v>
                </c:pt>
                <c:pt idx="7">
                  <c:v>41.763143721766831</c:v>
                </c:pt>
                <c:pt idx="8">
                  <c:v>40.731483646126136</c:v>
                </c:pt>
                <c:pt idx="9">
                  <c:v>39.718162985410011</c:v>
                </c:pt>
                <c:pt idx="10">
                  <c:v>39.130262708057813</c:v>
                </c:pt>
                <c:pt idx="11">
                  <c:v>39.407096754888165</c:v>
                </c:pt>
                <c:pt idx="12">
                  <c:v>39.555083671844137</c:v>
                </c:pt>
                <c:pt idx="13">
                  <c:v>39.764899758216139</c:v>
                </c:pt>
                <c:pt idx="14">
                  <c:v>39.985561294058968</c:v>
                </c:pt>
                <c:pt idx="15">
                  <c:v>40.099838628879638</c:v>
                </c:pt>
                <c:pt idx="16">
                  <c:v>40.182863927903192</c:v>
                </c:pt>
                <c:pt idx="17">
                  <c:v>40.255263159799249</c:v>
                </c:pt>
                <c:pt idx="18">
                  <c:v>40.319495663354971</c:v>
                </c:pt>
                <c:pt idx="19">
                  <c:v>40.385724030027284</c:v>
                </c:pt>
                <c:pt idx="20">
                  <c:v>40.462610013447325</c:v>
                </c:pt>
                <c:pt idx="21">
                  <c:v>40.56794269230037</c:v>
                </c:pt>
                <c:pt idx="22">
                  <c:v>40.668395822738972</c:v>
                </c:pt>
                <c:pt idx="23">
                  <c:v>40.774262833674499</c:v>
                </c:pt>
                <c:pt idx="24">
                  <c:v>40.86320256586297</c:v>
                </c:pt>
                <c:pt idx="25">
                  <c:v>40.925974516989491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35.604297826475239</c:v>
                </c:pt>
                <c:pt idx="1">
                  <c:v>34.257501369959115</c:v>
                </c:pt>
                <c:pt idx="2">
                  <c:v>36.707696151509893</c:v>
                </c:pt>
                <c:pt idx="3">
                  <c:v>36.641293957041185</c:v>
                </c:pt>
                <c:pt idx="4">
                  <c:v>40.634600527404601</c:v>
                </c:pt>
                <c:pt idx="5">
                  <c:v>42.367600925444094</c:v>
                </c:pt>
                <c:pt idx="6">
                  <c:v>42.982627203837865</c:v>
                </c:pt>
                <c:pt idx="7">
                  <c:v>42.483155576073287</c:v>
                </c:pt>
                <c:pt idx="8">
                  <c:v>42.87732459095848</c:v>
                </c:pt>
                <c:pt idx="9">
                  <c:v>45.1519009910647</c:v>
                </c:pt>
                <c:pt idx="10">
                  <c:v>39.02876673411609</c:v>
                </c:pt>
                <c:pt idx="11">
                  <c:v>44.403876123779924</c:v>
                </c:pt>
                <c:pt idx="12">
                  <c:v>44.640557810821491</c:v>
                </c:pt>
                <c:pt idx="13">
                  <c:v>44.944276387151966</c:v>
                </c:pt>
                <c:pt idx="14">
                  <c:v>45.207128027113384</c:v>
                </c:pt>
                <c:pt idx="15">
                  <c:v>45.318423847937105</c:v>
                </c:pt>
                <c:pt idx="16">
                  <c:v>45.466328534511661</c:v>
                </c:pt>
                <c:pt idx="17">
                  <c:v>45.587226605756697</c:v>
                </c:pt>
                <c:pt idx="18">
                  <c:v>45.681268856811357</c:v>
                </c:pt>
                <c:pt idx="19">
                  <c:v>45.753323434763026</c:v>
                </c:pt>
                <c:pt idx="20">
                  <c:v>45.842730147926716</c:v>
                </c:pt>
                <c:pt idx="21">
                  <c:v>45.900134827214146</c:v>
                </c:pt>
                <c:pt idx="22">
                  <c:v>45.972342800735618</c:v>
                </c:pt>
                <c:pt idx="23">
                  <c:v>46.035573925080499</c:v>
                </c:pt>
                <c:pt idx="24">
                  <c:v>46.064743182107023</c:v>
                </c:pt>
                <c:pt idx="25">
                  <c:v>46.076193697203507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55.523765020009634</c:v>
                </c:pt>
                <c:pt idx="1">
                  <c:v>53.903550685804646</c:v>
                </c:pt>
                <c:pt idx="2">
                  <c:v>54.330686151271983</c:v>
                </c:pt>
                <c:pt idx="3">
                  <c:v>52.806362677540321</c:v>
                </c:pt>
                <c:pt idx="4">
                  <c:v>57.119080517770399</c:v>
                </c:pt>
                <c:pt idx="5">
                  <c:v>58.392371054061414</c:v>
                </c:pt>
                <c:pt idx="6">
                  <c:v>57.267821957637892</c:v>
                </c:pt>
                <c:pt idx="7">
                  <c:v>56.889966565566894</c:v>
                </c:pt>
                <c:pt idx="8">
                  <c:v>57.887057574561851</c:v>
                </c:pt>
                <c:pt idx="9">
                  <c:v>57.642636304079801</c:v>
                </c:pt>
                <c:pt idx="10">
                  <c:v>51.416003045033932</c:v>
                </c:pt>
                <c:pt idx="11">
                  <c:v>51.802474466957506</c:v>
                </c:pt>
                <c:pt idx="12">
                  <c:v>51.770869982466323</c:v>
                </c:pt>
                <c:pt idx="13">
                  <c:v>51.579315500641073</c:v>
                </c:pt>
                <c:pt idx="14">
                  <c:v>51.400476733787428</c:v>
                </c:pt>
                <c:pt idx="15">
                  <c:v>51.266911694809913</c:v>
                </c:pt>
                <c:pt idx="16">
                  <c:v>51.048270219013254</c:v>
                </c:pt>
                <c:pt idx="17">
                  <c:v>50.744270743636598</c:v>
                </c:pt>
                <c:pt idx="18">
                  <c:v>50.471746381481566</c:v>
                </c:pt>
                <c:pt idx="19">
                  <c:v>50.220174719377489</c:v>
                </c:pt>
                <c:pt idx="20">
                  <c:v>50.006051297792681</c:v>
                </c:pt>
                <c:pt idx="21">
                  <c:v>49.768639854042455</c:v>
                </c:pt>
                <c:pt idx="22">
                  <c:v>49.558914795937703</c:v>
                </c:pt>
                <c:pt idx="23">
                  <c:v>49.3421517262599</c:v>
                </c:pt>
                <c:pt idx="24">
                  <c:v>49.121732493425412</c:v>
                </c:pt>
                <c:pt idx="25">
                  <c:v>48.905632435317166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33.286685546683451</c:v>
                </c:pt>
                <c:pt idx="1">
                  <c:v>37.003111355712427</c:v>
                </c:pt>
                <c:pt idx="2">
                  <c:v>37.881519622193132</c:v>
                </c:pt>
                <c:pt idx="3">
                  <c:v>39.591707176450313</c:v>
                </c:pt>
                <c:pt idx="4">
                  <c:v>42.280730768650393</c:v>
                </c:pt>
                <c:pt idx="5">
                  <c:v>42.900048188816271</c:v>
                </c:pt>
                <c:pt idx="6">
                  <c:v>43.456827979490825</c:v>
                </c:pt>
                <c:pt idx="7">
                  <c:v>46.473713581947194</c:v>
                </c:pt>
                <c:pt idx="8">
                  <c:v>47.738433277236325</c:v>
                </c:pt>
                <c:pt idx="9">
                  <c:v>49.326241515272883</c:v>
                </c:pt>
                <c:pt idx="10">
                  <c:v>50.652202550724958</c:v>
                </c:pt>
                <c:pt idx="11">
                  <c:v>49.369194263522687</c:v>
                </c:pt>
                <c:pt idx="12">
                  <c:v>50.018631767972913</c:v>
                </c:pt>
                <c:pt idx="13">
                  <c:v>50.737199359730198</c:v>
                </c:pt>
                <c:pt idx="14">
                  <c:v>51.486415354142764</c:v>
                </c:pt>
                <c:pt idx="15">
                  <c:v>52.160967703626149</c:v>
                </c:pt>
                <c:pt idx="16">
                  <c:v>52.804664219894448</c:v>
                </c:pt>
                <c:pt idx="17">
                  <c:v>53.438662932012534</c:v>
                </c:pt>
                <c:pt idx="18">
                  <c:v>54.090286146027395</c:v>
                </c:pt>
                <c:pt idx="19">
                  <c:v>54.748365024779339</c:v>
                </c:pt>
                <c:pt idx="20">
                  <c:v>55.44841676293602</c:v>
                </c:pt>
                <c:pt idx="21">
                  <c:v>56.142102357705753</c:v>
                </c:pt>
                <c:pt idx="22">
                  <c:v>56.831673391970618</c:v>
                </c:pt>
                <c:pt idx="23">
                  <c:v>57.536170769150502</c:v>
                </c:pt>
                <c:pt idx="24">
                  <c:v>58.268920929203283</c:v>
                </c:pt>
                <c:pt idx="25">
                  <c:v>59.008235105695256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81.496291796635333</c:v>
                </c:pt>
                <c:pt idx="1">
                  <c:v>84.442223360761389</c:v>
                </c:pt>
                <c:pt idx="2">
                  <c:v>83.631065613594672</c:v>
                </c:pt>
                <c:pt idx="3">
                  <c:v>86.285750946001286</c:v>
                </c:pt>
                <c:pt idx="4">
                  <c:v>91.801331732959355</c:v>
                </c:pt>
                <c:pt idx="5">
                  <c:v>90.764868846442681</c:v>
                </c:pt>
                <c:pt idx="6">
                  <c:v>95.379207887376452</c:v>
                </c:pt>
                <c:pt idx="7">
                  <c:v>98.758602461445264</c:v>
                </c:pt>
                <c:pt idx="8">
                  <c:v>103.13023289449265</c:v>
                </c:pt>
                <c:pt idx="9">
                  <c:v>105.27093563117133</c:v>
                </c:pt>
                <c:pt idx="10">
                  <c:v>110.78161637170139</c:v>
                </c:pt>
                <c:pt idx="11">
                  <c:v>113.80075392677341</c:v>
                </c:pt>
                <c:pt idx="12">
                  <c:v>115.01766428153087</c:v>
                </c:pt>
                <c:pt idx="13">
                  <c:v>116.6000161852503</c:v>
                </c:pt>
                <c:pt idx="14">
                  <c:v>118.25274409241239</c:v>
                </c:pt>
                <c:pt idx="15">
                  <c:v>119.68049986103517</c:v>
                </c:pt>
                <c:pt idx="16">
                  <c:v>121.06748501303755</c:v>
                </c:pt>
                <c:pt idx="17">
                  <c:v>122.43420015868081</c:v>
                </c:pt>
                <c:pt idx="18">
                  <c:v>123.75989625197445</c:v>
                </c:pt>
                <c:pt idx="19">
                  <c:v>125.09123197419174</c:v>
                </c:pt>
                <c:pt idx="20">
                  <c:v>126.50726034594661</c:v>
                </c:pt>
                <c:pt idx="21">
                  <c:v>127.92681079737051</c:v>
                </c:pt>
                <c:pt idx="22">
                  <c:v>129.31143944510134</c:v>
                </c:pt>
                <c:pt idx="23">
                  <c:v>130.70718888568476</c:v>
                </c:pt>
                <c:pt idx="24">
                  <c:v>132.09528918423408</c:v>
                </c:pt>
                <c:pt idx="25">
                  <c:v>133.43354264533301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49.445230912130995</c:v>
                </c:pt>
                <c:pt idx="1">
                  <c:v>50.874694087380234</c:v>
                </c:pt>
                <c:pt idx="2">
                  <c:v>51.972823321981856</c:v>
                </c:pt>
                <c:pt idx="3">
                  <c:v>53.277235504411465</c:v>
                </c:pt>
                <c:pt idx="4">
                  <c:v>58.176778003971364</c:v>
                </c:pt>
                <c:pt idx="5">
                  <c:v>57.926054351647366</c:v>
                </c:pt>
                <c:pt idx="6">
                  <c:v>57.856559917204258</c:v>
                </c:pt>
                <c:pt idx="7">
                  <c:v>61.711795443922497</c:v>
                </c:pt>
                <c:pt idx="8">
                  <c:v>62.8239403839125</c:v>
                </c:pt>
                <c:pt idx="9">
                  <c:v>63.263153976674488</c:v>
                </c:pt>
                <c:pt idx="10">
                  <c:v>65.607378853678171</c:v>
                </c:pt>
                <c:pt idx="11">
                  <c:v>61.785700254702157</c:v>
                </c:pt>
                <c:pt idx="12">
                  <c:v>62.082293985610832</c:v>
                </c:pt>
                <c:pt idx="13">
                  <c:v>62.673600879199618</c:v>
                </c:pt>
                <c:pt idx="14">
                  <c:v>63.370641640103869</c:v>
                </c:pt>
                <c:pt idx="15">
                  <c:v>63.941191414154844</c:v>
                </c:pt>
                <c:pt idx="16">
                  <c:v>64.465601088009237</c:v>
                </c:pt>
                <c:pt idx="17">
                  <c:v>64.970435212301908</c:v>
                </c:pt>
                <c:pt idx="18">
                  <c:v>65.485008328809144</c:v>
                </c:pt>
                <c:pt idx="19">
                  <c:v>66.010815586728569</c:v>
                </c:pt>
                <c:pt idx="20">
                  <c:v>66.553926238337084</c:v>
                </c:pt>
                <c:pt idx="21">
                  <c:v>67.076977260512933</c:v>
                </c:pt>
                <c:pt idx="22">
                  <c:v>67.589667710744436</c:v>
                </c:pt>
                <c:pt idx="23">
                  <c:v>68.157696714045414</c:v>
                </c:pt>
                <c:pt idx="24">
                  <c:v>68.70119831174766</c:v>
                </c:pt>
                <c:pt idx="25">
                  <c:v>69.265365595392694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54.451678249447156</c:v>
                </c:pt>
                <c:pt idx="1">
                  <c:v>56.646225468812894</c:v>
                </c:pt>
                <c:pt idx="2">
                  <c:v>56.921493630960995</c:v>
                </c:pt>
                <c:pt idx="3">
                  <c:v>56.540725607638549</c:v>
                </c:pt>
                <c:pt idx="4">
                  <c:v>61.580064641613689</c:v>
                </c:pt>
                <c:pt idx="5">
                  <c:v>62.672306225061988</c:v>
                </c:pt>
                <c:pt idx="6">
                  <c:v>59.125966759506298</c:v>
                </c:pt>
                <c:pt idx="7">
                  <c:v>63.264649528819234</c:v>
                </c:pt>
                <c:pt idx="8">
                  <c:v>63.029148261911828</c:v>
                </c:pt>
                <c:pt idx="9">
                  <c:v>59.721261092985998</c:v>
                </c:pt>
                <c:pt idx="10">
                  <c:v>61.626631300861519</c:v>
                </c:pt>
                <c:pt idx="11">
                  <c:v>59.241614008376459</c:v>
                </c:pt>
                <c:pt idx="12">
                  <c:v>59.180057683116182</c:v>
                </c:pt>
                <c:pt idx="13">
                  <c:v>59.137730933671506</c:v>
                </c:pt>
                <c:pt idx="14">
                  <c:v>59.088469160086447</c:v>
                </c:pt>
                <c:pt idx="15">
                  <c:v>58.87644500624215</c:v>
                </c:pt>
                <c:pt idx="16">
                  <c:v>58.52491014135208</c:v>
                </c:pt>
                <c:pt idx="17">
                  <c:v>58.142784408541957</c:v>
                </c:pt>
                <c:pt idx="18">
                  <c:v>57.686281645202342</c:v>
                </c:pt>
                <c:pt idx="19">
                  <c:v>57.205864714246438</c:v>
                </c:pt>
                <c:pt idx="20">
                  <c:v>56.734279674525837</c:v>
                </c:pt>
                <c:pt idx="21">
                  <c:v>56.216564507871446</c:v>
                </c:pt>
                <c:pt idx="22">
                  <c:v>55.718453750761604</c:v>
                </c:pt>
                <c:pt idx="23">
                  <c:v>55.121793909187069</c:v>
                </c:pt>
                <c:pt idx="24">
                  <c:v>54.546520131463772</c:v>
                </c:pt>
                <c:pt idx="25">
                  <c:v>54.050198717735427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51.269710659670629</c:v>
                </c:pt>
                <c:pt idx="1">
                  <c:v>48.654659687434886</c:v>
                </c:pt>
                <c:pt idx="2">
                  <c:v>50.069686758146261</c:v>
                </c:pt>
                <c:pt idx="3">
                  <c:v>52.648402526352129</c:v>
                </c:pt>
                <c:pt idx="4">
                  <c:v>56.057067019995856</c:v>
                </c:pt>
                <c:pt idx="5">
                  <c:v>56.265694453291886</c:v>
                </c:pt>
                <c:pt idx="6">
                  <c:v>52.239831879100301</c:v>
                </c:pt>
                <c:pt idx="7">
                  <c:v>54.090689694028491</c:v>
                </c:pt>
                <c:pt idx="8">
                  <c:v>55.416413831440622</c:v>
                </c:pt>
                <c:pt idx="9">
                  <c:v>58.422835073125029</c:v>
                </c:pt>
                <c:pt idx="10">
                  <c:v>49.75130888314095</c:v>
                </c:pt>
                <c:pt idx="11">
                  <c:v>50.549470570197954</c:v>
                </c:pt>
                <c:pt idx="12">
                  <c:v>50.428471789004782</c:v>
                </c:pt>
                <c:pt idx="13">
                  <c:v>50.256951559019704</c:v>
                </c:pt>
                <c:pt idx="14">
                  <c:v>50.05757157852517</c:v>
                </c:pt>
                <c:pt idx="15">
                  <c:v>49.753157847894094</c:v>
                </c:pt>
                <c:pt idx="16">
                  <c:v>49.457267029939729</c:v>
                </c:pt>
                <c:pt idx="17">
                  <c:v>49.148356780718586</c:v>
                </c:pt>
                <c:pt idx="18">
                  <c:v>48.849720471397539</c:v>
                </c:pt>
                <c:pt idx="19">
                  <c:v>48.538542104369</c:v>
                </c:pt>
                <c:pt idx="20">
                  <c:v>48.250913754421312</c:v>
                </c:pt>
                <c:pt idx="21">
                  <c:v>47.94684576786986</c:v>
                </c:pt>
                <c:pt idx="22">
                  <c:v>47.649633420962701</c:v>
                </c:pt>
                <c:pt idx="23">
                  <c:v>47.354440109629316</c:v>
                </c:pt>
                <c:pt idx="24">
                  <c:v>47.056175569825768</c:v>
                </c:pt>
                <c:pt idx="25">
                  <c:v>46.750496938402875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42.982974513627134</c:v>
                </c:pt>
                <c:pt idx="1">
                  <c:v>45.034529699091358</c:v>
                </c:pt>
                <c:pt idx="2">
                  <c:v>44.826776635809807</c:v>
                </c:pt>
                <c:pt idx="3">
                  <c:v>43.691745024584307</c:v>
                </c:pt>
                <c:pt idx="4">
                  <c:v>46.264046557594803</c:v>
                </c:pt>
                <c:pt idx="5">
                  <c:v>47.319806611030444</c:v>
                </c:pt>
                <c:pt idx="6">
                  <c:v>49.726057936817227</c:v>
                </c:pt>
                <c:pt idx="7">
                  <c:v>51.34528342643025</c:v>
                </c:pt>
                <c:pt idx="8">
                  <c:v>49.205965539359617</c:v>
                </c:pt>
                <c:pt idx="9">
                  <c:v>48.324872430215933</c:v>
                </c:pt>
                <c:pt idx="10">
                  <c:v>46.152829552684942</c:v>
                </c:pt>
                <c:pt idx="11">
                  <c:v>47.486819630801882</c:v>
                </c:pt>
                <c:pt idx="12">
                  <c:v>47.883369027632398</c:v>
                </c:pt>
                <c:pt idx="13">
                  <c:v>48.37300943711957</c:v>
                </c:pt>
                <c:pt idx="14">
                  <c:v>48.9059921197695</c:v>
                </c:pt>
                <c:pt idx="15">
                  <c:v>49.365563995420835</c:v>
                </c:pt>
                <c:pt idx="16">
                  <c:v>49.787609826338723</c:v>
                </c:pt>
                <c:pt idx="17">
                  <c:v>50.205799998551562</c:v>
                </c:pt>
                <c:pt idx="18">
                  <c:v>50.653296254941303</c:v>
                </c:pt>
                <c:pt idx="19">
                  <c:v>51.096958411516766</c:v>
                </c:pt>
                <c:pt idx="20">
                  <c:v>51.541811764666519</c:v>
                </c:pt>
                <c:pt idx="21">
                  <c:v>51.999981935112643</c:v>
                </c:pt>
                <c:pt idx="22">
                  <c:v>52.445478861047185</c:v>
                </c:pt>
                <c:pt idx="23">
                  <c:v>52.920721127288644</c:v>
                </c:pt>
                <c:pt idx="24">
                  <c:v>53.404217632130226</c:v>
                </c:pt>
                <c:pt idx="25">
                  <c:v>53.880360347930406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35.131365475320479</c:v>
                </c:pt>
                <c:pt idx="1">
                  <c:v>37.288504285043061</c:v>
                </c:pt>
                <c:pt idx="2">
                  <c:v>39.177252114531456</c:v>
                </c:pt>
                <c:pt idx="3">
                  <c:v>38.606776579980313</c:v>
                </c:pt>
                <c:pt idx="4">
                  <c:v>42.680300230039663</c:v>
                </c:pt>
                <c:pt idx="5">
                  <c:v>40.721249344204054</c:v>
                </c:pt>
                <c:pt idx="6">
                  <c:v>39.723098479028906</c:v>
                </c:pt>
                <c:pt idx="7">
                  <c:v>41.763143721766831</c:v>
                </c:pt>
                <c:pt idx="8">
                  <c:v>40.731483646126136</c:v>
                </c:pt>
                <c:pt idx="9">
                  <c:v>39.718162985410011</c:v>
                </c:pt>
                <c:pt idx="10">
                  <c:v>39.130262708057813</c:v>
                </c:pt>
                <c:pt idx="11">
                  <c:v>39.407096754888165</c:v>
                </c:pt>
                <c:pt idx="12">
                  <c:v>39.555083671844137</c:v>
                </c:pt>
                <c:pt idx="13">
                  <c:v>39.764899758216139</c:v>
                </c:pt>
                <c:pt idx="14">
                  <c:v>39.985561294058968</c:v>
                </c:pt>
                <c:pt idx="15">
                  <c:v>40.099838628879638</c:v>
                </c:pt>
                <c:pt idx="16">
                  <c:v>40.182863927903192</c:v>
                </c:pt>
                <c:pt idx="17">
                  <c:v>40.255263159799249</c:v>
                </c:pt>
                <c:pt idx="18">
                  <c:v>40.319495663354971</c:v>
                </c:pt>
                <c:pt idx="19">
                  <c:v>40.385724030027284</c:v>
                </c:pt>
                <c:pt idx="20">
                  <c:v>40.462610013447325</c:v>
                </c:pt>
                <c:pt idx="21">
                  <c:v>40.56794269230037</c:v>
                </c:pt>
                <c:pt idx="22">
                  <c:v>40.668395822738972</c:v>
                </c:pt>
                <c:pt idx="23">
                  <c:v>40.774262833674499</c:v>
                </c:pt>
                <c:pt idx="24">
                  <c:v>40.86320256586297</c:v>
                </c:pt>
                <c:pt idx="25">
                  <c:v>40.925974516989491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35.604297826475239</c:v>
                </c:pt>
                <c:pt idx="1">
                  <c:v>34.257501369959115</c:v>
                </c:pt>
                <c:pt idx="2">
                  <c:v>36.707696151509893</c:v>
                </c:pt>
                <c:pt idx="3">
                  <c:v>36.641293957041185</c:v>
                </c:pt>
                <c:pt idx="4">
                  <c:v>40.634600527404601</c:v>
                </c:pt>
                <c:pt idx="5">
                  <c:v>42.367600925444094</c:v>
                </c:pt>
                <c:pt idx="6">
                  <c:v>42.982627203837865</c:v>
                </c:pt>
                <c:pt idx="7">
                  <c:v>42.483155576073287</c:v>
                </c:pt>
                <c:pt idx="8">
                  <c:v>42.87732459095848</c:v>
                </c:pt>
                <c:pt idx="9">
                  <c:v>45.1519009910647</c:v>
                </c:pt>
                <c:pt idx="10">
                  <c:v>39.02876673411609</c:v>
                </c:pt>
                <c:pt idx="11">
                  <c:v>44.403876123779924</c:v>
                </c:pt>
                <c:pt idx="12">
                  <c:v>44.640557810821491</c:v>
                </c:pt>
                <c:pt idx="13">
                  <c:v>44.944276387151966</c:v>
                </c:pt>
                <c:pt idx="14">
                  <c:v>45.207128027113384</c:v>
                </c:pt>
                <c:pt idx="15">
                  <c:v>45.318423847937105</c:v>
                </c:pt>
                <c:pt idx="16">
                  <c:v>45.466328534511661</c:v>
                </c:pt>
                <c:pt idx="17">
                  <c:v>45.587226605756697</c:v>
                </c:pt>
                <c:pt idx="18">
                  <c:v>45.681268856811357</c:v>
                </c:pt>
                <c:pt idx="19">
                  <c:v>45.753323434763026</c:v>
                </c:pt>
                <c:pt idx="20">
                  <c:v>45.842730147926716</c:v>
                </c:pt>
                <c:pt idx="21">
                  <c:v>45.900134827214146</c:v>
                </c:pt>
                <c:pt idx="22">
                  <c:v>45.972342800735618</c:v>
                </c:pt>
                <c:pt idx="23">
                  <c:v>46.035573925080499</c:v>
                </c:pt>
                <c:pt idx="24">
                  <c:v>46.064743182107023</c:v>
                </c:pt>
                <c:pt idx="25">
                  <c:v>46.076193697203507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55.523765020009634</c:v>
                </c:pt>
                <c:pt idx="1">
                  <c:v>53.903550685804646</c:v>
                </c:pt>
                <c:pt idx="2">
                  <c:v>54.330686151271983</c:v>
                </c:pt>
                <c:pt idx="3">
                  <c:v>52.806362677540321</c:v>
                </c:pt>
                <c:pt idx="4">
                  <c:v>57.119080517770399</c:v>
                </c:pt>
                <c:pt idx="5">
                  <c:v>58.392371054061414</c:v>
                </c:pt>
                <c:pt idx="6">
                  <c:v>57.267821957637892</c:v>
                </c:pt>
                <c:pt idx="7">
                  <c:v>56.889966565566894</c:v>
                </c:pt>
                <c:pt idx="8">
                  <c:v>57.887057574561851</c:v>
                </c:pt>
                <c:pt idx="9">
                  <c:v>57.642636304079801</c:v>
                </c:pt>
                <c:pt idx="10">
                  <c:v>51.416003045033932</c:v>
                </c:pt>
                <c:pt idx="11">
                  <c:v>51.802474466957506</c:v>
                </c:pt>
                <c:pt idx="12">
                  <c:v>51.770869982466323</c:v>
                </c:pt>
                <c:pt idx="13">
                  <c:v>51.579315500641073</c:v>
                </c:pt>
                <c:pt idx="14">
                  <c:v>51.400476733787428</c:v>
                </c:pt>
                <c:pt idx="15">
                  <c:v>51.266911694809913</c:v>
                </c:pt>
                <c:pt idx="16">
                  <c:v>51.048270219013254</c:v>
                </c:pt>
                <c:pt idx="17">
                  <c:v>50.744270743636598</c:v>
                </c:pt>
                <c:pt idx="18">
                  <c:v>50.471746381481566</c:v>
                </c:pt>
                <c:pt idx="19">
                  <c:v>50.220174719377489</c:v>
                </c:pt>
                <c:pt idx="20">
                  <c:v>50.006051297792681</c:v>
                </c:pt>
                <c:pt idx="21">
                  <c:v>49.768639854042455</c:v>
                </c:pt>
                <c:pt idx="22">
                  <c:v>49.558914795937703</c:v>
                </c:pt>
                <c:pt idx="23">
                  <c:v>49.3421517262599</c:v>
                </c:pt>
                <c:pt idx="24">
                  <c:v>49.121732493425412</c:v>
                </c:pt>
                <c:pt idx="25">
                  <c:v>48.905632435317166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59.008235105695256</c:v>
                </c:pt>
                <c:pt idx="1">
                  <c:v>133.43354264533301</c:v>
                </c:pt>
                <c:pt idx="2">
                  <c:v>69.265365595392694</c:v>
                </c:pt>
                <c:pt idx="3">
                  <c:v>54.050198717735427</c:v>
                </c:pt>
                <c:pt idx="4">
                  <c:v>46.750496938402875</c:v>
                </c:pt>
                <c:pt idx="5">
                  <c:v>53.880360347930406</c:v>
                </c:pt>
                <c:pt idx="6">
                  <c:v>40.925974516989491</c:v>
                </c:pt>
                <c:pt idx="7">
                  <c:v>46.076193697203507</c:v>
                </c:pt>
                <c:pt idx="8">
                  <c:v>48.905632435317166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50.652202550724958</c:v>
                </c:pt>
                <c:pt idx="1">
                  <c:v>110.78161637170139</c:v>
                </c:pt>
                <c:pt idx="2">
                  <c:v>65.607378853678171</c:v>
                </c:pt>
                <c:pt idx="3">
                  <c:v>61.626631300861519</c:v>
                </c:pt>
                <c:pt idx="4">
                  <c:v>49.75130888314095</c:v>
                </c:pt>
                <c:pt idx="5">
                  <c:v>46.152829552684942</c:v>
                </c:pt>
                <c:pt idx="6">
                  <c:v>39.130262708057813</c:v>
                </c:pt>
                <c:pt idx="7">
                  <c:v>39.02876673411609</c:v>
                </c:pt>
                <c:pt idx="8">
                  <c:v>51.416003045033932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10.684168472285744</c:v>
                </c:pt>
                <c:pt idx="1">
                  <c:v>24.159787984220969</c:v>
                </c:pt>
                <c:pt idx="2">
                  <c:v>12.54134840654155</c:v>
                </c:pt>
                <c:pt idx="3">
                  <c:v>9.7864548571301331</c:v>
                </c:pt>
                <c:pt idx="4">
                  <c:v>8.4647538527171822</c:v>
                </c:pt>
                <c:pt idx="5">
                  <c:v>9.7557035263573209</c:v>
                </c:pt>
                <c:pt idx="6">
                  <c:v>7.4101522583885275</c:v>
                </c:pt>
                <c:pt idx="7">
                  <c:v>8.3426629374834373</c:v>
                </c:pt>
                <c:pt idx="8">
                  <c:v>8.8549677048751363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9.8516966063645199</c:v>
                </c:pt>
                <c:pt idx="1">
                  <c:v>21.546681468860356</c:v>
                </c:pt>
                <c:pt idx="2">
                  <c:v>12.760432104763463</c:v>
                </c:pt>
                <c:pt idx="3">
                  <c:v>11.986189027819194</c:v>
                </c:pt>
                <c:pt idx="4">
                  <c:v>9.6764755766621171</c:v>
                </c:pt>
                <c:pt idx="5">
                  <c:v>8.9765824856869667</c:v>
                </c:pt>
                <c:pt idx="6">
                  <c:v>7.6107149721884664</c:v>
                </c:pt>
                <c:pt idx="7">
                  <c:v>7.5909743194292902</c:v>
                </c:pt>
                <c:pt idx="8">
                  <c:v>10.000253438225636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8.5915222776152547</c:v>
                </c:pt>
                <c:pt idx="1">
                  <c:v>18.177331393355626</c:v>
                </c:pt>
                <c:pt idx="2">
                  <c:v>11.600755883212974</c:v>
                </c:pt>
                <c:pt idx="3">
                  <c:v>12.551279960159006</c:v>
                </c:pt>
                <c:pt idx="4">
                  <c:v>11.268238330020599</c:v>
                </c:pt>
                <c:pt idx="5">
                  <c:v>9.4766600466686217</c:v>
                </c:pt>
                <c:pt idx="6">
                  <c:v>8.1551778071023246</c:v>
                </c:pt>
                <c:pt idx="7">
                  <c:v>8.4848899376052049</c:v>
                </c:pt>
                <c:pt idx="8">
                  <c:v>11.694144364260387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7.5790737414805937E-2</c:v>
                </c:pt>
                <c:pt idx="1">
                  <c:v>8.2576876749227132E-2</c:v>
                </c:pt>
                <c:pt idx="2">
                  <c:v>8.3161228449731228E-2</c:v>
                </c:pt>
                <c:pt idx="3">
                  <c:v>8.6052092365516156E-2</c:v>
                </c:pt>
                <c:pt idx="4">
                  <c:v>8.5141445061056684E-2</c:v>
                </c:pt>
                <c:pt idx="5">
                  <c:v>8.5915222776152544E-2</c:v>
                </c:pt>
                <c:pt idx="6">
                  <c:v>8.730513217163928E-2</c:v>
                </c:pt>
                <c:pt idx="7">
                  <c:v>8.9929222595155803E-2</c:v>
                </c:pt>
                <c:pt idx="8">
                  <c:v>9.1306008104269615E-2</c:v>
                </c:pt>
                <c:pt idx="9">
                  <c:v>9.3626251352915815E-2</c:v>
                </c:pt>
                <c:pt idx="10">
                  <c:v>9.8516966063645198E-2</c:v>
                </c:pt>
                <c:pt idx="11">
                  <c:v>9.5335483769381044E-2</c:v>
                </c:pt>
                <c:pt idx="12">
                  <c:v>9.6083061233924877E-2</c:v>
                </c:pt>
                <c:pt idx="13">
                  <c:v>9.681433740290879E-2</c:v>
                </c:pt>
                <c:pt idx="14">
                  <c:v>9.7557418412223054E-2</c:v>
                </c:pt>
                <c:pt idx="15">
                  <c:v>9.8331019700952121E-2</c:v>
                </c:pt>
                <c:pt idx="16">
                  <c:v>9.9106923208105144E-2</c:v>
                </c:pt>
                <c:pt idx="17">
                  <c:v>9.9898982350886276E-2</c:v>
                </c:pt>
                <c:pt idx="18">
                  <c:v>0.10072735256626646</c:v>
                </c:pt>
                <c:pt idx="19">
                  <c:v>0.10156435109995041</c:v>
                </c:pt>
                <c:pt idx="20">
                  <c:v>0.10242656620683184</c:v>
                </c:pt>
                <c:pt idx="21">
                  <c:v>0.10328859444776659</c:v>
                </c:pt>
                <c:pt idx="22">
                  <c:v>0.10413575801191506</c:v>
                </c:pt>
                <c:pt idx="23">
                  <c:v>0.10500259288101184</c:v>
                </c:pt>
                <c:pt idx="24">
                  <c:v>0.10591999761726174</c:v>
                </c:pt>
                <c:pt idx="25">
                  <c:v>0.10684168472285745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0.1855595998939765</c:v>
                </c:pt>
                <c:pt idx="1">
                  <c:v>0.18844293940206289</c:v>
                </c:pt>
                <c:pt idx="2">
                  <c:v>0.18359512032120429</c:v>
                </c:pt>
                <c:pt idx="3">
                  <c:v>0.18754102663826927</c:v>
                </c:pt>
                <c:pt idx="4">
                  <c:v>0.18486194302178305</c:v>
                </c:pt>
                <c:pt idx="5">
                  <c:v>0.18177331393355625</c:v>
                </c:pt>
                <c:pt idx="6">
                  <c:v>0.19161762922419417</c:v>
                </c:pt>
                <c:pt idx="7">
                  <c:v>0.19110339285199204</c:v>
                </c:pt>
                <c:pt idx="8">
                  <c:v>0.19725008204133701</c:v>
                </c:pt>
                <c:pt idx="9">
                  <c:v>0.19981500265956645</c:v>
                </c:pt>
                <c:pt idx="10">
                  <c:v>0.21546681468860357</c:v>
                </c:pt>
                <c:pt idx="11">
                  <c:v>0.21975748421208072</c:v>
                </c:pt>
                <c:pt idx="12">
                  <c:v>0.22094265455740625</c:v>
                </c:pt>
                <c:pt idx="13">
                  <c:v>0.22249066662325676</c:v>
                </c:pt>
                <c:pt idx="14">
                  <c:v>0.22406750119356977</c:v>
                </c:pt>
                <c:pt idx="15">
                  <c:v>0.22561516988184888</c:v>
                </c:pt>
                <c:pt idx="16">
                  <c:v>0.22722663078056249</c:v>
                </c:pt>
                <c:pt idx="17">
                  <c:v>0.2288802026420069</c:v>
                </c:pt>
                <c:pt idx="18">
                  <c:v>0.2304666436720772</c:v>
                </c:pt>
                <c:pt idx="19">
                  <c:v>0.23205825047016296</c:v>
                </c:pt>
                <c:pt idx="20">
                  <c:v>0.23368934649420808</c:v>
                </c:pt>
                <c:pt idx="21">
                  <c:v>0.23535599709568367</c:v>
                </c:pt>
                <c:pt idx="22">
                  <c:v>0.23694436504363073</c:v>
                </c:pt>
                <c:pt idx="23">
                  <c:v>0.238538532504215</c:v>
                </c:pt>
                <c:pt idx="24">
                  <c:v>0.24011999008262536</c:v>
                </c:pt>
                <c:pt idx="25">
                  <c:v>0.24159787984220971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0.11258226678111392</c:v>
                </c:pt>
                <c:pt idx="1">
                  <c:v>0.11353297572528812</c:v>
                </c:pt>
                <c:pt idx="2">
                  <c:v>0.11409584083645653</c:v>
                </c:pt>
                <c:pt idx="3">
                  <c:v>0.1157974211663185</c:v>
                </c:pt>
                <c:pt idx="4">
                  <c:v>0.11715159265712302</c:v>
                </c:pt>
                <c:pt idx="5">
                  <c:v>0.11600755883212974</c:v>
                </c:pt>
                <c:pt idx="6">
                  <c:v>0.11623431450062933</c:v>
                </c:pt>
                <c:pt idx="7">
                  <c:v>0.11941575917830284</c:v>
                </c:pt>
                <c:pt idx="8">
                  <c:v>0.12015901687688872</c:v>
                </c:pt>
                <c:pt idx="9">
                  <c:v>0.1200799366350338</c:v>
                </c:pt>
                <c:pt idx="10">
                  <c:v>0.12760432104763464</c:v>
                </c:pt>
                <c:pt idx="11">
                  <c:v>0.11931265461555658</c:v>
                </c:pt>
                <c:pt idx="12">
                  <c:v>0.11925669782877621</c:v>
                </c:pt>
                <c:pt idx="13">
                  <c:v>0.11959081735579538</c:v>
                </c:pt>
                <c:pt idx="14">
                  <c:v>0.12007587164518363</c:v>
                </c:pt>
                <c:pt idx="15">
                  <c:v>0.1205384568087781</c:v>
                </c:pt>
                <c:pt idx="16">
                  <c:v>0.12099286059254184</c:v>
                </c:pt>
                <c:pt idx="17">
                  <c:v>0.12145663840543088</c:v>
                </c:pt>
                <c:pt idx="18">
                  <c:v>0.12194669305193351</c:v>
                </c:pt>
                <c:pt idx="19">
                  <c:v>0.12245745873160166</c:v>
                </c:pt>
                <c:pt idx="20">
                  <c:v>0.122941114104674</c:v>
                </c:pt>
                <c:pt idx="21">
                  <c:v>0.12340625680349578</c:v>
                </c:pt>
                <c:pt idx="22">
                  <c:v>0.12384821457371087</c:v>
                </c:pt>
                <c:pt idx="23">
                  <c:v>0.1243867081194367</c:v>
                </c:pt>
                <c:pt idx="24">
                  <c:v>0.1248835682116833</c:v>
                </c:pt>
                <c:pt idx="25">
                  <c:v>0.1254134840654155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0.12398148930182505</c:v>
                </c:pt>
                <c:pt idx="1">
                  <c:v>0.12641283955504379</c:v>
                </c:pt>
                <c:pt idx="2">
                  <c:v>0.12495964741528011</c:v>
                </c:pt>
                <c:pt idx="3">
                  <c:v>0.12289057707761214</c:v>
                </c:pt>
                <c:pt idx="4">
                  <c:v>0.12400485032363193</c:v>
                </c:pt>
                <c:pt idx="5">
                  <c:v>0.12551279960159006</c:v>
                </c:pt>
                <c:pt idx="6">
                  <c:v>0.11878456350175445</c:v>
                </c:pt>
                <c:pt idx="7">
                  <c:v>0.12242061826734972</c:v>
                </c:pt>
                <c:pt idx="8">
                  <c:v>0.12055150382891865</c:v>
                </c:pt>
                <c:pt idx="9">
                  <c:v>0.11335706168639931</c:v>
                </c:pt>
                <c:pt idx="10">
                  <c:v>0.11986189027819194</c:v>
                </c:pt>
                <c:pt idx="11">
                  <c:v>0.11439984012338864</c:v>
                </c:pt>
                <c:pt idx="12">
                  <c:v>0.11368166031752494</c:v>
                </c:pt>
                <c:pt idx="13">
                  <c:v>0.11284383663476522</c:v>
                </c:pt>
                <c:pt idx="14">
                  <c:v>0.11196193150247077</c:v>
                </c:pt>
                <c:pt idx="15">
                  <c:v>0.11099067231124916</c:v>
                </c:pt>
                <c:pt idx="16">
                  <c:v>0.10984301975648145</c:v>
                </c:pt>
                <c:pt idx="17">
                  <c:v>0.10869293269650245</c:v>
                </c:pt>
                <c:pt idx="18">
                  <c:v>0.10742384342035866</c:v>
                </c:pt>
                <c:pt idx="19">
                  <c:v>0.10612328836092776</c:v>
                </c:pt>
                <c:pt idx="20">
                  <c:v>0.10480186437287256</c:v>
                </c:pt>
                <c:pt idx="21">
                  <c:v>0.10342558772922886</c:v>
                </c:pt>
                <c:pt idx="22">
                  <c:v>0.1020959452763036</c:v>
                </c:pt>
                <c:pt idx="23">
                  <c:v>0.10059639366582171</c:v>
                </c:pt>
                <c:pt idx="24">
                  <c:v>9.915349709966835E-2</c:v>
                </c:pt>
                <c:pt idx="25">
                  <c:v>9.7864548571301335E-2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0.11673644023495561</c:v>
                </c:pt>
                <c:pt idx="1">
                  <c:v>0.10857870295451932</c:v>
                </c:pt>
                <c:pt idx="2">
                  <c:v>0.10991788873383163</c:v>
                </c:pt>
                <c:pt idx="3">
                  <c:v>0.11443066036286845</c:v>
                </c:pt>
                <c:pt idx="4">
                  <c:v>0.11288309367409965</c:v>
                </c:pt>
                <c:pt idx="5">
                  <c:v>0.112682383300206</c:v>
                </c:pt>
                <c:pt idx="6">
                  <c:v>0.10495026072730182</c:v>
                </c:pt>
                <c:pt idx="7">
                  <c:v>0.10466849534721383</c:v>
                </c:pt>
                <c:pt idx="8">
                  <c:v>0.10599115184653167</c:v>
                </c:pt>
                <c:pt idx="9">
                  <c:v>0.11089251630113965</c:v>
                </c:pt>
                <c:pt idx="10">
                  <c:v>9.6764755766621177E-2</c:v>
                </c:pt>
                <c:pt idx="11">
                  <c:v>9.7614682657614957E-2</c:v>
                </c:pt>
                <c:pt idx="12">
                  <c:v>9.6870341542182575E-2</c:v>
                </c:pt>
                <c:pt idx="13">
                  <c:v>9.5897951137964621E-2</c:v>
                </c:pt>
                <c:pt idx="14">
                  <c:v>9.4850018623272511E-2</c:v>
                </c:pt>
                <c:pt idx="15">
                  <c:v>9.3791947502265202E-2</c:v>
                </c:pt>
                <c:pt idx="16">
                  <c:v>9.2824329782828133E-2</c:v>
                </c:pt>
                <c:pt idx="17">
                  <c:v>9.1878624150058971E-2</c:v>
                </c:pt>
                <c:pt idx="18">
                  <c:v>9.0968330309848161E-2</c:v>
                </c:pt>
                <c:pt idx="19">
                  <c:v>9.0044433837186147E-2</c:v>
                </c:pt>
                <c:pt idx="20">
                  <c:v>8.9131046488434978E-2</c:v>
                </c:pt>
                <c:pt idx="21">
                  <c:v>8.8211201568716993E-2</c:v>
                </c:pt>
                <c:pt idx="22">
                  <c:v>8.7311008089775613E-2</c:v>
                </c:pt>
                <c:pt idx="23">
                  <c:v>8.6421097015474513E-2</c:v>
                </c:pt>
                <c:pt idx="24">
                  <c:v>8.553770903513358E-2</c:v>
                </c:pt>
                <c:pt idx="25">
                  <c:v>8.4647538527171828E-2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9.7868300227752614E-2</c:v>
                </c:pt>
                <c:pt idx="1">
                  <c:v>0.10049994911704033</c:v>
                </c:pt>
                <c:pt idx="2">
                  <c:v>9.8408138048708821E-2</c:v>
                </c:pt>
                <c:pt idx="3">
                  <c:v>9.4963474591024194E-2</c:v>
                </c:pt>
                <c:pt idx="4">
                  <c:v>9.3162717547120577E-2</c:v>
                </c:pt>
                <c:pt idx="5">
                  <c:v>9.476660046668621E-2</c:v>
                </c:pt>
                <c:pt idx="6">
                  <c:v>9.9900067777548979E-2</c:v>
                </c:pt>
                <c:pt idx="7">
                  <c:v>9.9355981404947682E-2</c:v>
                </c:pt>
                <c:pt idx="8">
                  <c:v>9.4112855824649247E-2</c:v>
                </c:pt>
                <c:pt idx="9">
                  <c:v>9.1725550412108225E-2</c:v>
                </c:pt>
                <c:pt idx="10">
                  <c:v>8.9765824856869667E-2</c:v>
                </c:pt>
                <c:pt idx="11">
                  <c:v>9.1700482248235224E-2</c:v>
                </c:pt>
                <c:pt idx="12">
                  <c:v>9.198133806839795E-2</c:v>
                </c:pt>
                <c:pt idx="13">
                  <c:v>9.2303101391844111E-2</c:v>
                </c:pt>
                <c:pt idx="14">
                  <c:v>9.2667984424154221E-2</c:v>
                </c:pt>
                <c:pt idx="15">
                  <c:v>9.3061276649683111E-2</c:v>
                </c:pt>
                <c:pt idx="16">
                  <c:v>9.3444336720448828E-2</c:v>
                </c:pt>
                <c:pt idx="17">
                  <c:v>9.3855423260653451E-2</c:v>
                </c:pt>
                <c:pt idx="18">
                  <c:v>9.4326963195215802E-2</c:v>
                </c:pt>
                <c:pt idx="19">
                  <c:v>9.479058273060767E-2</c:v>
                </c:pt>
                <c:pt idx="20">
                  <c:v>9.5210126877104007E-2</c:v>
                </c:pt>
                <c:pt idx="21">
                  <c:v>9.5668042695765634E-2</c:v>
                </c:pt>
                <c:pt idx="22">
                  <c:v>9.6098695842108173E-2</c:v>
                </c:pt>
                <c:pt idx="23">
                  <c:v>9.6579470986930538E-2</c:v>
                </c:pt>
                <c:pt idx="24">
                  <c:v>9.7077044059554446E-2</c:v>
                </c:pt>
                <c:pt idx="25">
                  <c:v>9.7557035263573205E-2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7.9990904832784912E-2</c:v>
                </c:pt>
                <c:pt idx="1">
                  <c:v>8.3213765267165188E-2</c:v>
                </c:pt>
                <c:pt idx="2">
                  <c:v>8.6005747541883976E-2</c:v>
                </c:pt>
                <c:pt idx="3">
                  <c:v>8.391135773431356E-2</c:v>
                </c:pt>
                <c:pt idx="4">
                  <c:v>8.5946065055235568E-2</c:v>
                </c:pt>
                <c:pt idx="5">
                  <c:v>8.1551778071023248E-2</c:v>
                </c:pt>
                <c:pt idx="6">
                  <c:v>7.9804038265640934E-2</c:v>
                </c:pt>
                <c:pt idx="7">
                  <c:v>8.0814007716550812E-2</c:v>
                </c:pt>
                <c:pt idx="8">
                  <c:v>7.79042989176921E-2</c:v>
                </c:pt>
                <c:pt idx="9">
                  <c:v>7.5389135614491634E-2</c:v>
                </c:pt>
                <c:pt idx="10">
                  <c:v>7.6107149721884662E-2</c:v>
                </c:pt>
                <c:pt idx="11">
                  <c:v>7.609795316934953E-2</c:v>
                </c:pt>
                <c:pt idx="12">
                  <c:v>7.5983156520253753E-2</c:v>
                </c:pt>
                <c:pt idx="13">
                  <c:v>7.5877511383498936E-2</c:v>
                </c:pt>
                <c:pt idx="14">
                  <c:v>7.5765386010665889E-2</c:v>
                </c:pt>
                <c:pt idx="15">
                  <c:v>7.559403507667764E-2</c:v>
                </c:pt>
                <c:pt idx="16">
                  <c:v>7.5417580405407608E-2</c:v>
                </c:pt>
                <c:pt idx="17">
                  <c:v>7.5253750810483036E-2</c:v>
                </c:pt>
                <c:pt idx="18">
                  <c:v>7.508327916795618E-2</c:v>
                </c:pt>
                <c:pt idx="19">
                  <c:v>7.4920042871689893E-2</c:v>
                </c:pt>
                <c:pt idx="20">
                  <c:v>7.4744175675253835E-2</c:v>
                </c:pt>
                <c:pt idx="21">
                  <c:v>7.4635711958694131E-2</c:v>
                </c:pt>
                <c:pt idx="22">
                  <c:v>7.4518907738653065E-2</c:v>
                </c:pt>
                <c:pt idx="23">
                  <c:v>7.441237856314345E-2</c:v>
                </c:pt>
                <c:pt idx="24">
                  <c:v>7.4280255226773256E-2</c:v>
                </c:pt>
                <c:pt idx="25">
                  <c:v>7.4101522583885276E-2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8.1067728525281046E-2</c:v>
                </c:pt>
                <c:pt idx="1">
                  <c:v>7.6449719083605663E-2</c:v>
                </c:pt>
                <c:pt idx="2">
                  <c:v>8.0584336002471654E-2</c:v>
                </c:pt>
                <c:pt idx="3">
                  <c:v>7.963940524036861E-2</c:v>
                </c:pt>
                <c:pt idx="4">
                  <c:v>8.1826603880442758E-2</c:v>
                </c:pt>
                <c:pt idx="5">
                  <c:v>8.4848899376052056E-2</c:v>
                </c:pt>
                <c:pt idx="6">
                  <c:v>8.6352458833083262E-2</c:v>
                </c:pt>
                <c:pt idx="7">
                  <c:v>8.2207270731844431E-2</c:v>
                </c:pt>
                <c:pt idx="8">
                  <c:v>8.2008500862517167E-2</c:v>
                </c:pt>
                <c:pt idx="9">
                  <c:v>8.5702926097510623E-2</c:v>
                </c:pt>
                <c:pt idx="10">
                  <c:v>7.5909743194292903E-2</c:v>
                </c:pt>
                <c:pt idx="11">
                  <c:v>8.5747095423512942E-2</c:v>
                </c:pt>
                <c:pt idx="12">
                  <c:v>8.5752074737880254E-2</c:v>
                </c:pt>
                <c:pt idx="13">
                  <c:v>8.5760554255757307E-2</c:v>
                </c:pt>
                <c:pt idx="14">
                  <c:v>8.5659307874133631E-2</c:v>
                </c:pt>
                <c:pt idx="15">
                  <c:v>8.5431828134925752E-2</c:v>
                </c:pt>
                <c:pt idx="16">
                  <c:v>8.5333899896794657E-2</c:v>
                </c:pt>
                <c:pt idx="17">
                  <c:v>8.5221397696801066E-2</c:v>
                </c:pt>
                <c:pt idx="18">
                  <c:v>8.5068015010905745E-2</c:v>
                </c:pt>
                <c:pt idx="19">
                  <c:v>8.4877541150583255E-2</c:v>
                </c:pt>
                <c:pt idx="20">
                  <c:v>8.4682551977520379E-2</c:v>
                </c:pt>
                <c:pt idx="21">
                  <c:v>8.44457227671883E-2</c:v>
                </c:pt>
                <c:pt idx="22">
                  <c:v>8.4237617501063872E-2</c:v>
                </c:pt>
                <c:pt idx="23">
                  <c:v>8.4014187289133041E-2</c:v>
                </c:pt>
                <c:pt idx="24">
                  <c:v>8.3735504455569862E-2</c:v>
                </c:pt>
                <c:pt idx="25">
                  <c:v>8.3426629374834374E-2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0.12642253278750437</c:v>
                </c:pt>
                <c:pt idx="1">
                  <c:v>0.12029223214604756</c:v>
                </c:pt>
                <c:pt idx="2">
                  <c:v>0.11927205265043164</c:v>
                </c:pt>
                <c:pt idx="3">
                  <c:v>0.11477398482370914</c:v>
                </c:pt>
                <c:pt idx="4">
                  <c:v>0.11502168877950678</c:v>
                </c:pt>
                <c:pt idx="5">
                  <c:v>0.11694144364260387</c:v>
                </c:pt>
                <c:pt idx="6">
                  <c:v>0.11505153499820774</c:v>
                </c:pt>
                <c:pt idx="7">
                  <c:v>0.11008525190664308</c:v>
                </c:pt>
                <c:pt idx="8">
                  <c:v>0.1107165816971958</c:v>
                </c:pt>
                <c:pt idx="9">
                  <c:v>0.10941161924083462</c:v>
                </c:pt>
                <c:pt idx="10">
                  <c:v>0.10000253438225636</c:v>
                </c:pt>
                <c:pt idx="11">
                  <c:v>0.10003432378088023</c:v>
                </c:pt>
                <c:pt idx="12">
                  <c:v>9.9449015193653054E-2</c:v>
                </c:pt>
                <c:pt idx="13">
                  <c:v>9.8421223814209008E-2</c:v>
                </c:pt>
                <c:pt idx="14">
                  <c:v>9.7394580314326615E-2</c:v>
                </c:pt>
                <c:pt idx="15">
                  <c:v>9.6645593933620114E-2</c:v>
                </c:pt>
                <c:pt idx="16">
                  <c:v>9.5810418856829935E-2</c:v>
                </c:pt>
                <c:pt idx="17">
                  <c:v>9.4862047987176956E-2</c:v>
                </c:pt>
                <c:pt idx="18">
                  <c:v>9.3988879605438322E-2</c:v>
                </c:pt>
                <c:pt idx="19">
                  <c:v>9.3164050747290172E-2</c:v>
                </c:pt>
                <c:pt idx="20">
                  <c:v>9.2373207803100155E-2</c:v>
                </c:pt>
                <c:pt idx="21">
                  <c:v>9.1562884933459987E-2</c:v>
                </c:pt>
                <c:pt idx="22">
                  <c:v>9.080948792283898E-2</c:v>
                </c:pt>
                <c:pt idx="23">
                  <c:v>9.0048638974833187E-2</c:v>
                </c:pt>
                <c:pt idx="24">
                  <c:v>8.9292434211730123E-2</c:v>
                </c:pt>
                <c:pt idx="25">
                  <c:v>8.8549677048751357E-2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6.4261933264566125</c:v>
                </c:pt>
                <c:pt idx="1">
                  <c:v>14.506066784728645</c:v>
                </c:pt>
                <c:pt idx="2">
                  <c:v>5.3370996250271219</c:v>
                </c:pt>
                <c:pt idx="3">
                  <c:v>-2.9510451320759898</c:v>
                </c:pt>
                <c:pt idx="4">
                  <c:v>2.1571406198331431</c:v>
                </c:pt>
                <c:pt idx="5">
                  <c:v>1.0050658191854893</c:v>
                </c:pt>
                <c:pt idx="6">
                  <c:v>-1.0030863587940431</c:v>
                </c:pt>
                <c:pt idx="7">
                  <c:v>2.7843000656206058</c:v>
                </c:pt>
                <c:pt idx="8">
                  <c:v>-0.74973474998161294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1.3259610354520746</c:v>
                </c:pt>
                <c:pt idx="1">
                  <c:v>5.5106807405300628</c:v>
                </c:pt>
                <c:pt idx="2">
                  <c:v>2.3442248770036826</c:v>
                </c:pt>
                <c:pt idx="3">
                  <c:v>1.9053702078755208</c:v>
                </c:pt>
                <c:pt idx="4">
                  <c:v>-8.6715261899840783</c:v>
                </c:pt>
                <c:pt idx="5">
                  <c:v>-2.1720428775309912</c:v>
                </c:pt>
                <c:pt idx="6">
                  <c:v>-0.58790027735219752</c:v>
                </c:pt>
                <c:pt idx="7">
                  <c:v>-6.1231342569486102</c:v>
                </c:pt>
                <c:pt idx="8">
                  <c:v>-6.2266332590458688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1.5087651529011907</c:v>
                </c:pt>
                <c:pt idx="1">
                  <c:v>8.8988834893337838</c:v>
                </c:pt>
                <c:pt idx="2">
                  <c:v>-1.6661874395233269</c:v>
                </c:pt>
                <c:pt idx="3">
                  <c:v>-2.7501862946193683</c:v>
                </c:pt>
                <c:pt idx="4">
                  <c:v>1.8489647531438891E-3</c:v>
                </c:pt>
                <c:pt idx="5">
                  <c:v>3.2127344427358935</c:v>
                </c:pt>
                <c:pt idx="6">
                  <c:v>0.96957592082182487</c:v>
                </c:pt>
                <c:pt idx="7">
                  <c:v>6.2896571138210149</c:v>
                </c:pt>
                <c:pt idx="8">
                  <c:v>-0.14909135022401898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6.8472674020691073</c:v>
                </c:pt>
                <c:pt idx="1">
                  <c:v>13.753042784297833</c:v>
                </c:pt>
                <c:pt idx="2">
                  <c:v>5.3241741812378507</c:v>
                </c:pt>
                <c:pt idx="3">
                  <c:v>-4.8262462885067237</c:v>
                </c:pt>
                <c:pt idx="4">
                  <c:v>-3.0026609094912189</c:v>
                </c:pt>
                <c:pt idx="5">
                  <c:v>4.5147963525095705</c:v>
                </c:pt>
                <c:pt idx="6">
                  <c:v>0.82613588810985306</c:v>
                </c:pt>
                <c:pt idx="7">
                  <c:v>0.75776984926640267</c:v>
                </c:pt>
                <c:pt idx="8">
                  <c:v>-2.361279259492747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8.3560325549702981</c:v>
                </c:pt>
                <c:pt idx="1">
                  <c:v>22.651926273631616</c:v>
                </c:pt>
                <c:pt idx="2">
                  <c:v>3.6579867417145238</c:v>
                </c:pt>
                <c:pt idx="3">
                  <c:v>-7.5764325831260919</c:v>
                </c:pt>
                <c:pt idx="4">
                  <c:v>-3.000811944738075</c:v>
                </c:pt>
                <c:pt idx="5">
                  <c:v>7.7275307952454639</c:v>
                </c:pt>
                <c:pt idx="6">
                  <c:v>1.7957118089316779</c:v>
                </c:pt>
                <c:pt idx="7">
                  <c:v>7.0474269630874176</c:v>
                </c:pt>
                <c:pt idx="8">
                  <c:v>-2.510370609716766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4.942302532365499</c:v>
                </c:pt>
                <c:pt idx="1">
                  <c:v>13.151792861642647</c:v>
                </c:pt>
                <c:pt idx="2">
                  <c:v>4.8243676191796325</c:v>
                </c:pt>
                <c:pt idx="3">
                  <c:v>-9.7241932488245624</c:v>
                </c:pt>
                <c:pt idx="4">
                  <c:v>1.0773120548373614</c:v>
                </c:pt>
                <c:pt idx="5">
                  <c:v>5.8357140725031371</c:v>
                </c:pt>
                <c:pt idx="6">
                  <c:v>5.9316363707164754E-2</c:v>
                </c:pt>
                <c:pt idx="7">
                  <c:v>2.1744131338103658</c:v>
                </c:pt>
                <c:pt idx="8">
                  <c:v>-2.1839603888549455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3.4137300226047245</c:v>
                </c:pt>
                <c:pt idx="1">
                  <c:v>9.5001334119889904</c:v>
                </c:pt>
                <c:pt idx="2">
                  <c:v>-1.1663808774650946</c:v>
                </c:pt>
                <c:pt idx="3">
                  <c:v>2.1477606656984101</c:v>
                </c:pt>
                <c:pt idx="4">
                  <c:v>-4.0781239995754675</c:v>
                </c:pt>
                <c:pt idx="5">
                  <c:v>1.8918167227422975</c:v>
                </c:pt>
                <c:pt idx="6">
                  <c:v>1.7363954452245203</c:v>
                </c:pt>
                <c:pt idx="7">
                  <c:v>4.8730138292769922</c:v>
                </c:pt>
                <c:pt idx="8">
                  <c:v>-0.32641022086187377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0.94373962225802366</c:v>
                </c:pt>
                <c:pt idx="1">
                  <c:v>-0.55278060165502474</c:v>
                </c:pt>
                <c:pt idx="2">
                  <c:v>8.5498473355393401E-2</c:v>
                </c:pt>
                <c:pt idx="3">
                  <c:v>-5.3998658927028487E-2</c:v>
                </c:pt>
                <c:pt idx="4">
                  <c:v>0.8470326505804362</c:v>
                </c:pt>
                <c:pt idx="5">
                  <c:v>1.0557571088001065</c:v>
                </c:pt>
                <c:pt idx="6">
                  <c:v>-0.22107154231197623</c:v>
                </c:pt>
                <c:pt idx="7">
                  <c:v>1.7377581138244702</c:v>
                </c:pt>
                <c:pt idx="8">
                  <c:v>1.6148581114282203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2.0962862952183157</c:v>
                </c:pt>
                <c:pt idx="1">
                  <c:v>6.0667137313474733</c:v>
                </c:pt>
                <c:pt idx="2">
                  <c:v>1.3227640756894328</c:v>
                </c:pt>
                <c:pt idx="3">
                  <c:v>-3.4200970023882</c:v>
                </c:pt>
                <c:pt idx="4">
                  <c:v>0.63722695103315896</c:v>
                </c:pt>
                <c:pt idx="5">
                  <c:v>2.0418677688038294</c:v>
                </c:pt>
                <c:pt idx="6">
                  <c:v>0.75827515971826287</c:v>
                </c:pt>
                <c:pt idx="7">
                  <c:v>2.2330456616630112</c:v>
                </c:pt>
                <c:pt idx="8">
                  <c:v>-3.1504057940484493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5.3160066374938921</c:v>
                </c:pt>
                <c:pt idx="1">
                  <c:v>17.137993143939156</c:v>
                </c:pt>
                <c:pt idx="2">
                  <c:v>2.2497241926697313</c:v>
                </c:pt>
                <c:pt idx="3">
                  <c:v>-4.1023369218109735</c:v>
                </c:pt>
                <c:pt idx="4">
                  <c:v>-4.4850715463516977</c:v>
                </c:pt>
                <c:pt idx="5">
                  <c:v>4.6299059176415476</c:v>
                </c:pt>
                <c:pt idx="6">
                  <c:v>1.2585081915253689</c:v>
                </c:pt>
                <c:pt idx="7">
                  <c:v>3.076623187599953</c:v>
                </c:pt>
                <c:pt idx="8">
                  <c:v>-0.97482292709655027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0.32527504683487196</c:v>
                </c:pt>
                <c:pt idx="1">
                  <c:v>3.3808171486977567E-2</c:v>
                </c:pt>
                <c:pt idx="2">
                  <c:v>6.4192837829223581E-2</c:v>
                </c:pt>
                <c:pt idx="3">
                  <c:v>-0.37233184350335546</c:v>
                </c:pt>
                <c:pt idx="4">
                  <c:v>0.44275921351410141</c:v>
                </c:pt>
                <c:pt idx="5">
                  <c:v>0.64214905493455454</c:v>
                </c:pt>
                <c:pt idx="6">
                  <c:v>-0.11095702123596485</c:v>
                </c:pt>
                <c:pt idx="7">
                  <c:v>9.2769132584028913E-2</c:v>
                </c:pt>
                <c:pt idx="8">
                  <c:v>0.5122507857410068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0.90394937056821467</c:v>
                </c:pt>
                <c:pt idx="1">
                  <c:v>4.4656325062000342</c:v>
                </c:pt>
                <c:pt idx="2">
                  <c:v>1.5621266263103681</c:v>
                </c:pt>
                <c:pt idx="3">
                  <c:v>-3.7860683983367238</c:v>
                </c:pt>
                <c:pt idx="4">
                  <c:v>0.11863286717210131</c:v>
                </c:pt>
                <c:pt idx="5">
                  <c:v>1.5558521471032591</c:v>
                </c:pt>
                <c:pt idx="6">
                  <c:v>9.1569314771184906E-2</c:v>
                </c:pt>
                <c:pt idx="7">
                  <c:v>1.156777278546085</c:v>
                </c:pt>
                <c:pt idx="8">
                  <c:v>-2.5697012862997433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3.7130781149624141</c:v>
                </c:pt>
                <c:pt idx="1">
                  <c:v>8.6523521839556459</c:v>
                </c:pt>
                <c:pt idx="2">
                  <c:v>3.198048155040059</c:v>
                </c:pt>
                <c:pt idx="3">
                  <c:v>-5.5657930069845332</c:v>
                </c:pt>
                <c:pt idx="4">
                  <c:v>0.51591997415116131</c:v>
                </c:pt>
                <c:pt idx="5">
                  <c:v>3.6377128704653749</c:v>
                </c:pt>
                <c:pt idx="6">
                  <c:v>7.8704070171934148E-2</c:v>
                </c:pt>
                <c:pt idx="7">
                  <c:v>0.92486672268025849</c:v>
                </c:pt>
                <c:pt idx="8">
                  <c:v>-0.1265098882961766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0.61846457542314237</c:v>
                </c:pt>
                <c:pt idx="1">
                  <c:v>-0.58658877314200097</c:v>
                </c:pt>
                <c:pt idx="2">
                  <c:v>2.1305635526175593E-2</c:v>
                </c:pt>
                <c:pt idx="3">
                  <c:v>0.31833318457632664</c:v>
                </c:pt>
                <c:pt idx="4">
                  <c:v>0.40427343706633323</c:v>
                </c:pt>
                <c:pt idx="5">
                  <c:v>0.41360805386555366</c:v>
                </c:pt>
                <c:pt idx="6">
                  <c:v>-0.11011452107601072</c:v>
                </c:pt>
                <c:pt idx="7">
                  <c:v>1.6449889812404459</c:v>
                </c:pt>
                <c:pt idx="8">
                  <c:v>1.1026073256872118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1.1923369246501014</c:v>
                </c:pt>
                <c:pt idx="1">
                  <c:v>1.6010812251474498</c:v>
                </c:pt>
                <c:pt idx="2">
                  <c:v>-0.23936255062093981</c:v>
                </c:pt>
                <c:pt idx="3">
                  <c:v>0.36597139594853267</c:v>
                </c:pt>
                <c:pt idx="4">
                  <c:v>0.51859408386105654</c:v>
                </c:pt>
                <c:pt idx="5">
                  <c:v>0.48601562170056267</c:v>
                </c:pt>
                <c:pt idx="6">
                  <c:v>0.66670584494708685</c:v>
                </c:pt>
                <c:pt idx="7">
                  <c:v>1.0762683831169229</c:v>
                </c:pt>
                <c:pt idx="8">
                  <c:v>-0.58070450774870608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1.6029285225314709</c:v>
                </c:pt>
                <c:pt idx="1">
                  <c:v>8.4856409599835345</c:v>
                </c:pt>
                <c:pt idx="2">
                  <c:v>-0.94832396237034544</c:v>
                </c:pt>
                <c:pt idx="3">
                  <c:v>1.4634560851735543</c:v>
                </c:pt>
                <c:pt idx="4">
                  <c:v>-5.0009915205028648</c:v>
                </c:pt>
                <c:pt idx="5">
                  <c:v>0.99219304717618773</c:v>
                </c:pt>
                <c:pt idx="6">
                  <c:v>1.1798041213534276</c:v>
                </c:pt>
                <c:pt idx="7">
                  <c:v>2.1517564649196643</c:v>
                </c:pt>
                <c:pt idx="8">
                  <c:v>-0.84831303880037012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39.61486247268278</c:v>
                </c:pt>
                <c:pt idx="1">
                  <c:v>38.83348072716268</c:v>
                </c:pt>
                <c:pt idx="2">
                  <c:v>39.855215396202105</c:v>
                </c:pt>
                <c:pt idx="3">
                  <c:v>42.651253034600018</c:v>
                </c:pt>
                <c:pt idx="4">
                  <c:v>37.917028658105608</c:v>
                </c:pt>
                <c:pt idx="5">
                  <c:v>39.435899159456085</c:v>
                </c:pt>
                <c:pt idx="6">
                  <c:v>35.571443576861377</c:v>
                </c:pt>
                <c:pt idx="7">
                  <c:v>38.143539662000499</c:v>
                </c:pt>
                <c:pt idx="8">
                  <c:v>30.638617090750767</c:v>
                </c:pt>
                <c:pt idx="9">
                  <c:v>33.41540828232678</c:v>
                </c:pt>
                <c:pt idx="10">
                  <c:v>32.883446877281422</c:v>
                </c:pt>
                <c:pt idx="11">
                  <c:v>24.43210126585867</c:v>
                </c:pt>
                <c:pt idx="12">
                  <c:v>25.753251270603819</c:v>
                </c:pt>
                <c:pt idx="13">
                  <c:v>24.011198344242377</c:v>
                </c:pt>
                <c:pt idx="14">
                  <c:v>22.316117246771288</c:v>
                </c:pt>
                <c:pt idx="15">
                  <c:v>21.249770183607165</c:v>
                </c:pt>
                <c:pt idx="16">
                  <c:v>20.288100410659677</c:v>
                </c:pt>
                <c:pt idx="17">
                  <c:v>19.344061849072769</c:v>
                </c:pt>
                <c:pt idx="18">
                  <c:v>18.426391545989595</c:v>
                </c:pt>
                <c:pt idx="19">
                  <c:v>17.541852972439827</c:v>
                </c:pt>
                <c:pt idx="20">
                  <c:v>16.703915109628461</c:v>
                </c:pt>
                <c:pt idx="21">
                  <c:v>15.898250675856685</c:v>
                </c:pt>
                <c:pt idx="22">
                  <c:v>15.123970134060936</c:v>
                </c:pt>
                <c:pt idx="23">
                  <c:v>14.381581908013324</c:v>
                </c:pt>
                <c:pt idx="24">
                  <c:v>13.699405661617511</c:v>
                </c:pt>
                <c:pt idx="25">
                  <c:v>13.438673315188678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77.877304221686046</c:v>
                </c:pt>
                <c:pt idx="1">
                  <c:v>79.186268504776109</c:v>
                </c:pt>
                <c:pt idx="2">
                  <c:v>71.746822043741417</c:v>
                </c:pt>
                <c:pt idx="3">
                  <c:v>69.263242595914733</c:v>
                </c:pt>
                <c:pt idx="4">
                  <c:v>83.286789868401016</c:v>
                </c:pt>
                <c:pt idx="5">
                  <c:v>72.114479973420742</c:v>
                </c:pt>
                <c:pt idx="6">
                  <c:v>68.406479088293423</c:v>
                </c:pt>
                <c:pt idx="7">
                  <c:v>71.965167784445697</c:v>
                </c:pt>
                <c:pt idx="8">
                  <c:v>69.617220949719922</c:v>
                </c:pt>
                <c:pt idx="9">
                  <c:v>68.539341601498961</c:v>
                </c:pt>
                <c:pt idx="10">
                  <c:v>62.312658809067614</c:v>
                </c:pt>
                <c:pt idx="11">
                  <c:v>63.012958594306845</c:v>
                </c:pt>
                <c:pt idx="12">
                  <c:v>60.396697365586959</c:v>
                </c:pt>
                <c:pt idx="13">
                  <c:v>58.541249292950368</c:v>
                </c:pt>
                <c:pt idx="14">
                  <c:v>56.697171347292489</c:v>
                </c:pt>
                <c:pt idx="15">
                  <c:v>54.669640707923783</c:v>
                </c:pt>
                <c:pt idx="16">
                  <c:v>52.609556214510377</c:v>
                </c:pt>
                <c:pt idx="17">
                  <c:v>50.541491359772998</c:v>
                </c:pt>
                <c:pt idx="18">
                  <c:v>48.481140932818612</c:v>
                </c:pt>
                <c:pt idx="19">
                  <c:v>46.430192480985575</c:v>
                </c:pt>
                <c:pt idx="20">
                  <c:v>44.410967226058681</c:v>
                </c:pt>
                <c:pt idx="21">
                  <c:v>42.396548909610694</c:v>
                </c:pt>
                <c:pt idx="22">
                  <c:v>40.401661432584199</c:v>
                </c:pt>
                <c:pt idx="23">
                  <c:v>38.420796886521522</c:v>
                </c:pt>
                <c:pt idx="24">
                  <c:v>36.451752714661517</c:v>
                </c:pt>
                <c:pt idx="25">
                  <c:v>34.464589727541771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99.256303349718465</c:v>
                </c:pt>
                <c:pt idx="1">
                  <c:v>102.88214914472894</c:v>
                </c:pt>
                <c:pt idx="2">
                  <c:v>102.36760445319571</c:v>
                </c:pt>
                <c:pt idx="3">
                  <c:v>101.35947155470905</c:v>
                </c:pt>
                <c:pt idx="4">
                  <c:v>102.79817907247472</c:v>
                </c:pt>
                <c:pt idx="5">
                  <c:v>107.99755256508045</c:v>
                </c:pt>
                <c:pt idx="6">
                  <c:v>107.85430036978082</c:v>
                </c:pt>
                <c:pt idx="7">
                  <c:v>115.76569967780046</c:v>
                </c:pt>
                <c:pt idx="8">
                  <c:v>120.91894924868336</c:v>
                </c:pt>
                <c:pt idx="9">
                  <c:v>115.42165937398225</c:v>
                </c:pt>
                <c:pt idx="10">
                  <c:v>99.567900925755865</c:v>
                </c:pt>
                <c:pt idx="11">
                  <c:v>106.20893233961486</c:v>
                </c:pt>
                <c:pt idx="12">
                  <c:v>107.41610746383972</c:v>
                </c:pt>
                <c:pt idx="13">
                  <c:v>107.05528210557004</c:v>
                </c:pt>
                <c:pt idx="14">
                  <c:v>106.66649675599709</c:v>
                </c:pt>
                <c:pt idx="15">
                  <c:v>105.87896569161758</c:v>
                </c:pt>
                <c:pt idx="16">
                  <c:v>104.95333341777661</c:v>
                </c:pt>
                <c:pt idx="17">
                  <c:v>103.93774682948916</c:v>
                </c:pt>
                <c:pt idx="18">
                  <c:v>102.86670722994678</c:v>
                </c:pt>
                <c:pt idx="19">
                  <c:v>101.75082881251596</c:v>
                </c:pt>
                <c:pt idx="20">
                  <c:v>100.63242643003991</c:v>
                </c:pt>
                <c:pt idx="21">
                  <c:v>99.445958103269703</c:v>
                </c:pt>
                <c:pt idx="22">
                  <c:v>98.211848155807786</c:v>
                </c:pt>
                <c:pt idx="23">
                  <c:v>96.930445540958246</c:v>
                </c:pt>
                <c:pt idx="24">
                  <c:v>95.592652192511437</c:v>
                </c:pt>
                <c:pt idx="25">
                  <c:v>94.1284291938954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85.463533300389969</c:v>
                </c:pt>
                <c:pt idx="1">
                  <c:v>86.478308208892955</c:v>
                </c:pt>
                <c:pt idx="2">
                  <c:v>92.226804060142356</c:v>
                </c:pt>
                <c:pt idx="3">
                  <c:v>94.956740907761883</c:v>
                </c:pt>
                <c:pt idx="4">
                  <c:v>104.73932003392365</c:v>
                </c:pt>
                <c:pt idx="5">
                  <c:v>96.809751477140537</c:v>
                </c:pt>
                <c:pt idx="6">
                  <c:v>96.480387229481224</c:v>
                </c:pt>
                <c:pt idx="7">
                  <c:v>106.3719063906739</c:v>
                </c:pt>
                <c:pt idx="8">
                  <c:v>111.93410945750446</c:v>
                </c:pt>
                <c:pt idx="9">
                  <c:v>108.72742036112432</c:v>
                </c:pt>
                <c:pt idx="10">
                  <c:v>103.45433954722519</c:v>
                </c:pt>
                <c:pt idx="11">
                  <c:v>105.51676847909255</c:v>
                </c:pt>
                <c:pt idx="12">
                  <c:v>106.46738056003991</c:v>
                </c:pt>
                <c:pt idx="13">
                  <c:v>107.16854454866792</c:v>
                </c:pt>
                <c:pt idx="14">
                  <c:v>107.87290911100099</c:v>
                </c:pt>
                <c:pt idx="15">
                  <c:v>108.21971013363012</c:v>
                </c:pt>
                <c:pt idx="16">
                  <c:v>108.46268747316122</c:v>
                </c:pt>
                <c:pt idx="17">
                  <c:v>108.64389050023868</c:v>
                </c:pt>
                <c:pt idx="18">
                  <c:v>108.80321586204374</c:v>
                </c:pt>
                <c:pt idx="19">
                  <c:v>108.94275300918545</c:v>
                </c:pt>
                <c:pt idx="20">
                  <c:v>109.11397667965264</c:v>
                </c:pt>
                <c:pt idx="21">
                  <c:v>109.24146680594865</c:v>
                </c:pt>
                <c:pt idx="22">
                  <c:v>109.35544376912442</c:v>
                </c:pt>
                <c:pt idx="23">
                  <c:v>109.46018184916301</c:v>
                </c:pt>
                <c:pt idx="24">
                  <c:v>109.53345933868226</c:v>
                </c:pt>
                <c:pt idx="25">
                  <c:v>109.50024170200554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19.921910491431699</c:v>
                </c:pt>
                <c:pt idx="1">
                  <c:v>20.595031563543508</c:v>
                </c:pt>
                <c:pt idx="2">
                  <c:v>21.628953898315832</c:v>
                </c:pt>
                <c:pt idx="3">
                  <c:v>21.749131643077689</c:v>
                </c:pt>
                <c:pt idx="4">
                  <c:v>24.493672285108186</c:v>
                </c:pt>
                <c:pt idx="5">
                  <c:v>26.776694603445485</c:v>
                </c:pt>
                <c:pt idx="6">
                  <c:v>27.294875992208002</c:v>
                </c:pt>
                <c:pt idx="7">
                  <c:v>24.750630016567264</c:v>
                </c:pt>
                <c:pt idx="8">
                  <c:v>24.724519974364586</c:v>
                </c:pt>
                <c:pt idx="9">
                  <c:v>26.212439970449672</c:v>
                </c:pt>
                <c:pt idx="10">
                  <c:v>28.672590322278829</c:v>
                </c:pt>
                <c:pt idx="11">
                  <c:v>29.048152984830821</c:v>
                </c:pt>
                <c:pt idx="12">
                  <c:v>28.333917324779787</c:v>
                </c:pt>
                <c:pt idx="13">
                  <c:v>28.896157807819115</c:v>
                </c:pt>
                <c:pt idx="14">
                  <c:v>29.456940569877318</c:v>
                </c:pt>
                <c:pt idx="15">
                  <c:v>29.911895067157722</c:v>
                </c:pt>
                <c:pt idx="16">
                  <c:v>30.351309509346667</c:v>
                </c:pt>
                <c:pt idx="17">
                  <c:v>30.781655590599531</c:v>
                </c:pt>
                <c:pt idx="18" formatCode="General">
                  <c:v>31.21443158781765</c:v>
                </c:pt>
                <c:pt idx="19" formatCode="General">
                  <c:v>31.641563233586002</c:v>
                </c:pt>
                <c:pt idx="20" formatCode="General">
                  <c:v>32.092858093726505</c:v>
                </c:pt>
                <c:pt idx="21" formatCode="General">
                  <c:v>32.539745895031352</c:v>
                </c:pt>
                <c:pt idx="22">
                  <c:v>32.998219784549192</c:v>
                </c:pt>
                <c:pt idx="23">
                  <c:v>33.467927726083296</c:v>
                </c:pt>
                <c:pt idx="24">
                  <c:v>33.929018479984357</c:v>
                </c:pt>
                <c:pt idx="25">
                  <c:v>34.355546658132923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22.956405705296426</c:v>
                </c:pt>
                <c:pt idx="1">
                  <c:v>24.187274762662366</c:v>
                </c:pt>
                <c:pt idx="2">
                  <c:v>24.801504508484882</c:v>
                </c:pt>
                <c:pt idx="3">
                  <c:v>23.662651332601914</c:v>
                </c:pt>
                <c:pt idx="4">
                  <c:v>25.677299254777431</c:v>
                </c:pt>
                <c:pt idx="5">
                  <c:v>26.102710469358659</c:v>
                </c:pt>
                <c:pt idx="6">
                  <c:v>27.535716442978604</c:v>
                </c:pt>
                <c:pt idx="7">
                  <c:v>25.633185789768135</c:v>
                </c:pt>
                <c:pt idx="8">
                  <c:v>24.782159884984051</c:v>
                </c:pt>
                <c:pt idx="9">
                  <c:v>24.429090042265933</c:v>
                </c:pt>
                <c:pt idx="10">
                  <c:v>27.287568650503207</c:v>
                </c:pt>
                <c:pt idx="11">
                  <c:v>27.085788797403069</c:v>
                </c:pt>
                <c:pt idx="12">
                  <c:v>26.182277026923924</c:v>
                </c:pt>
                <c:pt idx="13">
                  <c:v>26.531433233527956</c:v>
                </c:pt>
                <c:pt idx="14">
                  <c:v>26.917216476134463</c:v>
                </c:pt>
                <c:pt idx="15">
                  <c:v>27.227526383796775</c:v>
                </c:pt>
                <c:pt idx="16">
                  <c:v>27.525781780951789</c:v>
                </c:pt>
                <c:pt idx="17">
                  <c:v>27.827397765087323</c:v>
                </c:pt>
                <c:pt idx="18" formatCode="General">
                  <c:v>28.116180907087415</c:v>
                </c:pt>
                <c:pt idx="19" formatCode="General">
                  <c:v>28.45221843629901</c:v>
                </c:pt>
                <c:pt idx="20" formatCode="General">
                  <c:v>28.803288382180099</c:v>
                </c:pt>
                <c:pt idx="21" formatCode="General">
                  <c:v>29.161748984836375</c:v>
                </c:pt>
                <c:pt idx="22">
                  <c:v>29.540437569800961</c:v>
                </c:pt>
                <c:pt idx="23">
                  <c:v>29.921207636847885</c:v>
                </c:pt>
                <c:pt idx="24">
                  <c:v>30.307728731968275</c:v>
                </c:pt>
                <c:pt idx="25">
                  <c:v>30.674220772579844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61.100671535779469</c:v>
                </c:pt>
                <c:pt idx="1">
                  <c:v>66.970301547054234</c:v>
                </c:pt>
                <c:pt idx="2">
                  <c:v>70.553314375860651</c:v>
                </c:pt>
                <c:pt idx="3">
                  <c:v>72.216122240584085</c:v>
                </c:pt>
                <c:pt idx="4">
                  <c:v>82.002473069139285</c:v>
                </c:pt>
                <c:pt idx="5">
                  <c:v>87.989084356439747</c:v>
                </c:pt>
                <c:pt idx="6">
                  <c:v>90.793981266611482</c:v>
                </c:pt>
                <c:pt idx="7">
                  <c:v>87.722900199188388</c:v>
                </c:pt>
                <c:pt idx="8">
                  <c:v>86.221101453501518</c:v>
                </c:pt>
                <c:pt idx="9">
                  <c:v>89.345401591372223</c:v>
                </c:pt>
                <c:pt idx="10">
                  <c:v>99.552973285743036</c:v>
                </c:pt>
                <c:pt idx="11">
                  <c:v>101.67369897934574</c:v>
                </c:pt>
                <c:pt idx="12">
                  <c:v>100.02154864822852</c:v>
                </c:pt>
                <c:pt idx="13">
                  <c:v>102.17793520206924</c:v>
                </c:pt>
                <c:pt idx="14">
                  <c:v>104.37501742976323</c:v>
                </c:pt>
                <c:pt idx="15">
                  <c:v>106.25706000018781</c:v>
                </c:pt>
                <c:pt idx="16">
                  <c:v>108.01171172132132</c:v>
                </c:pt>
                <c:pt idx="17">
                  <c:v>109.69779446464545</c:v>
                </c:pt>
                <c:pt idx="18" formatCode="General">
                  <c:v>111.36772579654529</c:v>
                </c:pt>
                <c:pt idx="19" formatCode="General">
                  <c:v>112.97686483446222</c:v>
                </c:pt>
                <c:pt idx="20" formatCode="General">
                  <c:v>114.61824724709467</c:v>
                </c:pt>
                <c:pt idx="21" formatCode="General">
                  <c:v>116.22188843492094</c:v>
                </c:pt>
                <c:pt idx="22" formatCode="General">
                  <c:v>117.78564860566642</c:v>
                </c:pt>
                <c:pt idx="23" formatCode="General">
                  <c:v>119.32394293585055</c:v>
                </c:pt>
                <c:pt idx="24" formatCode="General">
                  <c:v>120.8400567187264</c:v>
                </c:pt>
                <c:pt idx="25" formatCode="General">
                  <c:v>122.28253392711082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28.837399004859165</c:v>
                </c:pt>
                <c:pt idx="1">
                  <c:v>25.184438833349795</c:v>
                </c:pt>
                <c:pt idx="2">
                  <c:v>28.139672693952431</c:v>
                </c:pt>
                <c:pt idx="3">
                  <c:v>29.825097369452099</c:v>
                </c:pt>
                <c:pt idx="4">
                  <c:v>30.921515334313497</c:v>
                </c:pt>
                <c:pt idx="5">
                  <c:v>36.575262524414939</c:v>
                </c:pt>
                <c:pt idx="6">
                  <c:v>38.084381649022198</c:v>
                </c:pt>
                <c:pt idx="7">
                  <c:v>40.37074099276888</c:v>
                </c:pt>
                <c:pt idx="8">
                  <c:v>46.953799172758252</c:v>
                </c:pt>
                <c:pt idx="9">
                  <c:v>52.896027577895197</c:v>
                </c:pt>
                <c:pt idx="10">
                  <c:v>52.774321302100581</c:v>
                </c:pt>
                <c:pt idx="11">
                  <c:v>53.094924123098984</c:v>
                </c:pt>
                <c:pt idx="12">
                  <c:v>57.538131342971703</c:v>
                </c:pt>
                <c:pt idx="13">
                  <c:v>60.756122614388971</c:v>
                </c:pt>
                <c:pt idx="14">
                  <c:v>64.052488472093884</c:v>
                </c:pt>
                <c:pt idx="15">
                  <c:v>67.19577840859138</c:v>
                </c:pt>
                <c:pt idx="16">
                  <c:v>70.299553472737344</c:v>
                </c:pt>
                <c:pt idx="17">
                  <c:v>73.397620425037061</c:v>
                </c:pt>
                <c:pt idx="18" formatCode="General">
                  <c:v>76.519061736425826</c:v>
                </c:pt>
                <c:pt idx="19" formatCode="General">
                  <c:v>79.666417877673055</c:v>
                </c:pt>
                <c:pt idx="20" formatCode="General">
                  <c:v>82.867398129241508</c:v>
                </c:pt>
                <c:pt idx="21" formatCode="General">
                  <c:v>86.07693869358998</c:v>
                </c:pt>
                <c:pt idx="22" formatCode="General">
                  <c:v>89.303332040430149</c:v>
                </c:pt>
                <c:pt idx="23" formatCode="General">
                  <c:v>92.55787731053411</c:v>
                </c:pt>
                <c:pt idx="24" formatCode="General">
                  <c:v>95.813147958038911</c:v>
                </c:pt>
                <c:pt idx="25" formatCode="General">
                  <c:v>99.036188114904135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4.1636099181562853</c:v>
                </c:pt>
                <c:pt idx="1">
                  <c:v>3.7877467078293781</c:v>
                </c:pt>
                <c:pt idx="2">
                  <c:v>4.1991085701045385</c:v>
                </c:pt>
                <c:pt idx="3">
                  <c:v>4.4062893212991288</c:v>
                </c:pt>
                <c:pt idx="4">
                  <c:v>4.7577224237565785</c:v>
                </c:pt>
                <c:pt idx="5">
                  <c:v>5.5285648712438267</c:v>
                </c:pt>
                <c:pt idx="6">
                  <c:v>5.7364343847629558</c:v>
                </c:pt>
                <c:pt idx="7">
                  <c:v>6.0572294867868299</c:v>
                </c:pt>
                <c:pt idx="8">
                  <c:v>7.0495227677328458</c:v>
                </c:pt>
                <c:pt idx="9">
                  <c:v>7.8552111990849909</c:v>
                </c:pt>
                <c:pt idx="10">
                  <c:v>7.6412002800446182</c:v>
                </c:pt>
                <c:pt idx="11">
                  <c:v>7.7736744364490926</c:v>
                </c:pt>
                <c:pt idx="12">
                  <c:v>8.4676889970256308</c:v>
                </c:pt>
                <c:pt idx="13">
                  <c:v>8.9290768507644387</c:v>
                </c:pt>
                <c:pt idx="14">
                  <c:v>9.4006425910694009</c:v>
                </c:pt>
                <c:pt idx="15">
                  <c:v>9.8526534234874905</c:v>
                </c:pt>
                <c:pt idx="16">
                  <c:v>10.302965999534667</c:v>
                </c:pt>
                <c:pt idx="17">
                  <c:v>10.75534121605695</c:v>
                </c:pt>
                <c:pt idx="18" formatCode="General">
                  <c:v>11.202144401324647</c:v>
                </c:pt>
                <c:pt idx="19" formatCode="General">
                  <c:v>11.648308342852383</c:v>
                </c:pt>
                <c:pt idx="20" formatCode="General">
                  <c:v>12.104922702377763</c:v>
                </c:pt>
                <c:pt idx="21" formatCode="General">
                  <c:v>12.563453496935518</c:v>
                </c:pt>
                <c:pt idx="22" formatCode="General">
                  <c:v>13.025438507975641</c:v>
                </c:pt>
                <c:pt idx="23" formatCode="General">
                  <c:v>13.486038206028395</c:v>
                </c:pt>
                <c:pt idx="24" formatCode="General">
                  <c:v>13.954778203809024</c:v>
                </c:pt>
                <c:pt idx="25" formatCode="General">
                  <c:v>14.415576588640356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39.61486247268278</c:v>
                </c:pt>
                <c:pt idx="1">
                  <c:v>38.83348072716268</c:v>
                </c:pt>
                <c:pt idx="2">
                  <c:v>39.855215396202105</c:v>
                </c:pt>
                <c:pt idx="3">
                  <c:v>42.651253034600018</c:v>
                </c:pt>
                <c:pt idx="4">
                  <c:v>37.917028658105608</c:v>
                </c:pt>
                <c:pt idx="5">
                  <c:v>39.435899159456085</c:v>
                </c:pt>
                <c:pt idx="6">
                  <c:v>35.571443576861377</c:v>
                </c:pt>
                <c:pt idx="7">
                  <c:v>38.143539662000499</c:v>
                </c:pt>
                <c:pt idx="8">
                  <c:v>30.638617090750767</c:v>
                </c:pt>
                <c:pt idx="9">
                  <c:v>33.41540828232678</c:v>
                </c:pt>
                <c:pt idx="10">
                  <c:v>32.883446877281422</c:v>
                </c:pt>
                <c:pt idx="11">
                  <c:v>24.43210126585867</c:v>
                </c:pt>
                <c:pt idx="12">
                  <c:v>25.753251270603819</c:v>
                </c:pt>
                <c:pt idx="13">
                  <c:v>24.011198344242377</c:v>
                </c:pt>
                <c:pt idx="14">
                  <c:v>22.316117246771288</c:v>
                </c:pt>
                <c:pt idx="15">
                  <c:v>21.249770183607165</c:v>
                </c:pt>
                <c:pt idx="16">
                  <c:v>20.288100410659677</c:v>
                </c:pt>
                <c:pt idx="17">
                  <c:v>19.344061849072769</c:v>
                </c:pt>
                <c:pt idx="18">
                  <c:v>18.426391545989595</c:v>
                </c:pt>
                <c:pt idx="19">
                  <c:v>17.541852972439827</c:v>
                </c:pt>
                <c:pt idx="20">
                  <c:v>16.703915109628461</c:v>
                </c:pt>
                <c:pt idx="21">
                  <c:v>15.898250675856685</c:v>
                </c:pt>
                <c:pt idx="22">
                  <c:v>15.123970134060936</c:v>
                </c:pt>
                <c:pt idx="23">
                  <c:v>14.381581908013324</c:v>
                </c:pt>
                <c:pt idx="24">
                  <c:v>13.699405661617511</c:v>
                </c:pt>
                <c:pt idx="25">
                  <c:v>13.438673315188678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77.877304221686046</c:v>
                </c:pt>
                <c:pt idx="1">
                  <c:v>79.186268504776109</c:v>
                </c:pt>
                <c:pt idx="2">
                  <c:v>71.746822043741417</c:v>
                </c:pt>
                <c:pt idx="3">
                  <c:v>69.263242595914733</c:v>
                </c:pt>
                <c:pt idx="4">
                  <c:v>83.286789868401016</c:v>
                </c:pt>
                <c:pt idx="5">
                  <c:v>72.114479973420742</c:v>
                </c:pt>
                <c:pt idx="6">
                  <c:v>68.406479088293423</c:v>
                </c:pt>
                <c:pt idx="7">
                  <c:v>71.965167784445697</c:v>
                </c:pt>
                <c:pt idx="8">
                  <c:v>69.617220949719922</c:v>
                </c:pt>
                <c:pt idx="9">
                  <c:v>68.539341601498961</c:v>
                </c:pt>
                <c:pt idx="10">
                  <c:v>62.312658809067614</c:v>
                </c:pt>
                <c:pt idx="11">
                  <c:v>63.012958594306845</c:v>
                </c:pt>
                <c:pt idx="12">
                  <c:v>60.396697365586959</c:v>
                </c:pt>
                <c:pt idx="13">
                  <c:v>58.541249292950368</c:v>
                </c:pt>
                <c:pt idx="14">
                  <c:v>56.697171347292489</c:v>
                </c:pt>
                <c:pt idx="15">
                  <c:v>54.669640707923783</c:v>
                </c:pt>
                <c:pt idx="16">
                  <c:v>52.609556214510377</c:v>
                </c:pt>
                <c:pt idx="17">
                  <c:v>50.541491359772998</c:v>
                </c:pt>
                <c:pt idx="18">
                  <c:v>48.481140932818612</c:v>
                </c:pt>
                <c:pt idx="19">
                  <c:v>46.430192480985575</c:v>
                </c:pt>
                <c:pt idx="20">
                  <c:v>44.410967226058681</c:v>
                </c:pt>
                <c:pt idx="21">
                  <c:v>42.396548909610694</c:v>
                </c:pt>
                <c:pt idx="22">
                  <c:v>40.401661432584199</c:v>
                </c:pt>
                <c:pt idx="23">
                  <c:v>38.420796886521522</c:v>
                </c:pt>
                <c:pt idx="24">
                  <c:v>36.451752714661517</c:v>
                </c:pt>
                <c:pt idx="25">
                  <c:v>34.464589727541771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99.256303349718465</c:v>
                </c:pt>
                <c:pt idx="1">
                  <c:v>102.88214914472894</c:v>
                </c:pt>
                <c:pt idx="2">
                  <c:v>102.36760445319571</c:v>
                </c:pt>
                <c:pt idx="3">
                  <c:v>101.35947155470905</c:v>
                </c:pt>
                <c:pt idx="4">
                  <c:v>102.79817907247472</c:v>
                </c:pt>
                <c:pt idx="5">
                  <c:v>107.99755256508045</c:v>
                </c:pt>
                <c:pt idx="6">
                  <c:v>107.85430036978082</c:v>
                </c:pt>
                <c:pt idx="7">
                  <c:v>115.76569967780046</c:v>
                </c:pt>
                <c:pt idx="8">
                  <c:v>120.91894924868336</c:v>
                </c:pt>
                <c:pt idx="9">
                  <c:v>115.42165937398225</c:v>
                </c:pt>
                <c:pt idx="10">
                  <c:v>99.567900925755865</c:v>
                </c:pt>
                <c:pt idx="11">
                  <c:v>106.20893233961486</c:v>
                </c:pt>
                <c:pt idx="12">
                  <c:v>107.41610746383972</c:v>
                </c:pt>
                <c:pt idx="13">
                  <c:v>107.05528210557004</c:v>
                </c:pt>
                <c:pt idx="14">
                  <c:v>106.66649675599709</c:v>
                </c:pt>
                <c:pt idx="15">
                  <c:v>105.87896569161758</c:v>
                </c:pt>
                <c:pt idx="16">
                  <c:v>104.95333341777661</c:v>
                </c:pt>
                <c:pt idx="17">
                  <c:v>103.93774682948916</c:v>
                </c:pt>
                <c:pt idx="18">
                  <c:v>102.86670722994678</c:v>
                </c:pt>
                <c:pt idx="19">
                  <c:v>101.75082881251596</c:v>
                </c:pt>
                <c:pt idx="20">
                  <c:v>100.63242643003991</c:v>
                </c:pt>
                <c:pt idx="21">
                  <c:v>99.445958103269703</c:v>
                </c:pt>
                <c:pt idx="22">
                  <c:v>98.211848155807786</c:v>
                </c:pt>
                <c:pt idx="23">
                  <c:v>96.930445540958246</c:v>
                </c:pt>
                <c:pt idx="24">
                  <c:v>95.592652192511437</c:v>
                </c:pt>
                <c:pt idx="25">
                  <c:v>94.1284291938954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85.463533300389969</c:v>
                </c:pt>
                <c:pt idx="1">
                  <c:v>86.478308208892955</c:v>
                </c:pt>
                <c:pt idx="2">
                  <c:v>92.226804060142356</c:v>
                </c:pt>
                <c:pt idx="3">
                  <c:v>94.956740907761883</c:v>
                </c:pt>
                <c:pt idx="4">
                  <c:v>104.73932003392365</c:v>
                </c:pt>
                <c:pt idx="5">
                  <c:v>96.809751477140537</c:v>
                </c:pt>
                <c:pt idx="6">
                  <c:v>96.480387229481224</c:v>
                </c:pt>
                <c:pt idx="7">
                  <c:v>106.3719063906739</c:v>
                </c:pt>
                <c:pt idx="8">
                  <c:v>111.93410945750446</c:v>
                </c:pt>
                <c:pt idx="9">
                  <c:v>108.72742036112432</c:v>
                </c:pt>
                <c:pt idx="10">
                  <c:v>103.45433954722519</c:v>
                </c:pt>
                <c:pt idx="11">
                  <c:v>105.51676847909255</c:v>
                </c:pt>
                <c:pt idx="12">
                  <c:v>106.46738056003991</c:v>
                </c:pt>
                <c:pt idx="13">
                  <c:v>107.16854454866792</c:v>
                </c:pt>
                <c:pt idx="14">
                  <c:v>107.87290911100099</c:v>
                </c:pt>
                <c:pt idx="15">
                  <c:v>108.21971013363012</c:v>
                </c:pt>
                <c:pt idx="16">
                  <c:v>108.46268747316122</c:v>
                </c:pt>
                <c:pt idx="17">
                  <c:v>108.64389050023868</c:v>
                </c:pt>
                <c:pt idx="18">
                  <c:v>108.80321586204374</c:v>
                </c:pt>
                <c:pt idx="19">
                  <c:v>108.94275300918545</c:v>
                </c:pt>
                <c:pt idx="20">
                  <c:v>109.11397667965264</c:v>
                </c:pt>
                <c:pt idx="21">
                  <c:v>109.24146680594865</c:v>
                </c:pt>
                <c:pt idx="22">
                  <c:v>109.35544376912442</c:v>
                </c:pt>
                <c:pt idx="23">
                  <c:v>109.46018184916301</c:v>
                </c:pt>
                <c:pt idx="24">
                  <c:v>109.53345933868226</c:v>
                </c:pt>
                <c:pt idx="25">
                  <c:v>109.50024170200554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19.921910491431699</c:v>
                </c:pt>
                <c:pt idx="1">
                  <c:v>20.595031563543508</c:v>
                </c:pt>
                <c:pt idx="2">
                  <c:v>21.628953898315832</c:v>
                </c:pt>
                <c:pt idx="3">
                  <c:v>21.749131643077689</c:v>
                </c:pt>
                <c:pt idx="4">
                  <c:v>24.493672285108186</c:v>
                </c:pt>
                <c:pt idx="5">
                  <c:v>26.776694603445485</c:v>
                </c:pt>
                <c:pt idx="6">
                  <c:v>27.294875992208002</c:v>
                </c:pt>
                <c:pt idx="7">
                  <c:v>24.750630016567264</c:v>
                </c:pt>
                <c:pt idx="8">
                  <c:v>24.724519974364586</c:v>
                </c:pt>
                <c:pt idx="9">
                  <c:v>26.212439970449672</c:v>
                </c:pt>
                <c:pt idx="10">
                  <c:v>28.672590322278829</c:v>
                </c:pt>
                <c:pt idx="11">
                  <c:v>29.048152984830821</c:v>
                </c:pt>
                <c:pt idx="12">
                  <c:v>28.333917324779787</c:v>
                </c:pt>
                <c:pt idx="13">
                  <c:v>28.896157807819115</c:v>
                </c:pt>
                <c:pt idx="14">
                  <c:v>29.456940569877318</c:v>
                </c:pt>
                <c:pt idx="15">
                  <c:v>29.911895067157722</c:v>
                </c:pt>
                <c:pt idx="16">
                  <c:v>30.351309509346667</c:v>
                </c:pt>
                <c:pt idx="17">
                  <c:v>30.781655590599531</c:v>
                </c:pt>
                <c:pt idx="18" formatCode="General">
                  <c:v>31.21443158781765</c:v>
                </c:pt>
                <c:pt idx="19" formatCode="General">
                  <c:v>31.641563233586002</c:v>
                </c:pt>
                <c:pt idx="20" formatCode="General">
                  <c:v>32.092858093726505</c:v>
                </c:pt>
                <c:pt idx="21" formatCode="General">
                  <c:v>32.539745895031352</c:v>
                </c:pt>
                <c:pt idx="22">
                  <c:v>32.998219784549192</c:v>
                </c:pt>
                <c:pt idx="23">
                  <c:v>33.467927726083296</c:v>
                </c:pt>
                <c:pt idx="24">
                  <c:v>33.929018479984357</c:v>
                </c:pt>
                <c:pt idx="25">
                  <c:v>34.355546658132923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22.956405705296426</c:v>
                </c:pt>
                <c:pt idx="1">
                  <c:v>24.187274762662366</c:v>
                </c:pt>
                <c:pt idx="2">
                  <c:v>24.801504508484882</c:v>
                </c:pt>
                <c:pt idx="3">
                  <c:v>23.662651332601914</c:v>
                </c:pt>
                <c:pt idx="4">
                  <c:v>25.677299254777431</c:v>
                </c:pt>
                <c:pt idx="5">
                  <c:v>26.102710469358659</c:v>
                </c:pt>
                <c:pt idx="6">
                  <c:v>27.535716442978604</c:v>
                </c:pt>
                <c:pt idx="7">
                  <c:v>25.633185789768135</c:v>
                </c:pt>
                <c:pt idx="8">
                  <c:v>24.782159884984051</c:v>
                </c:pt>
                <c:pt idx="9">
                  <c:v>24.429090042265933</c:v>
                </c:pt>
                <c:pt idx="10">
                  <c:v>27.287568650503207</c:v>
                </c:pt>
                <c:pt idx="11">
                  <c:v>27.085788797403069</c:v>
                </c:pt>
                <c:pt idx="12">
                  <c:v>26.182277026923924</c:v>
                </c:pt>
                <c:pt idx="13">
                  <c:v>26.531433233527956</c:v>
                </c:pt>
                <c:pt idx="14">
                  <c:v>26.917216476134463</c:v>
                </c:pt>
                <c:pt idx="15">
                  <c:v>27.227526383796775</c:v>
                </c:pt>
                <c:pt idx="16">
                  <c:v>27.525781780951789</c:v>
                </c:pt>
                <c:pt idx="17">
                  <c:v>27.827397765087323</c:v>
                </c:pt>
                <c:pt idx="18" formatCode="General">
                  <c:v>28.116180907087415</c:v>
                </c:pt>
                <c:pt idx="19" formatCode="General">
                  <c:v>28.45221843629901</c:v>
                </c:pt>
                <c:pt idx="20" formatCode="General">
                  <c:v>28.803288382180099</c:v>
                </c:pt>
                <c:pt idx="21" formatCode="General">
                  <c:v>29.161748984836375</c:v>
                </c:pt>
                <c:pt idx="22">
                  <c:v>29.540437569800961</c:v>
                </c:pt>
                <c:pt idx="23">
                  <c:v>29.921207636847885</c:v>
                </c:pt>
                <c:pt idx="24">
                  <c:v>30.307728731968275</c:v>
                </c:pt>
                <c:pt idx="25">
                  <c:v>30.674220772579844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61.100671535779469</c:v>
                </c:pt>
                <c:pt idx="1">
                  <c:v>66.970301547054234</c:v>
                </c:pt>
                <c:pt idx="2">
                  <c:v>70.553314375860651</c:v>
                </c:pt>
                <c:pt idx="3">
                  <c:v>72.216122240584085</c:v>
                </c:pt>
                <c:pt idx="4">
                  <c:v>82.002473069139285</c:v>
                </c:pt>
                <c:pt idx="5">
                  <c:v>87.989084356439747</c:v>
                </c:pt>
                <c:pt idx="6">
                  <c:v>90.793981266611482</c:v>
                </c:pt>
                <c:pt idx="7">
                  <c:v>87.722900199188388</c:v>
                </c:pt>
                <c:pt idx="8">
                  <c:v>86.221101453501518</c:v>
                </c:pt>
                <c:pt idx="9">
                  <c:v>89.345401591372223</c:v>
                </c:pt>
                <c:pt idx="10">
                  <c:v>99.552973285743036</c:v>
                </c:pt>
                <c:pt idx="11">
                  <c:v>101.67369897934574</c:v>
                </c:pt>
                <c:pt idx="12">
                  <c:v>100.02154864822852</c:v>
                </c:pt>
                <c:pt idx="13">
                  <c:v>102.17793520206924</c:v>
                </c:pt>
                <c:pt idx="14">
                  <c:v>104.37501742976323</c:v>
                </c:pt>
                <c:pt idx="15">
                  <c:v>106.25706000018781</c:v>
                </c:pt>
                <c:pt idx="16">
                  <c:v>108.01171172132132</c:v>
                </c:pt>
                <c:pt idx="17">
                  <c:v>109.69779446464545</c:v>
                </c:pt>
                <c:pt idx="18" formatCode="General">
                  <c:v>111.36772579654529</c:v>
                </c:pt>
                <c:pt idx="19" formatCode="General">
                  <c:v>112.97686483446222</c:v>
                </c:pt>
                <c:pt idx="20" formatCode="General">
                  <c:v>114.61824724709467</c:v>
                </c:pt>
                <c:pt idx="21" formatCode="General">
                  <c:v>116.22188843492094</c:v>
                </c:pt>
                <c:pt idx="22" formatCode="General">
                  <c:v>117.78564860566642</c:v>
                </c:pt>
                <c:pt idx="23" formatCode="General">
                  <c:v>119.32394293585055</c:v>
                </c:pt>
                <c:pt idx="24" formatCode="General">
                  <c:v>120.8400567187264</c:v>
                </c:pt>
                <c:pt idx="25" formatCode="General">
                  <c:v>122.28253392711082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28.837399004859165</c:v>
                </c:pt>
                <c:pt idx="1">
                  <c:v>25.184438833349795</c:v>
                </c:pt>
                <c:pt idx="2">
                  <c:v>28.139672693952431</c:v>
                </c:pt>
                <c:pt idx="3">
                  <c:v>29.825097369452099</c:v>
                </c:pt>
                <c:pt idx="4">
                  <c:v>30.921515334313497</c:v>
                </c:pt>
                <c:pt idx="5">
                  <c:v>36.575262524414939</c:v>
                </c:pt>
                <c:pt idx="6">
                  <c:v>38.084381649022198</c:v>
                </c:pt>
                <c:pt idx="7">
                  <c:v>40.37074099276888</c:v>
                </c:pt>
                <c:pt idx="8">
                  <c:v>46.953799172758252</c:v>
                </c:pt>
                <c:pt idx="9">
                  <c:v>52.896027577895197</c:v>
                </c:pt>
                <c:pt idx="10">
                  <c:v>52.774321302100581</c:v>
                </c:pt>
                <c:pt idx="11">
                  <c:v>53.094924123098984</c:v>
                </c:pt>
                <c:pt idx="12">
                  <c:v>57.538131342971703</c:v>
                </c:pt>
                <c:pt idx="13">
                  <c:v>60.756122614388971</c:v>
                </c:pt>
                <c:pt idx="14">
                  <c:v>64.052488472093884</c:v>
                </c:pt>
                <c:pt idx="15">
                  <c:v>67.19577840859138</c:v>
                </c:pt>
                <c:pt idx="16">
                  <c:v>70.299553472737344</c:v>
                </c:pt>
                <c:pt idx="17">
                  <c:v>73.397620425037061</c:v>
                </c:pt>
                <c:pt idx="18" formatCode="General">
                  <c:v>76.519061736425826</c:v>
                </c:pt>
                <c:pt idx="19" formatCode="General">
                  <c:v>79.666417877673055</c:v>
                </c:pt>
                <c:pt idx="20" formatCode="General">
                  <c:v>82.867398129241508</c:v>
                </c:pt>
                <c:pt idx="21" formatCode="General">
                  <c:v>86.07693869358998</c:v>
                </c:pt>
                <c:pt idx="22" formatCode="General">
                  <c:v>89.303332040430149</c:v>
                </c:pt>
                <c:pt idx="23" formatCode="General">
                  <c:v>92.55787731053411</c:v>
                </c:pt>
                <c:pt idx="24" formatCode="General">
                  <c:v>95.813147958038911</c:v>
                </c:pt>
                <c:pt idx="25" formatCode="General">
                  <c:v>99.036188114904135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4.1636099181562853</c:v>
                </c:pt>
                <c:pt idx="1">
                  <c:v>3.7877467078293781</c:v>
                </c:pt>
                <c:pt idx="2">
                  <c:v>4.1991085701045385</c:v>
                </c:pt>
                <c:pt idx="3">
                  <c:v>4.4062893212991288</c:v>
                </c:pt>
                <c:pt idx="4">
                  <c:v>4.7577224237565785</c:v>
                </c:pt>
                <c:pt idx="5">
                  <c:v>5.5285648712438267</c:v>
                </c:pt>
                <c:pt idx="6">
                  <c:v>5.7364343847629558</c:v>
                </c:pt>
                <c:pt idx="7">
                  <c:v>6.0572294867868299</c:v>
                </c:pt>
                <c:pt idx="8">
                  <c:v>7.0495227677328458</c:v>
                </c:pt>
                <c:pt idx="9">
                  <c:v>7.8552111990849909</c:v>
                </c:pt>
                <c:pt idx="10">
                  <c:v>7.6412002800446182</c:v>
                </c:pt>
                <c:pt idx="11">
                  <c:v>7.7736744364490926</c:v>
                </c:pt>
                <c:pt idx="12">
                  <c:v>8.4676889970256308</c:v>
                </c:pt>
                <c:pt idx="13">
                  <c:v>8.9290768507644387</c:v>
                </c:pt>
                <c:pt idx="14">
                  <c:v>9.4006425910694009</c:v>
                </c:pt>
                <c:pt idx="15">
                  <c:v>9.8526534234874905</c:v>
                </c:pt>
                <c:pt idx="16">
                  <c:v>10.302965999534667</c:v>
                </c:pt>
                <c:pt idx="17">
                  <c:v>10.75534121605695</c:v>
                </c:pt>
                <c:pt idx="18" formatCode="General">
                  <c:v>11.202144401324647</c:v>
                </c:pt>
                <c:pt idx="19" formatCode="General">
                  <c:v>11.648308342852383</c:v>
                </c:pt>
                <c:pt idx="20" formatCode="General">
                  <c:v>12.104922702377763</c:v>
                </c:pt>
                <c:pt idx="21" formatCode="General">
                  <c:v>12.563453496935518</c:v>
                </c:pt>
                <c:pt idx="22" formatCode="General">
                  <c:v>13.025438507975641</c:v>
                </c:pt>
                <c:pt idx="23" formatCode="General">
                  <c:v>13.486038206028395</c:v>
                </c:pt>
                <c:pt idx="24" formatCode="General">
                  <c:v>13.954778203809024</c:v>
                </c:pt>
                <c:pt idx="25" formatCode="General">
                  <c:v>14.415576588640356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29.810255468198815</c:v>
                </c:pt>
                <c:pt idx="1">
                  <c:v>13.08979272061746</c:v>
                </c:pt>
                <c:pt idx="2">
                  <c:v>26.708540705397489</c:v>
                </c:pt>
                <c:pt idx="3">
                  <c:v>18.741018457643538</c:v>
                </c:pt>
                <c:pt idx="4">
                  <c:v>19.923910363843177</c:v>
                </c:pt>
                <c:pt idx="5">
                  <c:v>25.39139931955847</c:v>
                </c:pt>
                <c:pt idx="6">
                  <c:v>8.4327500702965441</c:v>
                </c:pt>
                <c:pt idx="7">
                  <c:v>7.9815968677990599</c:v>
                </c:pt>
                <c:pt idx="8">
                  <c:v>4.8142250757423017</c:v>
                </c:pt>
                <c:pt idx="9">
                  <c:v>8.239817816203697</c:v>
                </c:pt>
                <c:pt idx="10">
                  <c:v>28.457664521605764</c:v>
                </c:pt>
                <c:pt idx="11">
                  <c:v>51.059399895478563</c:v>
                </c:pt>
                <c:pt idx="12">
                  <c:v>11.612906329583428</c:v>
                </c:pt>
                <c:pt idx="13">
                  <c:v>5.8455665361209448</c:v>
                </c:pt>
                <c:pt idx="14">
                  <c:v>24.971471888501821</c:v>
                </c:pt>
                <c:pt idx="15">
                  <c:v>15.846370314418873</c:v>
                </c:pt>
                <c:pt idx="16">
                  <c:v>9.6022857142502431</c:v>
                </c:pt>
                <c:pt idx="17">
                  <c:v>35.475770057897464</c:v>
                </c:pt>
                <c:pt idx="18">
                  <c:v>11.371811624456267</c:v>
                </c:pt>
                <c:pt idx="19">
                  <c:v>0.47222492867671118</c:v>
                </c:pt>
                <c:pt idx="20">
                  <c:v>31.476575731425491</c:v>
                </c:pt>
                <c:pt idx="21">
                  <c:v>9.2446736127785591</c:v>
                </c:pt>
                <c:pt idx="22">
                  <c:v>19.280711245111014</c:v>
                </c:pt>
                <c:pt idx="23">
                  <c:v>23.08688968033308</c:v>
                </c:pt>
                <c:pt idx="24">
                  <c:v>10.61076918949893</c:v>
                </c:pt>
                <c:pt idx="25">
                  <c:v>47.781601864562482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36.168142084265519</c:v>
                </c:pt>
                <c:pt idx="1">
                  <c:v>14.484060466459439</c:v>
                </c:pt>
                <c:pt idx="2">
                  <c:v>32.569319378640991</c:v>
                </c:pt>
                <c:pt idx="3">
                  <c:v>22.195552624474153</c:v>
                </c:pt>
                <c:pt idx="4">
                  <c:v>23.145996224936866</c:v>
                </c:pt>
                <c:pt idx="5">
                  <c:v>32.870748143649379</c:v>
                </c:pt>
                <c:pt idx="6">
                  <c:v>10.723421598952596</c:v>
                </c:pt>
                <c:pt idx="7">
                  <c:v>9.3401785161809308</c:v>
                </c:pt>
                <c:pt idx="8">
                  <c:v>5.3037595787589051</c:v>
                </c:pt>
                <c:pt idx="9">
                  <c:v>9.0098053530732116</c:v>
                </c:pt>
                <c:pt idx="10">
                  <c:v>31.230213806712531</c:v>
                </c:pt>
                <c:pt idx="11">
                  <c:v>51.569342934633084</c:v>
                </c:pt>
                <c:pt idx="12">
                  <c:v>10.057288366228434</c:v>
                </c:pt>
                <c:pt idx="13">
                  <c:v>4.2868267889618883</c:v>
                </c:pt>
                <c:pt idx="14">
                  <c:v>21.696498374627875</c:v>
                </c:pt>
                <c:pt idx="15">
                  <c:v>15.139862403042097</c:v>
                </c:pt>
                <c:pt idx="16">
                  <c:v>8.6281213165090875</c:v>
                </c:pt>
                <c:pt idx="17">
                  <c:v>35.559954397181002</c:v>
                </c:pt>
                <c:pt idx="18">
                  <c:v>10.076784289309176</c:v>
                </c:pt>
                <c:pt idx="19">
                  <c:v>0.51609086619476729</c:v>
                </c:pt>
                <c:pt idx="20">
                  <c:v>28.855724865413848</c:v>
                </c:pt>
                <c:pt idx="21">
                  <c:v>10.274537842643968</c:v>
                </c:pt>
                <c:pt idx="22">
                  <c:v>16.144202774950578</c:v>
                </c:pt>
                <c:pt idx="23">
                  <c:v>22.884563959165511</c:v>
                </c:pt>
                <c:pt idx="24">
                  <c:v>8.329893517096755</c:v>
                </c:pt>
                <c:pt idx="25">
                  <c:v>43.086109527937175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37.939251237208119</c:v>
                </c:pt>
                <c:pt idx="1">
                  <c:v>21.068983868487138</c:v>
                </c:pt>
                <c:pt idx="2">
                  <c:v>37.870799165010716</c:v>
                </c:pt>
                <c:pt idx="3">
                  <c:v>26.463872083248283</c:v>
                </c:pt>
                <c:pt idx="4">
                  <c:v>27.382664149279357</c:v>
                </c:pt>
                <c:pt idx="5">
                  <c:v>41.71620724779465</c:v>
                </c:pt>
                <c:pt idx="6">
                  <c:v>10.013171648827457</c:v>
                </c:pt>
                <c:pt idx="7">
                  <c:v>10.58712309906603</c:v>
                </c:pt>
                <c:pt idx="8">
                  <c:v>7.4131450401961931</c:v>
                </c:pt>
                <c:pt idx="9">
                  <c:v>9.5470495959577981</c:v>
                </c:pt>
                <c:pt idx="10">
                  <c:v>31.704876211345216</c:v>
                </c:pt>
                <c:pt idx="11">
                  <c:v>46.60764218576842</c:v>
                </c:pt>
                <c:pt idx="12">
                  <c:v>7.4425565319670044</c:v>
                </c:pt>
                <c:pt idx="13">
                  <c:v>4.7447065642102739</c:v>
                </c:pt>
                <c:pt idx="14">
                  <c:v>20.246113977145022</c:v>
                </c:pt>
                <c:pt idx="15">
                  <c:v>13.784114072489885</c:v>
                </c:pt>
                <c:pt idx="16">
                  <c:v>7.975562324557691</c:v>
                </c:pt>
                <c:pt idx="17">
                  <c:v>42.779297507583621</c:v>
                </c:pt>
                <c:pt idx="18">
                  <c:v>10.632461897120223</c:v>
                </c:pt>
                <c:pt idx="19">
                  <c:v>0.46860094322656398</c:v>
                </c:pt>
                <c:pt idx="20">
                  <c:v>25.330119841760993</c:v>
                </c:pt>
                <c:pt idx="21">
                  <c:v>15.595854675228496</c:v>
                </c:pt>
                <c:pt idx="22">
                  <c:v>19.807669396135985</c:v>
                </c:pt>
                <c:pt idx="23">
                  <c:v>26.268524301067522</c:v>
                </c:pt>
                <c:pt idx="24">
                  <c:v>6.8137441465637201</c:v>
                </c:pt>
                <c:pt idx="25">
                  <c:v>42.091888288753445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6.357886616066704</c:v>
                </c:pt>
                <c:pt idx="1">
                  <c:v>1.3942677458419794</c:v>
                </c:pt>
                <c:pt idx="2">
                  <c:v>5.8607786732435017</c:v>
                </c:pt>
                <c:pt idx="3">
                  <c:v>3.4545341668306158</c:v>
                </c:pt>
                <c:pt idx="4">
                  <c:v>3.2220858610936887</c:v>
                </c:pt>
                <c:pt idx="5">
                  <c:v>7.4793488240909092</c:v>
                </c:pt>
                <c:pt idx="6">
                  <c:v>2.2906715286560519</c:v>
                </c:pt>
                <c:pt idx="7">
                  <c:v>1.3585816483818709</c:v>
                </c:pt>
                <c:pt idx="8">
                  <c:v>0.4895345030166034</c:v>
                </c:pt>
                <c:pt idx="9">
                  <c:v>0.7699875368695146</c:v>
                </c:pt>
                <c:pt idx="10">
                  <c:v>2.7725492851067663</c:v>
                </c:pt>
                <c:pt idx="11">
                  <c:v>0.50994303915452122</c:v>
                </c:pt>
                <c:pt idx="12">
                  <c:v>-1.5556179633549938</c:v>
                </c:pt>
                <c:pt idx="13">
                  <c:v>-1.5587397471590565</c:v>
                </c:pt>
                <c:pt idx="14">
                  <c:v>-3.2749735138739453</c:v>
                </c:pt>
                <c:pt idx="15">
                  <c:v>-0.70650791137677693</c:v>
                </c:pt>
                <c:pt idx="16">
                  <c:v>-0.9741643977411556</c:v>
                </c:pt>
                <c:pt idx="17">
                  <c:v>8.4184339283538634E-2</c:v>
                </c:pt>
                <c:pt idx="18">
                  <c:v>-1.2950273351470916</c:v>
                </c:pt>
                <c:pt idx="19">
                  <c:v>4.386593751805612E-2</c:v>
                </c:pt>
                <c:pt idx="20">
                  <c:v>-2.6208508660116436</c:v>
                </c:pt>
                <c:pt idx="21">
                  <c:v>1.0298642298654084</c:v>
                </c:pt>
                <c:pt idx="22">
                  <c:v>-3.136508470160436</c:v>
                </c:pt>
                <c:pt idx="23">
                  <c:v>-0.20232572116756842</c:v>
                </c:pt>
                <c:pt idx="24">
                  <c:v>-2.2808756724021748</c:v>
                </c:pt>
                <c:pt idx="25">
                  <c:v>-4.695492336625307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1.7711091529426</c:v>
                </c:pt>
                <c:pt idx="1">
                  <c:v>6.5849234020276981</c:v>
                </c:pt>
                <c:pt idx="2">
                  <c:v>5.3014797863697254</c:v>
                </c:pt>
                <c:pt idx="3">
                  <c:v>4.2683194587741298</c:v>
                </c:pt>
                <c:pt idx="4">
                  <c:v>4.2366679243424912</c:v>
                </c:pt>
                <c:pt idx="5">
                  <c:v>8.8454591041452701</c:v>
                </c:pt>
                <c:pt idx="6">
                  <c:v>-0.7102499501251387</c:v>
                </c:pt>
                <c:pt idx="7">
                  <c:v>1.2469445828850994</c:v>
                </c:pt>
                <c:pt idx="8">
                  <c:v>2.109385461437288</c:v>
                </c:pt>
                <c:pt idx="9">
                  <c:v>0.5372442428845865</c:v>
                </c:pt>
                <c:pt idx="10">
                  <c:v>0.47466240463268505</c:v>
                </c:pt>
                <c:pt idx="11">
                  <c:v>-4.9617007488646649</c:v>
                </c:pt>
                <c:pt idx="12">
                  <c:v>-2.6147318342614296</c:v>
                </c:pt>
                <c:pt idx="13">
                  <c:v>0.45787977524838563</c:v>
                </c:pt>
                <c:pt idx="14">
                  <c:v>-1.4503843974828534</c:v>
                </c:pt>
                <c:pt idx="15">
                  <c:v>-1.3557483305522116</c:v>
                </c:pt>
                <c:pt idx="16">
                  <c:v>-0.65255899195139655</c:v>
                </c:pt>
                <c:pt idx="17">
                  <c:v>7.2193431104026189</c:v>
                </c:pt>
                <c:pt idx="18">
                  <c:v>0.55567760781104703</c:v>
                </c:pt>
                <c:pt idx="19">
                  <c:v>-4.7489922968203313E-2</c:v>
                </c:pt>
                <c:pt idx="20">
                  <c:v>-3.5256050236528544</c:v>
                </c:pt>
                <c:pt idx="21">
                  <c:v>5.3213168325845288</c:v>
                </c:pt>
                <c:pt idx="22">
                  <c:v>3.6634666211854068</c:v>
                </c:pt>
                <c:pt idx="23">
                  <c:v>3.3839603419020108</c:v>
                </c:pt>
                <c:pt idx="24">
                  <c:v>-1.5161493705330349</c:v>
                </c:pt>
                <c:pt idx="25">
                  <c:v>-0.99422123918373018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5.9700509619287443</c:v>
                </c:pt>
                <c:pt idx="1">
                  <c:v>7.0345916798630626</c:v>
                </c:pt>
                <c:pt idx="2">
                  <c:v>6.8693691855831167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2.6214713156865104</c:v>
                </c:pt>
                <c:pt idx="1">
                  <c:v>2.8171049265014574</c:v>
                </c:pt>
                <c:pt idx="2">
                  <c:v>3.8147992867026277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1.6888130235108125</c:v>
                </c:pt>
                <c:pt idx="1">
                  <c:v>2.0856723075215067</c:v>
                </c:pt>
                <c:pt idx="2">
                  <c:v>1.8130081783730934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1.5984613117175126</c:v>
                </c:pt>
                <c:pt idx="1">
                  <c:v>1.8166358096382815</c:v>
                </c:pt>
                <c:pt idx="2">
                  <c:v>1.9169291646265831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0.96413695867308169</c:v>
                </c:pt>
                <c:pt idx="1">
                  <c:v>1.0315648207144861</c:v>
                </c:pt>
                <c:pt idx="2">
                  <c:v>1.34224130542249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1.6501747974693477</c:v>
                </c:pt>
                <c:pt idx="1">
                  <c:v>1.7523792520569441</c:v>
                </c:pt>
                <c:pt idx="2">
                  <c:v>1.7286110339306822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5.6991697918422188</c:v>
                </c:pt>
                <c:pt idx="1">
                  <c:v>6.0741799148322455</c:v>
                </c:pt>
                <c:pt idx="2">
                  <c:v>5.7405587241887002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10.2255822593232</c:v>
                </c:pt>
                <c:pt idx="1">
                  <c:v>10.030077572101581</c:v>
                </c:pt>
                <c:pt idx="2">
                  <c:v>8.4388882385113124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2.325697700835804</c:v>
                </c:pt>
                <c:pt idx="1">
                  <c:v>1.956111455717614</c:v>
                </c:pt>
                <c:pt idx="2">
                  <c:v>1.3475666186188215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7.1046742751081329</c:v>
                </c:pt>
                <c:pt idx="1">
                  <c:v>6.9163010573203811</c:v>
                </c:pt>
                <c:pt idx="2">
                  <c:v>7.7457192352621842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2.2774140597312922</c:v>
                </c:pt>
                <c:pt idx="1">
                  <c:v>1.9599033524087823</c:v>
                </c:pt>
                <c:pt idx="2">
                  <c:v>1.9251383129916251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9.45717118291933E-2</c:v>
                </c:pt>
                <c:pt idx="1">
                  <c:v>0.10037807595780343</c:v>
                </c:pt>
                <c:pt idx="2">
                  <c:v>8.4845978103510467E-2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6.3037621876165</c:v>
                </c:pt>
                <c:pt idx="1">
                  <c:v>5.6123491657860232</c:v>
                </c:pt>
                <c:pt idx="2">
                  <c:v>4.5863304897665387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1.8514156194858216</c:v>
                </c:pt>
                <c:pt idx="1">
                  <c:v>1.9983658064024441</c:v>
                </c:pt>
                <c:pt idx="2">
                  <c:v>2.8238217686219893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3.8613164130156417</c:v>
                </c:pt>
                <c:pt idx="1">
                  <c:v>3.1399974666682073</c:v>
                </c:pt>
                <c:pt idx="2">
                  <c:v>3.5864227508683735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4.6235735245895633</c:v>
                </c:pt>
                <c:pt idx="1">
                  <c:v>4.4509768527610829</c:v>
                </c:pt>
                <c:pt idx="2">
                  <c:v>4.7562401866150639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5.3488756344296302</c:v>
                </c:pt>
                <c:pt idx="1">
                  <c:v>6.3346318034805238</c:v>
                </c:pt>
                <c:pt idx="2">
                  <c:v>6.8569750939732916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3.7532330237805716</c:v>
                </c:pt>
                <c:pt idx="1">
                  <c:v>4.3169662809418643</c:v>
                </c:pt>
                <c:pt idx="2">
                  <c:v>4.7916103110014001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3.9901288454214976</c:v>
                </c:pt>
                <c:pt idx="1">
                  <c:v>4.5018246192114075</c:v>
                </c:pt>
                <c:pt idx="2">
                  <c:v>4.9579689422482449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5.0850938897239208</c:v>
                </c:pt>
                <c:pt idx="1">
                  <c:v>6.3932587652265589</c:v>
                </c:pt>
                <c:pt idx="2">
                  <c:v>7.5532336369980344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1.170682021132506</c:v>
                </c:pt>
                <c:pt idx="1">
                  <c:v>0.8337745409312689</c:v>
                </c:pt>
                <c:pt idx="2">
                  <c:v>0.85908762044452169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5.0009957119543804</c:v>
                </c:pt>
                <c:pt idx="1">
                  <c:v>4.2199017741283891</c:v>
                </c:pt>
                <c:pt idx="2">
                  <c:v>3.6658085477977442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3.1735265885123791</c:v>
                </c:pt>
                <c:pt idx="1">
                  <c:v>2.9446563731855102</c:v>
                </c:pt>
                <c:pt idx="2">
                  <c:v>2.4957837957345137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1.9230340084213322</c:v>
                </c:pt>
                <c:pt idx="1">
                  <c:v>1.6781428884169491</c:v>
                </c:pt>
                <c:pt idx="2">
                  <c:v>1.4440738887404025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2.1250013396949758</c:v>
                </c:pt>
                <c:pt idx="1">
                  <c:v>1.6201385045710195</c:v>
                </c:pt>
                <c:pt idx="2">
                  <c:v>1.2337123836789914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9.5691430245654097</c:v>
                </c:pt>
                <c:pt idx="1">
                  <c:v>8.3801149336546157</c:v>
                </c:pt>
                <c:pt idx="2">
                  <c:v>7.6212553211961449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-2.510370609716766</c:v>
                </c:pt>
                <c:pt idx="1">
                  <c:v>7.0474269630874176</c:v>
                </c:pt>
                <c:pt idx="2">
                  <c:v>1.7957118089316779</c:v>
                </c:pt>
                <c:pt idx="3">
                  <c:v>7.7275307952454639</c:v>
                </c:pt>
                <c:pt idx="4">
                  <c:v>-3.000811944738075</c:v>
                </c:pt>
                <c:pt idx="5">
                  <c:v>-7.5764325831260919</c:v>
                </c:pt>
                <c:pt idx="6">
                  <c:v>3.6579867417145238</c:v>
                </c:pt>
                <c:pt idx="7">
                  <c:v>22.651926273631616</c:v>
                </c:pt>
                <c:pt idx="8">
                  <c:v>8.3560325549702981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21.816657694460961</c:v>
                </c:pt>
                <c:pt idx="1">
                  <c:v>28.402497384974637</c:v>
                </c:pt>
                <c:pt idx="2">
                  <c:v>20.048366589521322</c:v>
                </c:pt>
                <c:pt idx="3">
                  <c:v>35.835522245691479</c:v>
                </c:pt>
                <c:pt idx="4">
                  <c:v>17.348144515549944</c:v>
                </c:pt>
                <c:pt idx="5">
                  <c:v>21.222957243116369</c:v>
                </c:pt>
                <c:pt idx="6">
                  <c:v>33.624648937828802</c:v>
                </c:pt>
                <c:pt idx="7">
                  <c:v>79.308224880319514</c:v>
                </c:pt>
                <c:pt idx="8">
                  <c:v>37.268866547981283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1.7711091529426</c:v>
                </c:pt>
                <c:pt idx="1">
                  <c:v>6.5849234020276981</c:v>
                </c:pt>
                <c:pt idx="2">
                  <c:v>5.3014797863697254</c:v>
                </c:pt>
                <c:pt idx="3">
                  <c:v>4.2683194587741298</c:v>
                </c:pt>
                <c:pt idx="4">
                  <c:v>4.2366679243424912</c:v>
                </c:pt>
                <c:pt idx="5">
                  <c:v>8.8454591041452701</c:v>
                </c:pt>
                <c:pt idx="6">
                  <c:v>-0.7102499501251387</c:v>
                </c:pt>
                <c:pt idx="7">
                  <c:v>1.2469445828850994</c:v>
                </c:pt>
                <c:pt idx="8">
                  <c:v>2.109385461437288</c:v>
                </c:pt>
                <c:pt idx="9">
                  <c:v>0.5372442428845865</c:v>
                </c:pt>
                <c:pt idx="10">
                  <c:v>0.47466240463268505</c:v>
                </c:pt>
                <c:pt idx="11">
                  <c:v>-4.9617007488646649</c:v>
                </c:pt>
                <c:pt idx="12">
                  <c:v>-2.6147318342614296</c:v>
                </c:pt>
                <c:pt idx="13">
                  <c:v>0.45787977524838563</c:v>
                </c:pt>
                <c:pt idx="14">
                  <c:v>-1.4503843974828534</c:v>
                </c:pt>
                <c:pt idx="15">
                  <c:v>-1.3557483305522116</c:v>
                </c:pt>
                <c:pt idx="16">
                  <c:v>-0.65255899195139655</c:v>
                </c:pt>
                <c:pt idx="17">
                  <c:v>7.2193431104026189</c:v>
                </c:pt>
                <c:pt idx="18">
                  <c:v>0.55567760781104703</c:v>
                </c:pt>
                <c:pt idx="19">
                  <c:v>-4.7489922968203313E-2</c:v>
                </c:pt>
                <c:pt idx="20">
                  <c:v>-3.5256050236528544</c:v>
                </c:pt>
                <c:pt idx="21">
                  <c:v>5.3213168325845288</c:v>
                </c:pt>
                <c:pt idx="22">
                  <c:v>3.6634666211854068</c:v>
                </c:pt>
                <c:pt idx="23">
                  <c:v>3.3839603419020108</c:v>
                </c:pt>
                <c:pt idx="24">
                  <c:v>-1.5161493705330349</c:v>
                </c:pt>
                <c:pt idx="25">
                  <c:v>-0.99422123918373018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19.926534077578971</c:v>
                </c:pt>
                <c:pt idx="1">
                  <c:v>17.342332470402312</c:v>
                </c:pt>
                <c:pt idx="2">
                  <c:v>18.093995584090599</c:v>
                </c:pt>
                <c:pt idx="3">
                  <c:v>17.297804862878571</c:v>
                </c:pt>
                <c:pt idx="4">
                  <c:v>17.077387306357579</c:v>
                </c:pt>
                <c:pt idx="5">
                  <c:v>26.839037126992761</c:v>
                </c:pt>
                <c:pt idx="6">
                  <c:v>3.1619964636353144</c:v>
                </c:pt>
                <c:pt idx="7">
                  <c:v>6.8660047569239335</c:v>
                </c:pt>
                <c:pt idx="8">
                  <c:v>4.3935909546992917</c:v>
                </c:pt>
                <c:pt idx="9">
                  <c:v>4.6195560394550075</c:v>
                </c:pt>
                <c:pt idx="10">
                  <c:v>14.583500723115254</c:v>
                </c:pt>
                <c:pt idx="11">
                  <c:v>18.851405038955111</c:v>
                </c:pt>
                <c:pt idx="12">
                  <c:v>2.3715522041612553</c:v>
                </c:pt>
                <c:pt idx="13">
                  <c:v>2.954520222504049</c:v>
                </c:pt>
                <c:pt idx="14">
                  <c:v>6.5663060875917854</c:v>
                </c:pt>
                <c:pt idx="15">
                  <c:v>4.9487288597650663</c:v>
                </c:pt>
                <c:pt idx="16">
                  <c:v>2.8785893456890417</c:v>
                </c:pt>
                <c:pt idx="17">
                  <c:v>29.783382925236495</c:v>
                </c:pt>
                <c:pt idx="18">
                  <c:v>5.8792000469996353</c:v>
                </c:pt>
                <c:pt idx="19">
                  <c:v>0.1729392734553534</c:v>
                </c:pt>
                <c:pt idx="20">
                  <c:v>8.4809988119094957</c:v>
                </c:pt>
                <c:pt idx="21">
                  <c:v>11.567367777611825</c:v>
                </c:pt>
                <c:pt idx="22">
                  <c:v>11.461512570969983</c:v>
                </c:pt>
                <c:pt idx="23">
                  <c:v>16.940984814004651</c:v>
                </c:pt>
                <c:pt idx="24">
                  <c:v>1.3776420398237068</c:v>
                </c:pt>
                <c:pt idx="25">
                  <c:v>20.439015654637256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automation/Data/Results/Workbooks/LEPs/CW_LEP/CW_LEP_Database.Main.xlsx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Coventry and Warwickshire</v>
      </c>
      <c r="L1" s="19" t="str">
        <f>CONCATENATE("Industry Table 1.1  Employment by Industry Sector (SIC 2007), ",B$5,"-",F$5,", ",Info!B5)</f>
        <v>Industry Table 1.1  Employment by Industry Sector (SIC 2007), 2015-2035, Coventry and Warwickshire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15.043999999999969</v>
      </c>
      <c r="N5" s="11">
        <f t="shared" si="1"/>
        <v>16.316999999999997</v>
      </c>
      <c r="O5" s="11">
        <f t="shared" si="1"/>
        <v>14.689999999999998</v>
      </c>
      <c r="P5" s="11">
        <f t="shared" si="1"/>
        <v>14.543000000000001</v>
      </c>
      <c r="Q5" s="11">
        <f t="shared" si="1"/>
        <v>14.48299999999999</v>
      </c>
      <c r="R5" s="40">
        <f t="shared" ref="R5:R10" si="2">IF(D$5-B$5 &lt;&gt; 0,(EXP(LN(D7/B7)/(D$5-B$5))-1)*100,0)</f>
        <v>-0.47511276004431613</v>
      </c>
      <c r="S5" s="40">
        <f t="shared" si="0"/>
        <v>-9.4564874994262915E-2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54.661999999999999</v>
      </c>
      <c r="N6" s="11">
        <f t="shared" si="1"/>
        <v>58.022000000000126</v>
      </c>
      <c r="O6" s="11">
        <f t="shared" si="1"/>
        <v>52.910000000000068</v>
      </c>
      <c r="P6" s="11">
        <f t="shared" si="1"/>
        <v>53.70299999999996</v>
      </c>
      <c r="Q6" s="11">
        <f t="shared" si="1"/>
        <v>50.418999999999969</v>
      </c>
      <c r="R6" s="40">
        <f t="shared" si="2"/>
        <v>-0.64941041146149292</v>
      </c>
      <c r="S6" s="40">
        <f t="shared" si="0"/>
        <v>-0.32097888281829023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15.043999999999969</v>
      </c>
      <c r="C7" s="11">
        <f t="array" ref="C7:C12">MMULT(aggregation!$B$3:$W$8,'Ind T2'!C5:C26)</f>
        <v>16.316999999999997</v>
      </c>
      <c r="D7" s="11">
        <f t="array" ref="D7:D12">MMULT(aggregation!$B$3:$W$8,'Ind T2'!D5:D26)</f>
        <v>14.689999999999998</v>
      </c>
      <c r="E7" s="11">
        <f t="array" ref="E7:E12">MMULT(aggregation!$B$3:$W$8,'Ind T2'!E5:E26)</f>
        <v>14.543000000000001</v>
      </c>
      <c r="F7" s="11">
        <f t="array" ref="F7:F12">MMULT(aggregation!$B$3:$W$8,'Ind T2'!F5:F26)</f>
        <v>14.48299999999999</v>
      </c>
      <c r="G7" s="11"/>
      <c r="H7" s="11">
        <f>F7-D7</f>
        <v>-0.20700000000000784</v>
      </c>
      <c r="I7" s="11">
        <f t="array" ref="I7:I12">MMULT(aggregation!$B$3:$W$8,'RD T1'!AB7:AB28)</f>
        <v>6.5631100263057434</v>
      </c>
      <c r="J7" s="11">
        <f>SUM(H7:I7)</f>
        <v>6.3561100263057355</v>
      </c>
      <c r="K7" s="11"/>
      <c r="L7" t="str">
        <f t="shared" si="1"/>
        <v>Construction</v>
      </c>
      <c r="M7" s="11">
        <f t="shared" si="1"/>
        <v>26.432000000000006</v>
      </c>
      <c r="N7" s="11">
        <f t="shared" si="1"/>
        <v>31.715999999999944</v>
      </c>
      <c r="O7" s="11">
        <f t="shared" si="1"/>
        <v>30.68000000000001</v>
      </c>
      <c r="P7" s="11">
        <f t="shared" si="1"/>
        <v>31.114000000000033</v>
      </c>
      <c r="Q7" s="11">
        <f t="shared" si="1"/>
        <v>32.180999999999997</v>
      </c>
      <c r="R7" s="40">
        <f>IF(D$5-B$5 &lt;&gt; 0,(EXP(LN(D9/B9)/(D$5-B$5))-1)*100,0)</f>
        <v>3.0255794755612575</v>
      </c>
      <c r="S7" s="40">
        <f t="shared" si="0"/>
        <v>0.31894247451289548</v>
      </c>
    </row>
    <row r="8" spans="1:19" x14ac:dyDescent="0.2">
      <c r="A8" t="str">
        <f>name!C5</f>
        <v>Manufacturing</v>
      </c>
      <c r="B8" s="11">
        <v>54.661999999999999</v>
      </c>
      <c r="C8" s="11">
        <v>58.022000000000126</v>
      </c>
      <c r="D8" s="11">
        <v>52.910000000000068</v>
      </c>
      <c r="E8" s="11">
        <v>53.70299999999996</v>
      </c>
      <c r="F8" s="11">
        <v>50.418999999999969</v>
      </c>
      <c r="G8" s="11"/>
      <c r="H8" s="11">
        <f t="shared" ref="H8:H12" si="3">F8-D8</f>
        <v>-2.4910000000000991</v>
      </c>
      <c r="I8" s="11">
        <v>22.187119640051797</v>
      </c>
      <c r="J8" s="11">
        <f t="shared" ref="J8:J12" si="4">SUM(H8:I8)</f>
        <v>19.696119640051698</v>
      </c>
      <c r="K8" s="11"/>
      <c r="L8" t="str">
        <f t="shared" si="1"/>
        <v>Trade, accomod. and transport</v>
      </c>
      <c r="M8" s="11">
        <f t="shared" si="1"/>
        <v>141.25699999999995</v>
      </c>
      <c r="N8" s="11">
        <f t="shared" si="1"/>
        <v>149.24</v>
      </c>
      <c r="O8" s="11">
        <f t="shared" si="1"/>
        <v>146.76599999999985</v>
      </c>
      <c r="P8" s="11">
        <f t="shared" si="1"/>
        <v>153.51800000000003</v>
      </c>
      <c r="Q8" s="11">
        <f t="shared" si="1"/>
        <v>162.35299999999998</v>
      </c>
      <c r="R8" s="40">
        <f t="shared" si="2"/>
        <v>0.76810602315622312</v>
      </c>
      <c r="S8" s="40">
        <f t="shared" si="0"/>
        <v>0.67515895928285108</v>
      </c>
    </row>
    <row r="9" spans="1:19" x14ac:dyDescent="0.2">
      <c r="A9" t="str">
        <f>name!C6</f>
        <v>Construction</v>
      </c>
      <c r="B9" s="11">
        <v>26.432000000000006</v>
      </c>
      <c r="C9" s="11">
        <v>31.715999999999944</v>
      </c>
      <c r="D9" s="11">
        <v>30.68000000000001</v>
      </c>
      <c r="E9" s="11">
        <v>31.114000000000033</v>
      </c>
      <c r="F9" s="11">
        <v>32.180999999999997</v>
      </c>
      <c r="G9" s="11"/>
      <c r="H9" s="11">
        <f t="shared" si="3"/>
        <v>1.500999999999987</v>
      </c>
      <c r="I9" s="11">
        <v>13.117376668435586</v>
      </c>
      <c r="J9" s="11">
        <f t="shared" si="4"/>
        <v>14.618376668435573</v>
      </c>
      <c r="K9" s="11"/>
      <c r="L9" t="str">
        <f t="shared" si="1"/>
        <v>Business and other services</v>
      </c>
      <c r="M9" s="11">
        <f t="shared" si="1"/>
        <v>148.40000000000012</v>
      </c>
      <c r="N9" s="11">
        <f t="shared" si="1"/>
        <v>152.49999999999997</v>
      </c>
      <c r="O9" s="11">
        <f t="shared" si="1"/>
        <v>150.476</v>
      </c>
      <c r="P9" s="11">
        <f t="shared" si="1"/>
        <v>154.70700000000005</v>
      </c>
      <c r="Q9" s="11">
        <f t="shared" si="1"/>
        <v>163.13100000000006</v>
      </c>
      <c r="R9" s="40">
        <f t="shared" si="2"/>
        <v>0.27823179420680688</v>
      </c>
      <c r="S9" s="40">
        <f t="shared" si="0"/>
        <v>0.53978465582127377</v>
      </c>
    </row>
    <row r="10" spans="1:19" x14ac:dyDescent="0.2">
      <c r="A10" t="str">
        <f>name!C7</f>
        <v>Trade, accomod. and transport</v>
      </c>
      <c r="B10" s="11">
        <v>141.25699999999995</v>
      </c>
      <c r="C10" s="11">
        <v>149.24</v>
      </c>
      <c r="D10" s="11">
        <v>146.76599999999985</v>
      </c>
      <c r="E10" s="11">
        <v>153.51800000000003</v>
      </c>
      <c r="F10" s="11">
        <v>162.35299999999998</v>
      </c>
      <c r="G10" s="11"/>
      <c r="H10" s="11">
        <f t="shared" si="3"/>
        <v>15.587000000000131</v>
      </c>
      <c r="I10" s="11">
        <v>74.725825465057994</v>
      </c>
      <c r="J10" s="11">
        <f t="shared" si="4"/>
        <v>90.312825465058125</v>
      </c>
      <c r="K10" s="11"/>
      <c r="L10" t="str">
        <f t="shared" si="1"/>
        <v>Non-marketed services</v>
      </c>
      <c r="M10" s="11">
        <f t="shared" si="1"/>
        <v>113.5350000000002</v>
      </c>
      <c r="N10" s="11">
        <f t="shared" si="1"/>
        <v>119.04700000000008</v>
      </c>
      <c r="O10" s="11">
        <f t="shared" si="1"/>
        <v>118.62500000000006</v>
      </c>
      <c r="P10" s="11">
        <f t="shared" si="1"/>
        <v>122.87799999999994</v>
      </c>
      <c r="Q10" s="11">
        <f t="shared" si="1"/>
        <v>129.72899999999987</v>
      </c>
      <c r="R10" s="40">
        <f t="shared" si="2"/>
        <v>0.88097993609099756</v>
      </c>
      <c r="S10" s="40">
        <f t="shared" si="0"/>
        <v>0.59831883475069958</v>
      </c>
    </row>
    <row r="11" spans="1:19" x14ac:dyDescent="0.2">
      <c r="A11" t="str">
        <f>name!C8</f>
        <v>Business and other services</v>
      </c>
      <c r="B11" s="11">
        <v>148.40000000000012</v>
      </c>
      <c r="C11" s="11">
        <v>152.49999999999997</v>
      </c>
      <c r="D11" s="11">
        <v>150.476</v>
      </c>
      <c r="E11" s="11">
        <v>154.70700000000005</v>
      </c>
      <c r="F11" s="11">
        <v>163.13100000000006</v>
      </c>
      <c r="G11" s="11"/>
      <c r="H11" s="11">
        <f t="shared" si="3"/>
        <v>12.655000000000058</v>
      </c>
      <c r="I11" s="11">
        <v>73.83868168079637</v>
      </c>
      <c r="J11" s="11">
        <f t="shared" si="4"/>
        <v>86.493681680796428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113.5350000000002</v>
      </c>
      <c r="C12" s="11">
        <v>119.04700000000008</v>
      </c>
      <c r="D12" s="11">
        <v>118.62500000000006</v>
      </c>
      <c r="E12" s="11">
        <v>122.87799999999994</v>
      </c>
      <c r="F12" s="11">
        <v>129.72899999999987</v>
      </c>
      <c r="G12" s="11"/>
      <c r="H12" s="11">
        <f t="shared" si="3"/>
        <v>11.103999999999814</v>
      </c>
      <c r="I12" s="11">
        <v>66.294772558796737</v>
      </c>
      <c r="J12" s="11">
        <f t="shared" si="4"/>
        <v>77.398772558796551</v>
      </c>
      <c r="K12" s="11"/>
      <c r="L12" s="24" t="str">
        <f t="shared" ref="L12:Q12" si="5">A14</f>
        <v>All industries</v>
      </c>
      <c r="M12" s="34">
        <f t="shared" si="5"/>
        <v>499.33000000000027</v>
      </c>
      <c r="N12" s="34">
        <f t="shared" si="5"/>
        <v>526.8420000000001</v>
      </c>
      <c r="O12" s="34">
        <f t="shared" si="5"/>
        <v>514.14699999999993</v>
      </c>
      <c r="P12" s="34">
        <f t="shared" si="5"/>
        <v>530.46300000000008</v>
      </c>
      <c r="Q12" s="34">
        <f t="shared" si="5"/>
        <v>552.29599999999982</v>
      </c>
      <c r="R12" s="43">
        <f>IF(D$5-B$5 &lt;&gt; 0,(EXP(LN(D14/B14)/(D$5-B$5))-1)*100,0)</f>
        <v>0.58655386926993458</v>
      </c>
      <c r="S12" s="43">
        <f>F41</f>
        <v>0.47830636812842275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499.33000000000027</v>
      </c>
      <c r="C14" s="34">
        <f t="shared" ref="C14:F14" si="6">SUM(C7:C12)</f>
        <v>526.8420000000001</v>
      </c>
      <c r="D14" s="34">
        <f t="shared" si="6"/>
        <v>514.14699999999993</v>
      </c>
      <c r="E14" s="34">
        <f t="shared" si="6"/>
        <v>530.46300000000008</v>
      </c>
      <c r="F14" s="34">
        <f t="shared" si="6"/>
        <v>552.29599999999982</v>
      </c>
      <c r="G14" s="34"/>
      <c r="H14" s="34">
        <f>SUM(H7:H12)</f>
        <v>38.148999999999887</v>
      </c>
      <c r="I14" s="34">
        <f>SUM(I7:I12)</f>
        <v>256.72688603944425</v>
      </c>
      <c r="J14" s="34">
        <f t="shared" ref="J14" si="7">SUM(J7:J12)</f>
        <v>294.87588603944414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3.0128372018504717</v>
      </c>
      <c r="C20" s="18">
        <f t="shared" si="8"/>
        <v>3.0971334859407551</v>
      </c>
      <c r="D20" s="18">
        <f t="shared" si="8"/>
        <v>2.8571595283061071</v>
      </c>
      <c r="E20" s="18">
        <f t="shared" si="8"/>
        <v>2.7415672723639535</v>
      </c>
      <c r="F20" s="18">
        <f t="shared" si="8"/>
        <v>2.6223257094022037</v>
      </c>
      <c r="G20" s="351"/>
      <c r="H20" s="40">
        <f>IF(D7&gt;0,(H7/D7)*100,0)</f>
        <v>-1.4091218515997812</v>
      </c>
      <c r="I20" s="40">
        <f>IF(D7&gt;0,(I7/D7)*100,0)</f>
        <v>44.677399770631339</v>
      </c>
      <c r="J20" s="40">
        <f>IF(D7&gt;0,(J7/D7)*100,0)</f>
        <v>43.268277919031561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10.947069072557222</v>
      </c>
      <c r="C21" s="18">
        <f t="shared" si="8"/>
        <v>11.013169033600228</v>
      </c>
      <c r="D21" s="18">
        <f t="shared" si="8"/>
        <v>10.290831221421126</v>
      </c>
      <c r="E21" s="18">
        <f t="shared" si="8"/>
        <v>10.123797512738863</v>
      </c>
      <c r="F21" s="18">
        <f t="shared" si="8"/>
        <v>9.1289815606124236</v>
      </c>
      <c r="G21" s="351"/>
      <c r="H21" s="40">
        <f t="shared" ref="H21:H25" si="9">IF(D8&gt;0,(H8/D8)*100,0)</f>
        <v>-4.7079947079948887</v>
      </c>
      <c r="I21" s="40">
        <f t="shared" ref="I21:I25" si="10">IF(D8&gt;0,(I8/D8)*100,0)</f>
        <v>41.933698053395894</v>
      </c>
      <c r="J21" s="40">
        <f t="shared" ref="J21:J27" si="11">IF(D8&gt;0,(J8/D8)*100,0)</f>
        <v>37.225703345401008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5.2934932809965334</v>
      </c>
      <c r="C22" s="18">
        <f t="shared" si="8"/>
        <v>6.0200211828214032</v>
      </c>
      <c r="D22" s="18">
        <f t="shared" si="8"/>
        <v>5.9671650325685093</v>
      </c>
      <c r="E22" s="18">
        <f t="shared" si="8"/>
        <v>5.8654420760731716</v>
      </c>
      <c r="F22" s="18">
        <f t="shared" si="8"/>
        <v>5.8267668062053701</v>
      </c>
      <c r="G22" s="351"/>
      <c r="H22" s="40">
        <f t="shared" si="9"/>
        <v>4.8924380704041281</v>
      </c>
      <c r="I22" s="40">
        <f t="shared" si="10"/>
        <v>42.755465020976473</v>
      </c>
      <c r="J22" s="40">
        <f t="shared" si="11"/>
        <v>47.647903091380599</v>
      </c>
      <c r="K22" s="351"/>
    </row>
    <row r="23" spans="1:12" x14ac:dyDescent="0.2">
      <c r="A23" t="str">
        <f>$A$10</f>
        <v>Trade, accomod. and transport</v>
      </c>
      <c r="B23" s="18">
        <f t="shared" si="8"/>
        <v>28.289307672280835</v>
      </c>
      <c r="C23" s="18">
        <f t="shared" si="8"/>
        <v>28.327278387068606</v>
      </c>
      <c r="D23" s="18">
        <f t="shared" si="8"/>
        <v>28.545532697847086</v>
      </c>
      <c r="E23" s="18">
        <f t="shared" si="8"/>
        <v>28.9403784995372</v>
      </c>
      <c r="F23" s="18">
        <f t="shared" si="8"/>
        <v>29.396012283268398</v>
      </c>
      <c r="G23" s="351"/>
      <c r="H23" s="40">
        <f t="shared" si="9"/>
        <v>10.620307155608348</v>
      </c>
      <c r="I23" s="40">
        <f t="shared" si="10"/>
        <v>50.914943151041847</v>
      </c>
      <c r="J23" s="40">
        <f t="shared" si="11"/>
        <v>61.535250306650191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29.719824564916998</v>
      </c>
      <c r="C24" s="18">
        <f t="shared" si="8"/>
        <v>28.946059729482453</v>
      </c>
      <c r="D24" s="18">
        <f t="shared" si="8"/>
        <v>29.267116213845462</v>
      </c>
      <c r="E24" s="18">
        <f t="shared" si="8"/>
        <v>29.164522313526113</v>
      </c>
      <c r="F24" s="18">
        <f t="shared" si="8"/>
        <v>29.536878775149578</v>
      </c>
      <c r="G24" s="351"/>
      <c r="H24" s="40">
        <f t="shared" si="9"/>
        <v>8.4099789999734575</v>
      </c>
      <c r="I24" s="40">
        <f t="shared" si="10"/>
        <v>49.070072091759734</v>
      </c>
      <c r="J24" s="40">
        <f t="shared" si="11"/>
        <v>57.480051091733188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22.737468207397939</v>
      </c>
      <c r="C25" s="18">
        <f t="shared" si="8"/>
        <v>22.596338181086562</v>
      </c>
      <c r="D25" s="18">
        <f t="shared" si="8"/>
        <v>23.072195306011718</v>
      </c>
      <c r="E25" s="18">
        <f t="shared" si="8"/>
        <v>23.164292325760687</v>
      </c>
      <c r="F25" s="18">
        <f t="shared" si="8"/>
        <v>23.489034865362036</v>
      </c>
      <c r="G25" s="351"/>
      <c r="H25" s="40">
        <f t="shared" si="9"/>
        <v>9.3605900948365086</v>
      </c>
      <c r="I25" s="40">
        <f t="shared" si="10"/>
        <v>55.88600426452831</v>
      </c>
      <c r="J25" s="40">
        <f t="shared" si="11"/>
        <v>65.246594359364821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7.4198624128896773</v>
      </c>
      <c r="I27" s="43">
        <f>IF(D14&gt;0,(I14/D14)*100,0)</f>
        <v>49.932584657587086</v>
      </c>
      <c r="J27" s="43">
        <f t="shared" si="11"/>
        <v>57.352447070476764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Coventry and Warwickshire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2.0514658421802112</v>
      </c>
      <c r="C34" s="18">
        <f t="shared" si="12"/>
        <v>-9.9711956854813941</v>
      </c>
      <c r="D34" s="18">
        <f t="shared" si="12"/>
        <v>-0.20094208034496797</v>
      </c>
      <c r="E34" s="18">
        <f t="shared" si="12"/>
        <v>-4.1333759015715898E-2</v>
      </c>
      <c r="F34" s="18">
        <f t="shared" ref="F34:F39" si="13">IF(F$5-D$5 &lt;&gt; 0,(EXP(LN(F7/D7)/(F$5-D$5))-1)*100,0)</f>
        <v>-9.4564874994262915E-2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1.5025129005505011</v>
      </c>
      <c r="C35" s="18">
        <f t="shared" si="12"/>
        <v>-8.8104512081625064</v>
      </c>
      <c r="D35" s="18">
        <f t="shared" si="12"/>
        <v>0.29797323954388055</v>
      </c>
      <c r="E35" s="18">
        <f t="shared" si="12"/>
        <v>-0.62902110393506794</v>
      </c>
      <c r="F35" s="18">
        <f t="shared" si="13"/>
        <v>-0.32097888281829023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4.6615340193431942</v>
      </c>
      <c r="C36" s="18">
        <f t="shared" si="12"/>
        <v>-3.2664900996340562</v>
      </c>
      <c r="D36" s="18">
        <f t="shared" si="12"/>
        <v>0.28133304405424386</v>
      </c>
      <c r="E36" s="18">
        <f t="shared" si="12"/>
        <v>0.33775247879062054</v>
      </c>
      <c r="F36" s="18">
        <f t="shared" si="13"/>
        <v>0.31894247451289548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1.3838584392805497</v>
      </c>
      <c r="C37" s="18">
        <f t="shared" si="12"/>
        <v>-1.6577325113911523</v>
      </c>
      <c r="D37" s="18">
        <f>IF(E$5-D$5 &lt;&gt; 0,(EXP(LN(E10/D10)/(E$5-D$5))-1)*100,0)</f>
        <v>0.90362510775121585</v>
      </c>
      <c r="E37" s="18">
        <f t="shared" si="12"/>
        <v>0.56111994334571147</v>
      </c>
      <c r="F37" s="18">
        <f t="shared" si="13"/>
        <v>0.67515895928285108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0.68365797719642796</v>
      </c>
      <c r="C38" s="18">
        <f t="shared" si="12"/>
        <v>-1.3272131147540778</v>
      </c>
      <c r="D38" s="18">
        <f t="shared" si="12"/>
        <v>0.55612873415418207</v>
      </c>
      <c r="E38" s="18">
        <f t="shared" si="12"/>
        <v>0.53161361287503706</v>
      </c>
      <c r="F38" s="18">
        <f t="shared" si="13"/>
        <v>0.53978465582127377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1.1922314329843475</v>
      </c>
      <c r="C39" s="18">
        <f t="shared" si="12"/>
        <v>-0.35448184330560961</v>
      </c>
      <c r="D39" s="18">
        <f t="shared" si="12"/>
        <v>0.70698212777118297</v>
      </c>
      <c r="E39" s="18">
        <f t="shared" si="12"/>
        <v>0.54403116422141462</v>
      </c>
      <c r="F39" s="18">
        <f t="shared" si="13"/>
        <v>0.59831883475069958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1.3498668739127639</v>
      </c>
      <c r="C41" s="18">
        <f>IF(D$5-C$5 &lt;&gt; 0,(EXP(LN(D14/C14)/(D$5-C$5))-1)*100,0)</f>
        <v>-2.4096408410871129</v>
      </c>
      <c r="D41" s="18">
        <f>IF(E$5-D$5 &lt;&gt; 0,(EXP(LN(E14/D14)/(E$5-D$5))-1)*100,0)</f>
        <v>0.62677593744866478</v>
      </c>
      <c r="E41" s="18">
        <f>IF(F$5-E$5 &lt;&gt; 0,(EXP(LN(F14/E14)/(F$5-E$5))-1)*100,0)</f>
        <v>0.40415375085025573</v>
      </c>
      <c r="F41" s="18">
        <f>IF(F$5-D$5 &lt;&gt; 0,(EXP(LN(F14/D14)/(F$5-D$5))-1)*100,0)</f>
        <v>0.47830636812842275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1.2730000000000281</v>
      </c>
      <c r="C45" s="27">
        <f>D7-C7</f>
        <v>-1.6269999999999989</v>
      </c>
      <c r="D45" s="27">
        <f>E7-D7</f>
        <v>-0.14699999999999669</v>
      </c>
      <c r="E45" s="27">
        <f>F7-E7</f>
        <v>-6.0000000000011156E-2</v>
      </c>
      <c r="F45" s="27">
        <f>F7-D7</f>
        <v>-0.20700000000000784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3.3600000000001273</v>
      </c>
      <c r="C46" s="27">
        <f>D8-C8</f>
        <v>-5.1120000000000587</v>
      </c>
      <c r="D46" s="27">
        <f t="shared" si="14"/>
        <v>0.79299999999989268</v>
      </c>
      <c r="E46" s="27">
        <f t="shared" si="14"/>
        <v>-3.2839999999999918</v>
      </c>
      <c r="F46" s="27">
        <f t="shared" ref="F46:F52" si="15">F8-D8</f>
        <v>-2.4910000000000991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5.2839999999999385</v>
      </c>
      <c r="C47" s="27">
        <f t="shared" ref="C47:C50" si="16">D9-C9</f>
        <v>-1.0359999999999339</v>
      </c>
      <c r="D47" s="27">
        <f t="shared" si="14"/>
        <v>0.43400000000002237</v>
      </c>
      <c r="E47" s="27">
        <f t="shared" si="14"/>
        <v>1.0669999999999646</v>
      </c>
      <c r="F47" s="27">
        <f t="shared" si="15"/>
        <v>1.500999999999987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7.9830000000000609</v>
      </c>
      <c r="C48" s="27">
        <f t="shared" si="16"/>
        <v>-2.4740000000001601</v>
      </c>
      <c r="D48" s="27">
        <f t="shared" si="14"/>
        <v>6.7520000000001801</v>
      </c>
      <c r="E48" s="27">
        <f t="shared" si="14"/>
        <v>8.8349999999999511</v>
      </c>
      <c r="F48" s="27">
        <f t="shared" si="15"/>
        <v>15.587000000000131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4.0999999999998522</v>
      </c>
      <c r="C49" s="27">
        <f t="shared" si="16"/>
        <v>-2.0239999999999725</v>
      </c>
      <c r="D49" s="27">
        <f t="shared" si="14"/>
        <v>4.2310000000000514</v>
      </c>
      <c r="E49" s="27">
        <f t="shared" si="14"/>
        <v>8.4240000000000066</v>
      </c>
      <c r="F49" s="27">
        <f t="shared" si="15"/>
        <v>12.655000000000058</v>
      </c>
    </row>
    <row r="50" spans="1:6" x14ac:dyDescent="0.2">
      <c r="A50" t="str">
        <f>$A$12</f>
        <v>Non-marketed services</v>
      </c>
      <c r="B50" s="27">
        <f t="shared" si="14"/>
        <v>5.5119999999998868</v>
      </c>
      <c r="C50" s="27">
        <f t="shared" si="16"/>
        <v>-0.42200000000002547</v>
      </c>
      <c r="D50" s="27">
        <f t="shared" si="14"/>
        <v>4.2529999999998864</v>
      </c>
      <c r="E50" s="27">
        <f t="shared" si="14"/>
        <v>6.850999999999928</v>
      </c>
      <c r="F50" s="27">
        <f t="shared" si="15"/>
        <v>11.103999999999814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27.51199999999983</v>
      </c>
      <c r="C52" s="29">
        <f>D14-C14</f>
        <v>-12.695000000000164</v>
      </c>
      <c r="D52" s="29">
        <f t="shared" si="14"/>
        <v>16.316000000000145</v>
      </c>
      <c r="E52" s="29">
        <f t="shared" si="14"/>
        <v>21.832999999999743</v>
      </c>
      <c r="F52" s="29">
        <f t="shared" si="15"/>
        <v>38.148999999999887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Coventry and Warwickshire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6.282</v>
      </c>
      <c r="C5" s="11">
        <v>5.0209999999999999</v>
      </c>
      <c r="D5" s="11">
        <v>3.416999999999998</v>
      </c>
      <c r="E5" s="11">
        <v>3.5719999999999947</v>
      </c>
      <c r="F5" s="11">
        <v>3.5769999999999964</v>
      </c>
      <c r="G5" s="10"/>
    </row>
    <row r="6" spans="1:7" x14ac:dyDescent="0.2">
      <c r="A6" s="10" t="str">
        <f>name!B5</f>
        <v>Mining and quarrying</v>
      </c>
      <c r="B6" s="11">
        <v>0.21300000000000061</v>
      </c>
      <c r="C6" s="11">
        <v>0.42100000000000065</v>
      </c>
      <c r="D6" s="11">
        <v>0.44399999999999917</v>
      </c>
      <c r="E6" s="11">
        <v>0.33299999999999952</v>
      </c>
      <c r="F6" s="11">
        <v>0.21400000000000005</v>
      </c>
    </row>
    <row r="7" spans="1:7" x14ac:dyDescent="0.2">
      <c r="A7" s="10" t="str">
        <f>name!B6</f>
        <v>Food drink and tobacco</v>
      </c>
      <c r="B7" s="11">
        <v>4.1009999999999991</v>
      </c>
      <c r="C7" s="11">
        <v>3.8689999999999913</v>
      </c>
      <c r="D7" s="11">
        <v>3.8379999999999961</v>
      </c>
      <c r="E7" s="11">
        <v>3.8630000000000058</v>
      </c>
      <c r="F7" s="11">
        <v>3.7679999999999954</v>
      </c>
      <c r="G7" s="11"/>
    </row>
    <row r="8" spans="1:7" x14ac:dyDescent="0.2">
      <c r="A8" s="10" t="str">
        <f>name!B7</f>
        <v>Engineering</v>
      </c>
      <c r="B8" s="11">
        <v>7.7910000000000119</v>
      </c>
      <c r="C8" s="11">
        <v>8.5220000000000091</v>
      </c>
      <c r="D8" s="11">
        <v>7.7380000000000093</v>
      </c>
      <c r="E8" s="11">
        <v>8.3689999999999909</v>
      </c>
      <c r="F8" s="11">
        <v>7.5050000000000017</v>
      </c>
      <c r="G8" s="11"/>
    </row>
    <row r="9" spans="1:7" x14ac:dyDescent="0.2">
      <c r="A9" s="10" t="str">
        <f>name!B8</f>
        <v>Rest of manufacturing</v>
      </c>
      <c r="B9" s="11">
        <v>42.769999999999989</v>
      </c>
      <c r="C9" s="11">
        <v>45.631000000000128</v>
      </c>
      <c r="D9" s="11">
        <v>41.33400000000006</v>
      </c>
      <c r="E9" s="11">
        <v>41.470999999999961</v>
      </c>
      <c r="F9" s="11">
        <v>39.145999999999972</v>
      </c>
      <c r="G9" s="11"/>
    </row>
    <row r="10" spans="1:7" x14ac:dyDescent="0.2">
      <c r="A10" s="10" t="str">
        <f>name!B9</f>
        <v>Electricity and gas</v>
      </c>
      <c r="B10" s="11">
        <v>4.4849999999999852</v>
      </c>
      <c r="C10" s="11">
        <v>6.1009999999999973</v>
      </c>
      <c r="D10" s="11">
        <v>6.734</v>
      </c>
      <c r="E10" s="11">
        <v>6.4190000000000058</v>
      </c>
      <c r="F10" s="11">
        <v>6.3189999999999991</v>
      </c>
      <c r="G10" s="11"/>
    </row>
    <row r="11" spans="1:7" x14ac:dyDescent="0.2">
      <c r="A11" s="10" t="str">
        <f>name!B10</f>
        <v>Water and sewerage</v>
      </c>
      <c r="B11" s="11">
        <v>4.0639999999999823</v>
      </c>
      <c r="C11" s="11">
        <v>4.774</v>
      </c>
      <c r="D11" s="11">
        <v>4.0949999999999998</v>
      </c>
      <c r="E11" s="11">
        <v>4.2190000000000012</v>
      </c>
      <c r="F11" s="11">
        <v>4.372999999999994</v>
      </c>
      <c r="G11" s="11"/>
    </row>
    <row r="12" spans="1:7" x14ac:dyDescent="0.2">
      <c r="A12" s="10" t="str">
        <f>name!B11</f>
        <v>Construction</v>
      </c>
      <c r="B12" s="11">
        <v>26.432000000000006</v>
      </c>
      <c r="C12" s="11">
        <v>31.715999999999944</v>
      </c>
      <c r="D12" s="11">
        <v>30.68000000000001</v>
      </c>
      <c r="E12" s="11">
        <v>31.114000000000033</v>
      </c>
      <c r="F12" s="11">
        <v>32.180999999999997</v>
      </c>
      <c r="G12" s="11"/>
    </row>
    <row r="13" spans="1:7" x14ac:dyDescent="0.2">
      <c r="A13" s="10" t="str">
        <f>name!B12</f>
        <v>Wholesale and retail trade</v>
      </c>
      <c r="B13" s="11">
        <v>78.364000000000061</v>
      </c>
      <c r="C13" s="11">
        <v>79.228999999999971</v>
      </c>
      <c r="D13" s="11">
        <v>77.12699999999991</v>
      </c>
      <c r="E13" s="11">
        <v>77.907000000000025</v>
      </c>
      <c r="F13" s="11">
        <v>78.663000000000011</v>
      </c>
      <c r="G13" s="11"/>
    </row>
    <row r="14" spans="1:7" x14ac:dyDescent="0.2">
      <c r="A14" s="10" t="str">
        <f>name!B13</f>
        <v>Transport and storage</v>
      </c>
      <c r="B14" s="11">
        <v>33.297999999999945</v>
      </c>
      <c r="C14" s="11">
        <v>37.399000000000036</v>
      </c>
      <c r="D14" s="11">
        <v>36.193999999999974</v>
      </c>
      <c r="E14" s="11">
        <v>40.53600000000008</v>
      </c>
      <c r="F14" s="11">
        <v>43.325999999999944</v>
      </c>
      <c r="G14" s="11"/>
    </row>
    <row r="15" spans="1:7" x14ac:dyDescent="0.2">
      <c r="A15" s="10" t="str">
        <f>name!B14</f>
        <v>Accommodation and food</v>
      </c>
      <c r="B15" s="11">
        <v>29.594999999999942</v>
      </c>
      <c r="C15" s="11">
        <v>32.612000000000009</v>
      </c>
      <c r="D15" s="11">
        <v>33.444999999999972</v>
      </c>
      <c r="E15" s="11">
        <v>35.074999999999946</v>
      </c>
      <c r="F15" s="11">
        <v>40.364000000000026</v>
      </c>
      <c r="G15" s="11"/>
    </row>
    <row r="16" spans="1:7" x14ac:dyDescent="0.2">
      <c r="A16" s="10" t="str">
        <f>name!B15</f>
        <v>Media</v>
      </c>
      <c r="B16" s="11">
        <v>2.1739999999999999</v>
      </c>
      <c r="C16" s="11">
        <v>2.1879999999999993</v>
      </c>
      <c r="D16" s="11">
        <v>2.6430000000000002</v>
      </c>
      <c r="E16" s="11">
        <v>2.590999999999998</v>
      </c>
      <c r="F16" s="11">
        <v>2.6379999999999981</v>
      </c>
      <c r="G16" s="11"/>
    </row>
    <row r="17" spans="1:7" x14ac:dyDescent="0.2">
      <c r="A17" s="10" t="str">
        <f>name!B16</f>
        <v>Information technology</v>
      </c>
      <c r="B17" s="11">
        <v>14.285999999999989</v>
      </c>
      <c r="C17" s="11">
        <v>13.837000000000014</v>
      </c>
      <c r="D17" s="11">
        <v>15.353999999999981</v>
      </c>
      <c r="E17" s="11">
        <v>16.539000000000026</v>
      </c>
      <c r="F17" s="11">
        <v>17.676000000000013</v>
      </c>
      <c r="G17" s="11"/>
    </row>
    <row r="18" spans="1:7" x14ac:dyDescent="0.2">
      <c r="A18" s="10" t="str">
        <f>name!B17</f>
        <v>Finance and insurance</v>
      </c>
      <c r="B18" s="11">
        <v>12.457000000000024</v>
      </c>
      <c r="C18" s="11">
        <v>11.865000000000018</v>
      </c>
      <c r="D18" s="11">
        <v>12.031000000000024</v>
      </c>
      <c r="E18" s="11">
        <v>12.028000000000004</v>
      </c>
      <c r="F18" s="11">
        <v>11.560000000000024</v>
      </c>
      <c r="G18" s="11"/>
    </row>
    <row r="19" spans="1:7" x14ac:dyDescent="0.2">
      <c r="A19" s="10" t="str">
        <f>name!B18</f>
        <v>Real estate</v>
      </c>
      <c r="B19" s="11">
        <v>6.3960000000000035</v>
      </c>
      <c r="C19" s="11">
        <v>7.0209999999999981</v>
      </c>
      <c r="D19" s="11">
        <v>7.0739999999999954</v>
      </c>
      <c r="E19" s="11">
        <v>7.1400000000000041</v>
      </c>
      <c r="F19" s="11">
        <v>8.0539999999999967</v>
      </c>
      <c r="G19" s="11"/>
    </row>
    <row r="20" spans="1:7" x14ac:dyDescent="0.2">
      <c r="A20" s="10" t="str">
        <f>name!B19</f>
        <v>Professional services</v>
      </c>
      <c r="B20" s="11">
        <v>44.913000000000039</v>
      </c>
      <c r="C20" s="11">
        <v>45.749999999999972</v>
      </c>
      <c r="D20" s="11">
        <v>46.55000000000009</v>
      </c>
      <c r="E20" s="11">
        <v>48.263000000000005</v>
      </c>
      <c r="F20" s="11">
        <v>51.229000000000092</v>
      </c>
      <c r="G20" s="11"/>
    </row>
    <row r="21" spans="1:7" x14ac:dyDescent="0.2">
      <c r="A21" s="10" t="str">
        <f>name!B20</f>
        <v>Support services</v>
      </c>
      <c r="B21" s="11">
        <v>40.144000000000034</v>
      </c>
      <c r="C21" s="11">
        <v>43.560999999999936</v>
      </c>
      <c r="D21" s="11">
        <v>39.711999999999883</v>
      </c>
      <c r="E21" s="11">
        <v>42.58100000000001</v>
      </c>
      <c r="F21" s="11">
        <v>45.604999999999954</v>
      </c>
      <c r="G21" s="11"/>
    </row>
    <row r="22" spans="1:7" x14ac:dyDescent="0.2">
      <c r="A22" s="10" t="str">
        <f>name!B21</f>
        <v>Public admin. and defence</v>
      </c>
      <c r="B22" s="11">
        <v>17.804999999999993</v>
      </c>
      <c r="C22" s="11">
        <v>17.569999999999997</v>
      </c>
      <c r="D22" s="11">
        <v>17.485999999999997</v>
      </c>
      <c r="E22" s="11">
        <v>17.207000000000019</v>
      </c>
      <c r="F22" s="11">
        <v>17.751000000000033</v>
      </c>
      <c r="G22" s="11"/>
    </row>
    <row r="23" spans="1:7" x14ac:dyDescent="0.2">
      <c r="A23" s="10" t="str">
        <f>name!B22</f>
        <v>Education</v>
      </c>
      <c r="B23" s="11">
        <v>45.770000000000131</v>
      </c>
      <c r="C23" s="11">
        <v>46.60100000000012</v>
      </c>
      <c r="D23" s="11">
        <v>47.190999999999981</v>
      </c>
      <c r="E23" s="11">
        <v>48.385999999999996</v>
      </c>
      <c r="F23" s="11">
        <v>51.308999999999834</v>
      </c>
      <c r="G23" s="11"/>
    </row>
    <row r="24" spans="1:7" x14ac:dyDescent="0.2">
      <c r="A24" s="10" t="str">
        <f>name!B23</f>
        <v>Health and social work</v>
      </c>
      <c r="B24" s="11">
        <v>49.960000000000079</v>
      </c>
      <c r="C24" s="11">
        <v>54.875999999999969</v>
      </c>
      <c r="D24" s="11">
        <v>53.948000000000086</v>
      </c>
      <c r="E24" s="11">
        <v>57.284999999999926</v>
      </c>
      <c r="F24" s="11">
        <v>60.669000000000004</v>
      </c>
      <c r="G24" s="11"/>
    </row>
    <row r="25" spans="1:7" x14ac:dyDescent="0.2">
      <c r="A25" s="10" t="str">
        <f>name!B24</f>
        <v>Arts and entertainment</v>
      </c>
      <c r="B25" s="11">
        <v>12.87600000000003</v>
      </c>
      <c r="C25" s="11">
        <v>13.18900000000003</v>
      </c>
      <c r="D25" s="11">
        <v>12.772000000000007</v>
      </c>
      <c r="E25" s="11">
        <v>11.575999999999999</v>
      </c>
      <c r="F25" s="11">
        <v>12.38899999999998</v>
      </c>
      <c r="G25" s="11"/>
    </row>
    <row r="26" spans="1:7" x14ac:dyDescent="0.2">
      <c r="A26" s="10" t="str">
        <f>name!B25</f>
        <v>Other services</v>
      </c>
      <c r="B26" s="11">
        <v>15.153999999999993</v>
      </c>
      <c r="C26" s="11">
        <v>15.089000000000011</v>
      </c>
      <c r="D26" s="11">
        <v>14.339999999999991</v>
      </c>
      <c r="E26" s="11">
        <v>13.989000000000006</v>
      </c>
      <c r="F26" s="11">
        <v>13.979999999999992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499.33000000000027</v>
      </c>
      <c r="C28" s="11">
        <f t="shared" ref="C28:F28" si="0">SUM(C5:C26)</f>
        <v>526.8420000000001</v>
      </c>
      <c r="D28" s="11">
        <f t="shared" si="0"/>
        <v>514.14699999999993</v>
      </c>
      <c r="E28" s="11">
        <f t="shared" si="0"/>
        <v>530.46299999999997</v>
      </c>
      <c r="F28" s="11">
        <f t="shared" si="0"/>
        <v>552.29599999999982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1.2580858350189248</v>
      </c>
      <c r="C32" s="18">
        <f t="shared" ref="C32:E32" si="1">C5/C$28*100</f>
        <v>0.95303715345397655</v>
      </c>
      <c r="D32" s="18">
        <f t="shared" si="1"/>
        <v>0.66459592295588588</v>
      </c>
      <c r="E32" s="18">
        <f t="shared" si="1"/>
        <v>0.67337401477577041</v>
      </c>
      <c r="F32" s="18">
        <f>F5/F$28*100</f>
        <v>0.64765995046134639</v>
      </c>
    </row>
    <row r="33" spans="1:6" x14ac:dyDescent="0.2">
      <c r="A33" t="str">
        <f>$A$6</f>
        <v>Mining and quarrying</v>
      </c>
      <c r="B33" s="18">
        <f t="shared" ref="B33:F53" si="2">B6/B$28*100</f>
        <v>4.2657160595197662E-2</v>
      </c>
      <c r="C33" s="18">
        <f t="shared" si="2"/>
        <v>7.9910105876145138E-2</v>
      </c>
      <c r="D33" s="18">
        <f t="shared" si="2"/>
        <v>8.635662563430288E-2</v>
      </c>
      <c r="E33" s="18">
        <f t="shared" si="2"/>
        <v>6.2775349081839737E-2</v>
      </c>
      <c r="F33" s="18">
        <f t="shared" si="2"/>
        <v>3.8747338383765248E-2</v>
      </c>
    </row>
    <row r="34" spans="1:6" x14ac:dyDescent="0.2">
      <c r="A34" t="str">
        <f>$A$7</f>
        <v>Food drink and tobacco</v>
      </c>
      <c r="B34" s="18">
        <f t="shared" si="2"/>
        <v>0.82130054272725395</v>
      </c>
      <c r="C34" s="18">
        <f t="shared" si="2"/>
        <v>0.73437577110404839</v>
      </c>
      <c r="D34" s="18">
        <f t="shared" si="2"/>
        <v>0.74647911978480797</v>
      </c>
      <c r="E34" s="18">
        <f t="shared" si="2"/>
        <v>0.72823175226170456</v>
      </c>
      <c r="F34" s="18">
        <f t="shared" si="2"/>
        <v>0.6822428552805011</v>
      </c>
    </row>
    <row r="35" spans="1:6" x14ac:dyDescent="0.2">
      <c r="A35" t="str">
        <f>$A$8</f>
        <v>Engineering</v>
      </c>
      <c r="B35" s="18">
        <f t="shared" si="2"/>
        <v>1.5602907896581435</v>
      </c>
      <c r="C35" s="18">
        <f t="shared" si="2"/>
        <v>1.6175627607518017</v>
      </c>
      <c r="D35" s="18">
        <f t="shared" si="2"/>
        <v>1.5050170476536886</v>
      </c>
      <c r="E35" s="18">
        <f t="shared" si="2"/>
        <v>1.5776783677655164</v>
      </c>
      <c r="F35" s="18">
        <f t="shared" si="2"/>
        <v>1.3588727783652252</v>
      </c>
    </row>
    <row r="36" spans="1:6" x14ac:dyDescent="0.2">
      <c r="A36" t="str">
        <f>$A$9</f>
        <v>Rest of manufacturing</v>
      </c>
      <c r="B36" s="18">
        <f t="shared" si="2"/>
        <v>8.5654777401718221</v>
      </c>
      <c r="C36" s="18">
        <f t="shared" si="2"/>
        <v>8.6612305017443791</v>
      </c>
      <c r="D36" s="18">
        <f t="shared" si="2"/>
        <v>8.0393350539826276</v>
      </c>
      <c r="E36" s="18">
        <f t="shared" si="2"/>
        <v>7.8178873927116435</v>
      </c>
      <c r="F36" s="18">
        <f t="shared" si="2"/>
        <v>7.0878659269666962</v>
      </c>
    </row>
    <row r="37" spans="1:6" x14ac:dyDescent="0.2">
      <c r="A37" t="str">
        <f>$A$10</f>
        <v>Electricity and gas</v>
      </c>
      <c r="B37" s="18">
        <f t="shared" si="2"/>
        <v>0.89820359281436779</v>
      </c>
      <c r="C37" s="18">
        <f t="shared" si="2"/>
        <v>1.1580321994070322</v>
      </c>
      <c r="D37" s="18">
        <f t="shared" si="2"/>
        <v>1.3097421554535962</v>
      </c>
      <c r="E37" s="18">
        <f t="shared" si="2"/>
        <v>1.2100749722412321</v>
      </c>
      <c r="F37" s="18">
        <f t="shared" si="2"/>
        <v>1.1441328562944508</v>
      </c>
    </row>
    <row r="38" spans="1:6" x14ac:dyDescent="0.2">
      <c r="A38" t="str">
        <f>$A$11</f>
        <v>Water and sewerage</v>
      </c>
      <c r="B38" s="18">
        <f t="shared" si="2"/>
        <v>0.81389061342198155</v>
      </c>
      <c r="C38" s="18">
        <f t="shared" si="2"/>
        <v>0.90615402720360172</v>
      </c>
      <c r="D38" s="18">
        <f t="shared" si="2"/>
        <v>0.79646482426232201</v>
      </c>
      <c r="E38" s="18">
        <f t="shared" si="2"/>
        <v>0.7953429362651121</v>
      </c>
      <c r="F38" s="18">
        <f t="shared" si="2"/>
        <v>0.79178556426264102</v>
      </c>
    </row>
    <row r="39" spans="1:6" x14ac:dyDescent="0.2">
      <c r="A39" t="str">
        <f>$A$12</f>
        <v>Construction</v>
      </c>
      <c r="B39" s="18">
        <f t="shared" si="2"/>
        <v>5.2934932809965334</v>
      </c>
      <c r="C39" s="18">
        <f t="shared" si="2"/>
        <v>6.0200211828214032</v>
      </c>
      <c r="D39" s="18">
        <f t="shared" si="2"/>
        <v>5.9671650325685093</v>
      </c>
      <c r="E39" s="18">
        <f t="shared" si="2"/>
        <v>5.8654420760731725</v>
      </c>
      <c r="F39" s="18">
        <f t="shared" si="2"/>
        <v>5.8267668062053701</v>
      </c>
    </row>
    <row r="40" spans="1:6" x14ac:dyDescent="0.2">
      <c r="A40" t="str">
        <f>$A$13</f>
        <v>Wholesale and retail trade</v>
      </c>
      <c r="B40" s="18">
        <f t="shared" si="2"/>
        <v>15.693829731840669</v>
      </c>
      <c r="C40" s="18">
        <f t="shared" si="2"/>
        <v>15.038474533161736</v>
      </c>
      <c r="D40" s="18">
        <f t="shared" si="2"/>
        <v>15.000962759677664</v>
      </c>
      <c r="E40" s="18">
        <f t="shared" si="2"/>
        <v>14.686603966723416</v>
      </c>
      <c r="F40" s="18">
        <f t="shared" si="2"/>
        <v>14.242905977953857</v>
      </c>
    </row>
    <row r="41" spans="1:6" x14ac:dyDescent="0.2">
      <c r="A41" t="str">
        <f>$A$14</f>
        <v>Transport and storage</v>
      </c>
      <c r="B41" s="18">
        <f t="shared" si="2"/>
        <v>6.6685358380229358</v>
      </c>
      <c r="C41" s="18">
        <f t="shared" si="2"/>
        <v>7.0987127070355118</v>
      </c>
      <c r="D41" s="18">
        <f t="shared" si="2"/>
        <v>7.0396209644323466</v>
      </c>
      <c r="E41" s="18">
        <f t="shared" si="2"/>
        <v>7.6416262774218149</v>
      </c>
      <c r="F41" s="18">
        <f t="shared" si="2"/>
        <v>7.8447064617523861</v>
      </c>
    </row>
    <row r="42" spans="1:6" x14ac:dyDescent="0.2">
      <c r="A42" t="str">
        <f>$A$15</f>
        <v>Accommodation and food</v>
      </c>
      <c r="B42" s="18">
        <f t="shared" si="2"/>
        <v>5.9269421024172244</v>
      </c>
      <c r="C42" s="18">
        <f t="shared" si="2"/>
        <v>6.1900911468713584</v>
      </c>
      <c r="D42" s="18">
        <f t="shared" si="2"/>
        <v>6.5049489737370774</v>
      </c>
      <c r="E42" s="18">
        <f t="shared" si="2"/>
        <v>6.6121482553919781</v>
      </c>
      <c r="F42" s="18">
        <f t="shared" si="2"/>
        <v>7.3083998435621549</v>
      </c>
    </row>
    <row r="43" spans="1:6" x14ac:dyDescent="0.2">
      <c r="A43" t="str">
        <f>$A$16</f>
        <v>Media</v>
      </c>
      <c r="B43" s="18">
        <f t="shared" si="2"/>
        <v>0.43538341377445755</v>
      </c>
      <c r="C43" s="18">
        <f t="shared" si="2"/>
        <v>0.41530477828267282</v>
      </c>
      <c r="D43" s="18">
        <f t="shared" si="2"/>
        <v>0.51405531880960131</v>
      </c>
      <c r="E43" s="18">
        <f t="shared" si="2"/>
        <v>0.48844122964278341</v>
      </c>
      <c r="F43" s="18">
        <f t="shared" si="2"/>
        <v>0.47764242362790948</v>
      </c>
    </row>
    <row r="44" spans="1:6" x14ac:dyDescent="0.2">
      <c r="A44" t="str">
        <f>$A$17</f>
        <v>Information technology</v>
      </c>
      <c r="B44" s="18">
        <f t="shared" si="2"/>
        <v>2.8610337852722609</v>
      </c>
      <c r="C44" s="18">
        <f t="shared" si="2"/>
        <v>2.6264041211596667</v>
      </c>
      <c r="D44" s="18">
        <f t="shared" si="2"/>
        <v>2.9863054729483949</v>
      </c>
      <c r="E44" s="18">
        <f t="shared" si="2"/>
        <v>3.1178423377313833</v>
      </c>
      <c r="F44" s="18">
        <f t="shared" si="2"/>
        <v>3.2004577255674529</v>
      </c>
    </row>
    <row r="45" spans="1:6" x14ac:dyDescent="0.2">
      <c r="A45" t="str">
        <f>$A$18</f>
        <v>Finance and insurance</v>
      </c>
      <c r="B45" s="18">
        <f t="shared" si="2"/>
        <v>2.4947429555604543</v>
      </c>
      <c r="C45" s="18">
        <f t="shared" si="2"/>
        <v>2.2520983520676059</v>
      </c>
      <c r="D45" s="18">
        <f t="shared" si="2"/>
        <v>2.3399922590232025</v>
      </c>
      <c r="E45" s="18">
        <f t="shared" si="2"/>
        <v>2.2674531494185279</v>
      </c>
      <c r="F45" s="18">
        <f t="shared" si="2"/>
        <v>2.0930805220389117</v>
      </c>
    </row>
    <row r="46" spans="1:6" x14ac:dyDescent="0.2">
      <c r="A46" t="str">
        <f>$A$19</f>
        <v>Real estate</v>
      </c>
      <c r="B46" s="18">
        <f t="shared" si="2"/>
        <v>1.2809164280135381</v>
      </c>
      <c r="C46" s="18">
        <f t="shared" si="2"/>
        <v>1.3326576089225985</v>
      </c>
      <c r="D46" s="18">
        <f t="shared" si="2"/>
        <v>1.375871103011395</v>
      </c>
      <c r="E46" s="18">
        <f t="shared" si="2"/>
        <v>1.3459939713043143</v>
      </c>
      <c r="F46" s="18">
        <f t="shared" si="2"/>
        <v>1.4582759969291827</v>
      </c>
    </row>
    <row r="47" spans="1:6" x14ac:dyDescent="0.2">
      <c r="A47" s="10" t="str">
        <f>$A$20</f>
        <v>Professional services</v>
      </c>
      <c r="B47" s="18">
        <f t="shared" si="2"/>
        <v>8.9946528347986323</v>
      </c>
      <c r="C47" s="18">
        <f t="shared" si="2"/>
        <v>8.6838179188447313</v>
      </c>
      <c r="D47" s="18">
        <f t="shared" si="2"/>
        <v>9.0538309082811139</v>
      </c>
      <c r="E47" s="18">
        <f t="shared" si="2"/>
        <v>9.098278296507015</v>
      </c>
      <c r="F47" s="18">
        <f t="shared" si="2"/>
        <v>9.2756420470182857</v>
      </c>
    </row>
    <row r="48" spans="1:6" x14ac:dyDescent="0.2">
      <c r="A48" s="10" t="str">
        <f>$A$21</f>
        <v>Support services</v>
      </c>
      <c r="B48" s="18">
        <f t="shared" si="2"/>
        <v>8.0395730278573314</v>
      </c>
      <c r="C48" s="18">
        <f t="shared" si="2"/>
        <v>8.2683233303343187</v>
      </c>
      <c r="D48" s="18">
        <f t="shared" si="2"/>
        <v>7.7238610747509737</v>
      </c>
      <c r="E48" s="18">
        <f t="shared" si="2"/>
        <v>8.0271385563177855</v>
      </c>
      <c r="F48" s="18">
        <f t="shared" si="2"/>
        <v>8.257347509306598</v>
      </c>
    </row>
    <row r="49" spans="1:9" x14ac:dyDescent="0.2">
      <c r="A49" s="10" t="str">
        <f>$A$22</f>
        <v>Public admin. and defence</v>
      </c>
      <c r="B49" s="18">
        <f t="shared" si="2"/>
        <v>3.5657781427112298</v>
      </c>
      <c r="C49" s="18">
        <f t="shared" si="2"/>
        <v>3.3349657012918468</v>
      </c>
      <c r="D49" s="18">
        <f t="shared" si="2"/>
        <v>3.400972873516718</v>
      </c>
      <c r="E49" s="18">
        <f t="shared" si="2"/>
        <v>3.2437700650186758</v>
      </c>
      <c r="F49" s="18">
        <f t="shared" si="2"/>
        <v>3.2140374002346634</v>
      </c>
    </row>
    <row r="50" spans="1:9" x14ac:dyDescent="0.2">
      <c r="A50" s="10" t="str">
        <f>$A$23</f>
        <v>Education</v>
      </c>
      <c r="B50" s="18">
        <f t="shared" si="2"/>
        <v>9.1662828189774519</v>
      </c>
      <c r="C50" s="18">
        <f t="shared" si="2"/>
        <v>8.8453464226466583</v>
      </c>
      <c r="D50" s="18">
        <f t="shared" si="2"/>
        <v>9.1785034241180021</v>
      </c>
      <c r="E50" s="18">
        <f t="shared" si="2"/>
        <v>9.1214655876093147</v>
      </c>
      <c r="F50" s="18">
        <f t="shared" si="2"/>
        <v>9.2901270333299273</v>
      </c>
    </row>
    <row r="51" spans="1:9" x14ac:dyDescent="0.2">
      <c r="A51" s="10" t="str">
        <f>$A$24</f>
        <v>Health and social work</v>
      </c>
      <c r="B51" s="18">
        <f t="shared" si="2"/>
        <v>10.005407245709261</v>
      </c>
      <c r="C51" s="18">
        <f t="shared" si="2"/>
        <v>10.416026057148056</v>
      </c>
      <c r="D51" s="18">
        <f t="shared" si="2"/>
        <v>10.492719008377</v>
      </c>
      <c r="E51" s="18">
        <f t="shared" si="2"/>
        <v>10.799056673132702</v>
      </c>
      <c r="F51" s="18">
        <f t="shared" si="2"/>
        <v>10.984870431797447</v>
      </c>
    </row>
    <row r="52" spans="1:9" x14ac:dyDescent="0.2">
      <c r="A52" s="10" t="str">
        <f>$A$25</f>
        <v>Arts and entertainment</v>
      </c>
      <c r="B52" s="18">
        <f t="shared" si="2"/>
        <v>2.5786553982336375</v>
      </c>
      <c r="C52" s="18">
        <f t="shared" si="2"/>
        <v>2.5034070935878363</v>
      </c>
      <c r="D52" s="18">
        <f t="shared" si="2"/>
        <v>2.4841144653182861</v>
      </c>
      <c r="E52" s="18">
        <f t="shared" si="2"/>
        <v>2.1822445674816149</v>
      </c>
      <c r="F52" s="18">
        <f t="shared" si="2"/>
        <v>2.2431811926937701</v>
      </c>
    </row>
    <row r="53" spans="1:9" x14ac:dyDescent="0.2">
      <c r="A53" s="10" t="str">
        <f>$A$26</f>
        <v>Other services</v>
      </c>
      <c r="B53" s="18">
        <f t="shared" si="2"/>
        <v>3.034866721406682</v>
      </c>
      <c r="C53" s="18">
        <f t="shared" si="2"/>
        <v>2.8640465262830239</v>
      </c>
      <c r="D53" s="18">
        <f t="shared" si="2"/>
        <v>2.7890856117024887</v>
      </c>
      <c r="E53" s="18">
        <f t="shared" si="2"/>
        <v>2.6371302051226961</v>
      </c>
      <c r="F53" s="18">
        <f t="shared" si="2"/>
        <v>2.531251357967466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Coventry and Warwickshire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-5.447487785638927</v>
      </c>
      <c r="C63" s="18">
        <f>IF(AND(D$3-C$3 &lt;&gt; 0,C5&lt;&gt;0,D5&lt;&gt;0),(EXP(LN(D5/C5)/(D$3-C$3))-1)*100,0)</f>
        <v>-31.945827524397565</v>
      </c>
      <c r="D63" s="18">
        <f t="shared" ref="B63:E78" si="3">IF(AND(E$3-D$3 &lt;&gt; 0,D5&lt;&gt;0,E5&lt;&gt;0),(EXP(LN(E5/D5)/(E$3-D$3))-1)*100,0)</f>
        <v>0.89120156105146897</v>
      </c>
      <c r="E63" s="18">
        <f t="shared" si="3"/>
        <v>1.3988950988785831E-2</v>
      </c>
      <c r="F63" s="18">
        <f>IF(AND(F$3-D$3 &lt;&gt; 0,D5&lt;&gt;0,F5&lt;&gt;0),(EXP(LN(F5/D5)/(F$3-D$3))-1)*100,0)</f>
        <v>0.30554241315394748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18.570219296763678</v>
      </c>
      <c r="C64" s="18">
        <f t="shared" ref="C64:C78" si="4">IF(AND(D$3-C$3 &lt;&gt; 0,C6&lt;&gt;0,D6&lt;&gt;0),(EXP(LN(D6/C6)/(D$3-C$3))-1)*100,0)</f>
        <v>5.4631828978618735</v>
      </c>
      <c r="D64" s="18">
        <f t="shared" si="3"/>
        <v>-5.5912488705097907</v>
      </c>
      <c r="E64" s="18">
        <f t="shared" si="3"/>
        <v>-4.3253341749252776</v>
      </c>
      <c r="F64" s="18">
        <f t="shared" ref="F64:F84" si="5">IF(AND(F$3-D$3 &lt;&gt; 0,D6&lt;&gt;0,F6&lt;&gt;0),(EXP(LN(F6/D6)/(F$3-D$3))-1)*100,0)</f>
        <v>-4.7491806413147213</v>
      </c>
    </row>
    <row r="65" spans="1:6" x14ac:dyDescent="0.2">
      <c r="A65" t="str">
        <f>$A$7</f>
        <v>Food drink and tobacco</v>
      </c>
      <c r="B65" s="18">
        <f t="shared" si="3"/>
        <v>-1.4453227339514041</v>
      </c>
      <c r="C65" s="18">
        <f t="shared" si="4"/>
        <v>-0.80124063065379891</v>
      </c>
      <c r="D65" s="18">
        <f t="shared" si="3"/>
        <v>0.12993806842336308</v>
      </c>
      <c r="E65" s="18">
        <f t="shared" si="3"/>
        <v>-0.24868752863431709</v>
      </c>
      <c r="F65" s="18">
        <f t="shared" si="5"/>
        <v>-0.12263834345288549</v>
      </c>
    </row>
    <row r="66" spans="1:6" x14ac:dyDescent="0.2">
      <c r="A66" t="str">
        <f>$A$8</f>
        <v>Engineering</v>
      </c>
      <c r="B66" s="18">
        <f t="shared" si="3"/>
        <v>2.2673685860932657</v>
      </c>
      <c r="C66" s="18">
        <f t="shared" si="4"/>
        <v>-9.1997183759680681</v>
      </c>
      <c r="D66" s="18">
        <f t="shared" si="3"/>
        <v>1.580177762054813</v>
      </c>
      <c r="E66" s="18">
        <f t="shared" si="3"/>
        <v>-1.0837342051824961</v>
      </c>
      <c r="F66" s="18">
        <f t="shared" si="5"/>
        <v>-0.20361769196569623</v>
      </c>
    </row>
    <row r="67" spans="1:6" x14ac:dyDescent="0.2">
      <c r="A67" t="str">
        <f>$A$9</f>
        <v>Rest of manufacturing</v>
      </c>
      <c r="B67" s="18">
        <f t="shared" si="3"/>
        <v>1.6319325946510865</v>
      </c>
      <c r="C67" s="18">
        <f t="shared" si="4"/>
        <v>-9.4168438123206961</v>
      </c>
      <c r="D67" s="18">
        <f t="shared" si="3"/>
        <v>6.6201542467814178E-2</v>
      </c>
      <c r="E67" s="18">
        <f t="shared" si="3"/>
        <v>-0.57530019107376873</v>
      </c>
      <c r="F67" s="18">
        <f t="shared" si="5"/>
        <v>-0.36192453364075616</v>
      </c>
    </row>
    <row r="68" spans="1:6" x14ac:dyDescent="0.2">
      <c r="A68" t="str">
        <f>$A$10</f>
        <v>Electricity and gas</v>
      </c>
      <c r="B68" s="18">
        <f t="shared" si="3"/>
        <v>7.9964909240987314</v>
      </c>
      <c r="C68" s="18">
        <f t="shared" si="4"/>
        <v>10.375348303556841</v>
      </c>
      <c r="D68" s="18">
        <f t="shared" si="3"/>
        <v>-0.95356403601282169</v>
      </c>
      <c r="E68" s="18">
        <f t="shared" si="3"/>
        <v>-0.15689054329188767</v>
      </c>
      <c r="F68" s="18">
        <f t="shared" si="5"/>
        <v>-0.42315783976308863</v>
      </c>
    </row>
    <row r="69" spans="1:6" x14ac:dyDescent="0.2">
      <c r="A69" t="str">
        <f>$A$11</f>
        <v>Water and sewerage</v>
      </c>
      <c r="B69" s="18">
        <f t="shared" si="3"/>
        <v>4.1075386512668066</v>
      </c>
      <c r="C69" s="18">
        <f t="shared" si="4"/>
        <v>-14.222873900293266</v>
      </c>
      <c r="D69" s="18">
        <f t="shared" si="3"/>
        <v>0.59841168842114101</v>
      </c>
      <c r="E69" s="18">
        <f t="shared" si="3"/>
        <v>0.3591548136624434</v>
      </c>
      <c r="F69" s="18">
        <f t="shared" si="5"/>
        <v>0.43884381239478465</v>
      </c>
    </row>
    <row r="70" spans="1:6" x14ac:dyDescent="0.2">
      <c r="A70" t="str">
        <f>$A$12</f>
        <v>Construction</v>
      </c>
      <c r="B70" s="18">
        <f t="shared" si="3"/>
        <v>4.6615340193431942</v>
      </c>
      <c r="C70" s="18">
        <f t="shared" si="4"/>
        <v>-3.2664900996340562</v>
      </c>
      <c r="D70" s="18">
        <f t="shared" si="3"/>
        <v>0.28133304405424386</v>
      </c>
      <c r="E70" s="18">
        <f t="shared" si="3"/>
        <v>0.33775247879062054</v>
      </c>
      <c r="F70" s="18">
        <f t="shared" si="5"/>
        <v>0.31894247451289548</v>
      </c>
    </row>
    <row r="71" spans="1:6" x14ac:dyDescent="0.2">
      <c r="A71" t="str">
        <f>$A$13</f>
        <v>Wholesale and retail trade</v>
      </c>
      <c r="B71" s="18">
        <f t="shared" si="3"/>
        <v>0.27482082171692568</v>
      </c>
      <c r="C71" s="18">
        <f t="shared" si="4"/>
        <v>-2.6530689520252171</v>
      </c>
      <c r="D71" s="18">
        <f t="shared" si="3"/>
        <v>0.20145051575077844</v>
      </c>
      <c r="E71" s="18">
        <f t="shared" si="3"/>
        <v>9.6617619467198601E-2</v>
      </c>
      <c r="F71" s="18">
        <f t="shared" si="5"/>
        <v>0.13154972606794768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2.9462331549142018</v>
      </c>
      <c r="C72" s="18">
        <f t="shared" si="4"/>
        <v>-3.2220112837243242</v>
      </c>
      <c r="D72" s="18">
        <f t="shared" si="3"/>
        <v>2.291809659728572</v>
      </c>
      <c r="E72" s="18">
        <f t="shared" si="3"/>
        <v>0.66784468834981681</v>
      </c>
      <c r="F72" s="18">
        <f t="shared" si="5"/>
        <v>1.2062813043515863</v>
      </c>
    </row>
    <row r="73" spans="1:6" x14ac:dyDescent="0.2">
      <c r="A73" t="str">
        <f>$A$15</f>
        <v>Accommodation and food</v>
      </c>
      <c r="B73" s="18">
        <f t="shared" si="6"/>
        <v>2.4565604900333771</v>
      </c>
      <c r="C73" s="18">
        <f>IF(AND(D$3-C$3 &lt;&gt; 0,C15&lt;&gt;0,D15&lt;&gt;0),(EXP(LN(D15/C15)/(D$3-C$3))-1)*100,0)</f>
        <v>2.5542745001838618</v>
      </c>
      <c r="D73" s="18">
        <f t="shared" si="3"/>
        <v>0.95626986736316866</v>
      </c>
      <c r="E73" s="18">
        <f t="shared" si="3"/>
        <v>1.4144061194252933</v>
      </c>
      <c r="F73" s="18">
        <f t="shared" si="5"/>
        <v>1.2614634992597518</v>
      </c>
    </row>
    <row r="74" spans="1:6" x14ac:dyDescent="0.2">
      <c r="A74" t="str">
        <f>$A$16</f>
        <v>Media</v>
      </c>
      <c r="B74" s="18">
        <f t="shared" si="6"/>
        <v>0.16060623039908517</v>
      </c>
      <c r="C74" s="18">
        <f>IF(AND(D$3-C$3 &lt;&gt; 0,C16&lt;&gt;0,D16&lt;&gt;0),(EXP(LN(D16/C16)/(D$3-C$3))-1)*100,0)</f>
        <v>20.795246800731306</v>
      </c>
      <c r="D74" s="18">
        <f t="shared" si="3"/>
        <v>-0.39662603377982331</v>
      </c>
      <c r="E74" s="18">
        <f t="shared" si="3"/>
        <v>0.17993321303524379</v>
      </c>
      <c r="F74" s="18">
        <f t="shared" si="5"/>
        <v>-1.2623078735896076E-2</v>
      </c>
    </row>
    <row r="75" spans="1:6" x14ac:dyDescent="0.2">
      <c r="A75" t="str">
        <f>$A$17</f>
        <v>Information technology</v>
      </c>
      <c r="B75" s="18">
        <f t="shared" si="6"/>
        <v>-0.79516850150623819</v>
      </c>
      <c r="C75" s="18">
        <f t="shared" si="4"/>
        <v>10.963359109633352</v>
      </c>
      <c r="D75" s="18">
        <f t="shared" si="3"/>
        <v>1.4980134492849073</v>
      </c>
      <c r="E75" s="18">
        <f t="shared" si="3"/>
        <v>0.66708072770014226</v>
      </c>
      <c r="F75" s="18">
        <f t="shared" si="5"/>
        <v>0.94329969506670164</v>
      </c>
    </row>
    <row r="76" spans="1:6" x14ac:dyDescent="0.2">
      <c r="A76" t="str">
        <f>$A$18</f>
        <v>Finance and insurance</v>
      </c>
      <c r="B76" s="18">
        <f t="shared" si="6"/>
        <v>-1.2098671345079692</v>
      </c>
      <c r="C76" s="18">
        <f t="shared" si="4"/>
        <v>1.3990729034977223</v>
      </c>
      <c r="D76" s="18">
        <f t="shared" si="3"/>
        <v>-4.9876141165250409E-3</v>
      </c>
      <c r="E76" s="18">
        <f t="shared" si="3"/>
        <v>-0.3960775543155215</v>
      </c>
      <c r="F76" s="18">
        <f t="shared" si="5"/>
        <v>-0.26588449142876946</v>
      </c>
    </row>
    <row r="77" spans="1:6" x14ac:dyDescent="0.2">
      <c r="A77" t="str">
        <f>$A$19</f>
        <v>Real estate</v>
      </c>
      <c r="B77" s="18">
        <f t="shared" si="6"/>
        <v>2.3581975035971814</v>
      </c>
      <c r="C77" s="18">
        <f t="shared" si="4"/>
        <v>0.75487822247539693</v>
      </c>
      <c r="D77" s="18">
        <f t="shared" si="3"/>
        <v>0.18590630325903135</v>
      </c>
      <c r="E77" s="18">
        <f t="shared" si="3"/>
        <v>1.2118449126787167</v>
      </c>
      <c r="F77" s="18">
        <f t="shared" si="5"/>
        <v>0.86870332761928015</v>
      </c>
    </row>
    <row r="78" spans="1:6" x14ac:dyDescent="0.2">
      <c r="A78" t="str">
        <f>$A$20</f>
        <v>Professional services</v>
      </c>
      <c r="B78" s="18">
        <f t="shared" si="6"/>
        <v>0.4626797371859892</v>
      </c>
      <c r="C78" s="18">
        <f t="shared" si="4"/>
        <v>1.7486338797816803</v>
      </c>
      <c r="D78" s="18">
        <f t="shared" si="3"/>
        <v>0.72538260216885586</v>
      </c>
      <c r="E78" s="18">
        <f t="shared" si="3"/>
        <v>0.59818760295831108</v>
      </c>
      <c r="F78" s="18">
        <f t="shared" si="5"/>
        <v>0.64056807927541648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2.063227862537742</v>
      </c>
      <c r="C79" s="18">
        <f t="shared" ref="C79:C84" si="8">IF(AND(D$3-C$3 &lt;&gt; 0,C21&lt;&gt;0,D21&lt;&gt;0),(EXP(LN(D21/C21)/(D$3-C$3))-1)*100,0)</f>
        <v>-8.8358853102547208</v>
      </c>
      <c r="D79" s="18">
        <f t="shared" ref="D79:D84" si="9">IF(AND(E$3-D$3 &lt;&gt; 0,D21&lt;&gt;0,E21&lt;&gt;0),(EXP(LN(E21/D21)/(E$3-D$3))-1)*100,0)</f>
        <v>1.4048715662208222</v>
      </c>
      <c r="E79" s="18">
        <f t="shared" ref="E79:E84" si="10">IF(AND(F$3-E$3 &lt;&gt; 0,E21&lt;&gt;0,F21&lt;&gt;0),(EXP(LN(F21/E21)/(F$3-E$3))-1)*100,0)</f>
        <v>0.68845115648490385</v>
      </c>
      <c r="F79" s="18">
        <f t="shared" si="5"/>
        <v>0.92669380044771987</v>
      </c>
    </row>
    <row r="80" spans="1:6" x14ac:dyDescent="0.2">
      <c r="A80" s="10" t="str">
        <f>$A$22</f>
        <v>Public admin. and defence</v>
      </c>
      <c r="B80" s="18">
        <f t="shared" si="7"/>
        <v>-0.33160932101723439</v>
      </c>
      <c r="C80" s="18">
        <f t="shared" si="8"/>
        <v>-0.47808764940239223</v>
      </c>
      <c r="D80" s="18">
        <f t="shared" si="9"/>
        <v>-0.32116880579864393</v>
      </c>
      <c r="E80" s="18">
        <f t="shared" si="10"/>
        <v>0.31174064957961711</v>
      </c>
      <c r="F80" s="18">
        <f t="shared" si="5"/>
        <v>0.10032556982493279</v>
      </c>
    </row>
    <row r="81" spans="1:6" x14ac:dyDescent="0.2">
      <c r="A81" s="10" t="str">
        <f>$A$23</f>
        <v>Education</v>
      </c>
      <c r="B81" s="18">
        <f t="shared" si="7"/>
        <v>0.4508418843163664</v>
      </c>
      <c r="C81" s="18">
        <f t="shared" si="8"/>
        <v>1.2660672517754046</v>
      </c>
      <c r="D81" s="18">
        <f t="shared" si="9"/>
        <v>0.50139920455525289</v>
      </c>
      <c r="E81" s="18">
        <f t="shared" si="10"/>
        <v>0.58828020858616714</v>
      </c>
      <c r="F81" s="18">
        <f t="shared" si="5"/>
        <v>0.55931153194663796</v>
      </c>
    </row>
    <row r="82" spans="1:6" x14ac:dyDescent="0.2">
      <c r="A82" s="10" t="str">
        <f>$A$24</f>
        <v>Health and social work</v>
      </c>
      <c r="B82" s="18">
        <f t="shared" si="7"/>
        <v>2.3740782315756936</v>
      </c>
      <c r="C82" s="18">
        <f t="shared" si="8"/>
        <v>-1.6910853560753059</v>
      </c>
      <c r="D82" s="18">
        <f t="shared" si="9"/>
        <v>1.207597072921085</v>
      </c>
      <c r="E82" s="18">
        <f t="shared" si="10"/>
        <v>0.5755906926324883</v>
      </c>
      <c r="F82" s="18">
        <f t="shared" si="5"/>
        <v>0.78581974667064625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0.60225720505200364</v>
      </c>
      <c r="C83" s="18">
        <f t="shared" si="8"/>
        <v>-3.1617256804914895</v>
      </c>
      <c r="D83" s="18">
        <f t="shared" si="9"/>
        <v>-1.9472176700876975</v>
      </c>
      <c r="E83" s="18">
        <f t="shared" si="10"/>
        <v>0.68105865590863957</v>
      </c>
      <c r="F83" s="18">
        <f t="shared" si="5"/>
        <v>-0.20276942926389374</v>
      </c>
    </row>
    <row r="84" spans="1:6" x14ac:dyDescent="0.2">
      <c r="A84" s="10" t="str">
        <f>$A$26</f>
        <v>Other services</v>
      </c>
      <c r="B84" s="18">
        <f t="shared" si="7"/>
        <v>-0.10740532858471985</v>
      </c>
      <c r="C84" s="18">
        <f t="shared" si="8"/>
        <v>-4.9638809728942856</v>
      </c>
      <c r="D84" s="18">
        <f t="shared" si="9"/>
        <v>-0.49440435189601617</v>
      </c>
      <c r="E84" s="18">
        <f t="shared" si="10"/>
        <v>-6.4354897997720428E-3</v>
      </c>
      <c r="F84" s="18">
        <f t="shared" si="5"/>
        <v>-0.16935708454004494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1.3498668739127639</v>
      </c>
      <c r="C86" s="18">
        <f>IF(AND(D$3-C$3 &lt;&gt; 0,C28&lt;&gt;0,D28&lt;&gt;0),(EXP(LN(D28/C28)/(D$3-C$3))-1)*100,0)</f>
        <v>-2.4096408410871129</v>
      </c>
      <c r="D86" s="18">
        <f>IF(AND(E$3-D$3 &lt;&gt; 0,D28&lt;&gt;0,E28&lt;&gt;0),(EXP(LN(E28/D28)/(E$3-D$3))-1)*100,0)</f>
        <v>0.62677593744866478</v>
      </c>
      <c r="E86" s="18">
        <f>IF(AND(F$3-E$3 &lt;&gt; 0,E28&lt;&gt;0,F28&lt;&gt;0),(EXP(LN(F28/E28)/(F$3-E$3))-1)*100,0)</f>
        <v>0.40415375085025573</v>
      </c>
      <c r="F86" s="18">
        <f>IF(AND(F$3-D$3 &lt;&gt; 0,D28&lt;&gt;0,F28&lt;&gt;0),(EXP(LN(F28/D28)/(F$3-D$3))-1)*100,0)</f>
        <v>0.47830636812842275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-1.2610000000000001</v>
      </c>
      <c r="C90" s="27">
        <f>D5-C5</f>
        <v>-1.6040000000000019</v>
      </c>
      <c r="D90" s="27">
        <f t="shared" si="11"/>
        <v>0.1549999999999967</v>
      </c>
      <c r="E90" s="27">
        <f t="shared" si="11"/>
        <v>5.0000000000016698E-3</v>
      </c>
      <c r="F90" s="27">
        <f>F5-D5</f>
        <v>0.15999999999999837</v>
      </c>
    </row>
    <row r="91" spans="1:6" x14ac:dyDescent="0.2">
      <c r="A91" t="str">
        <f>$A$6</f>
        <v>Mining and quarrying</v>
      </c>
      <c r="B91" s="27">
        <f t="shared" si="11"/>
        <v>0.20800000000000005</v>
      </c>
      <c r="C91" s="27">
        <f t="shared" ref="C91:C105" si="12">D6-C6</f>
        <v>2.2999999999998522E-2</v>
      </c>
      <c r="D91" s="27">
        <f t="shared" si="11"/>
        <v>-0.11099999999999965</v>
      </c>
      <c r="E91" s="27">
        <f t="shared" si="11"/>
        <v>-0.11899999999999947</v>
      </c>
      <c r="F91" s="27">
        <f t="shared" ref="F91:F111" si="13">F6-D6</f>
        <v>-0.22999999999999912</v>
      </c>
    </row>
    <row r="92" spans="1:6" x14ac:dyDescent="0.2">
      <c r="A92" t="str">
        <f>$A$7</f>
        <v>Food drink and tobacco</v>
      </c>
      <c r="B92" s="27">
        <f t="shared" si="11"/>
        <v>-0.23200000000000776</v>
      </c>
      <c r="C92" s="27">
        <f t="shared" si="12"/>
        <v>-3.0999999999995254E-2</v>
      </c>
      <c r="D92" s="27">
        <f t="shared" si="11"/>
        <v>2.5000000000009681E-2</v>
      </c>
      <c r="E92" s="27">
        <f t="shared" si="11"/>
        <v>-9.5000000000010409E-2</v>
      </c>
      <c r="F92" s="27">
        <f t="shared" si="13"/>
        <v>-7.0000000000000728E-2</v>
      </c>
    </row>
    <row r="93" spans="1:6" x14ac:dyDescent="0.2">
      <c r="A93" t="str">
        <f>$A$8</f>
        <v>Engineering</v>
      </c>
      <c r="B93" s="27">
        <f t="shared" si="11"/>
        <v>0.73099999999999721</v>
      </c>
      <c r="C93" s="27">
        <f t="shared" si="12"/>
        <v>-0.78399999999999981</v>
      </c>
      <c r="D93" s="27">
        <f t="shared" si="11"/>
        <v>0.63099999999998158</v>
      </c>
      <c r="E93" s="27">
        <f t="shared" si="11"/>
        <v>-0.86399999999998922</v>
      </c>
      <c r="F93" s="27">
        <f t="shared" si="13"/>
        <v>-0.23300000000000765</v>
      </c>
    </row>
    <row r="94" spans="1:6" x14ac:dyDescent="0.2">
      <c r="A94" t="str">
        <f>$A$9</f>
        <v>Rest of manufacturing</v>
      </c>
      <c r="B94" s="27">
        <f t="shared" si="11"/>
        <v>2.8610000000001392</v>
      </c>
      <c r="C94" s="27">
        <f t="shared" si="12"/>
        <v>-4.2970000000000681</v>
      </c>
      <c r="D94" s="27">
        <f t="shared" si="11"/>
        <v>0.13699999999990098</v>
      </c>
      <c r="E94" s="27">
        <f t="shared" si="11"/>
        <v>-2.3249999999999886</v>
      </c>
      <c r="F94" s="27">
        <f t="shared" si="13"/>
        <v>-2.1880000000000877</v>
      </c>
    </row>
    <row r="95" spans="1:6" x14ac:dyDescent="0.2">
      <c r="A95" t="str">
        <f>$A$10</f>
        <v>Electricity and gas</v>
      </c>
      <c r="B95" s="27">
        <f t="shared" si="11"/>
        <v>1.6160000000000121</v>
      </c>
      <c r="C95" s="27">
        <f t="shared" si="12"/>
        <v>0.63300000000000267</v>
      </c>
      <c r="D95" s="27">
        <f t="shared" si="11"/>
        <v>-0.31499999999999417</v>
      </c>
      <c r="E95" s="27">
        <f t="shared" si="11"/>
        <v>-0.10000000000000675</v>
      </c>
      <c r="F95" s="27">
        <f t="shared" si="13"/>
        <v>-0.41500000000000092</v>
      </c>
    </row>
    <row r="96" spans="1:6" x14ac:dyDescent="0.2">
      <c r="A96" t="str">
        <f>$A$11</f>
        <v>Water and sewerage</v>
      </c>
      <c r="B96" s="27">
        <f t="shared" si="11"/>
        <v>0.71000000000001773</v>
      </c>
      <c r="C96" s="27">
        <f t="shared" si="12"/>
        <v>-0.67900000000000027</v>
      </c>
      <c r="D96" s="27">
        <f t="shared" si="11"/>
        <v>0.12400000000000144</v>
      </c>
      <c r="E96" s="27">
        <f t="shared" si="11"/>
        <v>0.15399999999999281</v>
      </c>
      <c r="F96" s="27">
        <f t="shared" si="13"/>
        <v>0.27799999999999425</v>
      </c>
    </row>
    <row r="97" spans="1:6" x14ac:dyDescent="0.2">
      <c r="A97" t="str">
        <f>$A$12</f>
        <v>Construction</v>
      </c>
      <c r="B97" s="27">
        <f t="shared" si="11"/>
        <v>5.2839999999999385</v>
      </c>
      <c r="C97" s="27">
        <f t="shared" si="12"/>
        <v>-1.0359999999999339</v>
      </c>
      <c r="D97" s="27">
        <f t="shared" si="11"/>
        <v>0.43400000000002237</v>
      </c>
      <c r="E97" s="27">
        <f t="shared" si="11"/>
        <v>1.0669999999999646</v>
      </c>
      <c r="F97" s="27">
        <f t="shared" si="13"/>
        <v>1.500999999999987</v>
      </c>
    </row>
    <row r="98" spans="1:6" x14ac:dyDescent="0.2">
      <c r="A98" t="str">
        <f>$A$13</f>
        <v>Wholesale and retail trade</v>
      </c>
      <c r="B98" s="27">
        <f t="shared" si="11"/>
        <v>0.86499999999990962</v>
      </c>
      <c r="C98" s="27">
        <f t="shared" si="12"/>
        <v>-2.1020000000000607</v>
      </c>
      <c r="D98" s="27">
        <f t="shared" si="11"/>
        <v>0.78000000000011482</v>
      </c>
      <c r="E98" s="27">
        <f t="shared" si="11"/>
        <v>0.75599999999998602</v>
      </c>
      <c r="F98" s="27">
        <f t="shared" si="13"/>
        <v>1.5360000000001008</v>
      </c>
    </row>
    <row r="99" spans="1:6" x14ac:dyDescent="0.2">
      <c r="A99" t="str">
        <f>$A$14</f>
        <v>Transport and storage</v>
      </c>
      <c r="B99" s="27">
        <f t="shared" si="11"/>
        <v>4.1010000000000915</v>
      </c>
      <c r="C99" s="27">
        <f t="shared" si="12"/>
        <v>-1.2050000000000622</v>
      </c>
      <c r="D99" s="27">
        <f t="shared" si="11"/>
        <v>4.3420000000001053</v>
      </c>
      <c r="E99" s="27">
        <f t="shared" si="11"/>
        <v>2.7899999999998641</v>
      </c>
      <c r="F99" s="27">
        <f t="shared" si="13"/>
        <v>7.1319999999999695</v>
      </c>
    </row>
    <row r="100" spans="1:6" x14ac:dyDescent="0.2">
      <c r="A100" t="str">
        <f>$A$15</f>
        <v>Accommodation and food</v>
      </c>
      <c r="B100" s="27">
        <f t="shared" si="11"/>
        <v>3.017000000000067</v>
      </c>
      <c r="C100" s="27">
        <f t="shared" si="12"/>
        <v>0.83299999999996288</v>
      </c>
      <c r="D100" s="27">
        <f t="shared" si="11"/>
        <v>1.6299999999999741</v>
      </c>
      <c r="E100" s="27">
        <f t="shared" si="11"/>
        <v>5.2890000000000796</v>
      </c>
      <c r="F100" s="27">
        <f t="shared" si="13"/>
        <v>6.9190000000000538</v>
      </c>
    </row>
    <row r="101" spans="1:6" x14ac:dyDescent="0.2">
      <c r="A101" t="str">
        <f>$A$16</f>
        <v>Media</v>
      </c>
      <c r="B101" s="27">
        <f t="shared" si="11"/>
        <v>1.3999999999999346E-2</v>
      </c>
      <c r="C101" s="27">
        <f t="shared" si="12"/>
        <v>0.45500000000000096</v>
      </c>
      <c r="D101" s="27">
        <f t="shared" si="11"/>
        <v>-5.2000000000002267E-2</v>
      </c>
      <c r="E101" s="27">
        <f t="shared" si="11"/>
        <v>4.7000000000000153E-2</v>
      </c>
      <c r="F101" s="27">
        <f t="shared" si="13"/>
        <v>-5.0000000000021139E-3</v>
      </c>
    </row>
    <row r="102" spans="1:6" x14ac:dyDescent="0.2">
      <c r="A102" t="str">
        <f>$A$17</f>
        <v>Information technology</v>
      </c>
      <c r="B102" s="27">
        <f t="shared" si="11"/>
        <v>-0.44899999999997497</v>
      </c>
      <c r="C102" s="27">
        <f t="shared" si="12"/>
        <v>1.5169999999999675</v>
      </c>
      <c r="D102" s="27">
        <f t="shared" si="11"/>
        <v>1.1850000000000449</v>
      </c>
      <c r="E102" s="27">
        <f t="shared" si="11"/>
        <v>1.1369999999999862</v>
      </c>
      <c r="F102" s="27">
        <f t="shared" si="13"/>
        <v>2.3220000000000312</v>
      </c>
    </row>
    <row r="103" spans="1:6" x14ac:dyDescent="0.2">
      <c r="A103" t="str">
        <f>$A$18</f>
        <v>Finance and insurance</v>
      </c>
      <c r="B103" s="27">
        <f t="shared" si="11"/>
        <v>-0.59200000000000585</v>
      </c>
      <c r="C103" s="27">
        <f t="shared" si="12"/>
        <v>0.1660000000000057</v>
      </c>
      <c r="D103" s="27">
        <f t="shared" si="11"/>
        <v>-3.0000000000196536E-3</v>
      </c>
      <c r="E103" s="27">
        <f t="shared" si="11"/>
        <v>-0.46799999999998043</v>
      </c>
      <c r="F103" s="27">
        <f t="shared" si="13"/>
        <v>-0.47100000000000009</v>
      </c>
    </row>
    <row r="104" spans="1:6" x14ac:dyDescent="0.2">
      <c r="A104" t="str">
        <f>$A$19</f>
        <v>Real estate</v>
      </c>
      <c r="B104" s="27">
        <f t="shared" si="11"/>
        <v>0.62499999999999467</v>
      </c>
      <c r="C104" s="27">
        <f t="shared" si="12"/>
        <v>5.2999999999997272E-2</v>
      </c>
      <c r="D104" s="27">
        <f t="shared" si="11"/>
        <v>6.6000000000008718E-2</v>
      </c>
      <c r="E104" s="27">
        <f t="shared" si="11"/>
        <v>0.9139999999999926</v>
      </c>
      <c r="F104" s="27">
        <f t="shared" si="13"/>
        <v>0.98000000000000131</v>
      </c>
    </row>
    <row r="105" spans="1:6" x14ac:dyDescent="0.2">
      <c r="A105" t="str">
        <f>$A$20</f>
        <v>Professional services</v>
      </c>
      <c r="B105" s="27">
        <f t="shared" si="11"/>
        <v>0.83699999999993224</v>
      </c>
      <c r="C105" s="27">
        <f t="shared" si="12"/>
        <v>0.80000000000011795</v>
      </c>
      <c r="D105" s="27">
        <f t="shared" si="11"/>
        <v>1.7129999999999157</v>
      </c>
      <c r="E105" s="27">
        <f t="shared" si="11"/>
        <v>2.9660000000000863</v>
      </c>
      <c r="F105" s="27">
        <f t="shared" si="13"/>
        <v>4.679000000000002</v>
      </c>
    </row>
    <row r="106" spans="1:6" x14ac:dyDescent="0.2">
      <c r="A106" s="10" t="str">
        <f>$A$21</f>
        <v>Support services</v>
      </c>
      <c r="B106" s="27">
        <f t="shared" ref="B106:B111" si="14">C21-B21</f>
        <v>3.4169999999999021</v>
      </c>
      <c r="C106" s="27">
        <f t="shared" ref="C106:C111" si="15">D21-C21</f>
        <v>-3.8490000000000535</v>
      </c>
      <c r="D106" s="27">
        <f t="shared" ref="D106:D111" si="16">E21-D21</f>
        <v>2.8690000000001277</v>
      </c>
      <c r="E106" s="27">
        <f t="shared" ref="E106:E111" si="17">F21-E21</f>
        <v>3.0239999999999441</v>
      </c>
      <c r="F106" s="27">
        <f t="shared" si="13"/>
        <v>5.8930000000000717</v>
      </c>
    </row>
    <row r="107" spans="1:6" x14ac:dyDescent="0.2">
      <c r="A107" s="10" t="str">
        <f>$A$22</f>
        <v>Public admin. and defence</v>
      </c>
      <c r="B107" s="27">
        <f t="shared" si="14"/>
        <v>-0.23499999999999588</v>
      </c>
      <c r="C107" s="27">
        <f t="shared" si="15"/>
        <v>-8.3999999999999631E-2</v>
      </c>
      <c r="D107" s="27">
        <f t="shared" si="16"/>
        <v>-0.2789999999999786</v>
      </c>
      <c r="E107" s="27">
        <f t="shared" si="17"/>
        <v>0.54400000000001469</v>
      </c>
      <c r="F107" s="27">
        <f t="shared" si="13"/>
        <v>0.2650000000000361</v>
      </c>
    </row>
    <row r="108" spans="1:6" x14ac:dyDescent="0.2">
      <c r="A108" s="10" t="str">
        <f>$A$23</f>
        <v>Education</v>
      </c>
      <c r="B108" s="27">
        <f t="shared" si="14"/>
        <v>0.83099999999998886</v>
      </c>
      <c r="C108" s="27">
        <f t="shared" si="15"/>
        <v>0.5899999999998613</v>
      </c>
      <c r="D108" s="27">
        <f t="shared" si="16"/>
        <v>1.1950000000000145</v>
      </c>
      <c r="E108" s="27">
        <f t="shared" si="17"/>
        <v>2.9229999999998384</v>
      </c>
      <c r="F108" s="27">
        <f t="shared" si="13"/>
        <v>4.1179999999998529</v>
      </c>
    </row>
    <row r="109" spans="1:6" x14ac:dyDescent="0.2">
      <c r="A109" s="10" t="str">
        <f>$A$24</f>
        <v>Health and social work</v>
      </c>
      <c r="B109" s="27">
        <f t="shared" si="14"/>
        <v>4.9159999999998902</v>
      </c>
      <c r="C109" s="27">
        <f t="shared" si="15"/>
        <v>-0.92799999999988358</v>
      </c>
      <c r="D109" s="27">
        <f t="shared" si="16"/>
        <v>3.3369999999998399</v>
      </c>
      <c r="E109" s="27">
        <f t="shared" si="17"/>
        <v>3.3840000000000785</v>
      </c>
      <c r="F109" s="27">
        <f t="shared" si="13"/>
        <v>6.7209999999999184</v>
      </c>
    </row>
    <row r="110" spans="1:6" x14ac:dyDescent="0.2">
      <c r="A110" s="10" t="str">
        <f>$A$25</f>
        <v>Arts and entertainment</v>
      </c>
      <c r="B110" s="27">
        <f t="shared" si="14"/>
        <v>0.31300000000000061</v>
      </c>
      <c r="C110" s="27">
        <f t="shared" si="15"/>
        <v>-0.41700000000002291</v>
      </c>
      <c r="D110" s="27">
        <f t="shared" si="16"/>
        <v>-1.1960000000000086</v>
      </c>
      <c r="E110" s="27">
        <f t="shared" si="17"/>
        <v>0.81299999999998107</v>
      </c>
      <c r="F110" s="27">
        <f t="shared" si="13"/>
        <v>-0.38300000000002754</v>
      </c>
    </row>
    <row r="111" spans="1:6" x14ac:dyDescent="0.2">
      <c r="A111" s="10" t="str">
        <f>$A$26</f>
        <v>Other services</v>
      </c>
      <c r="B111" s="27">
        <f t="shared" si="14"/>
        <v>-6.4999999999981739E-2</v>
      </c>
      <c r="C111" s="27">
        <f t="shared" si="15"/>
        <v>-0.74900000000002009</v>
      </c>
      <c r="D111" s="27">
        <f t="shared" si="16"/>
        <v>-0.35099999999998488</v>
      </c>
      <c r="E111" s="27">
        <f t="shared" si="17"/>
        <v>-9.0000000000145519E-3</v>
      </c>
      <c r="F111" s="27">
        <f t="shared" si="13"/>
        <v>-0.35999999999999943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27.51199999999983</v>
      </c>
      <c r="C113" s="29">
        <f>D28-C28</f>
        <v>-12.695000000000164</v>
      </c>
      <c r="D113" s="29">
        <f>E28-D28</f>
        <v>16.316000000000031</v>
      </c>
      <c r="E113" s="29">
        <f>F28-E28</f>
        <v>21.832999999999856</v>
      </c>
      <c r="F113" s="29">
        <f>F28-D28</f>
        <v>38.148999999999887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Coventry and Warwickshire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15.043999999999969</v>
      </c>
      <c r="C7" s="31">
        <f>'Ind T1'!C7</f>
        <v>16.316999999999997</v>
      </c>
      <c r="D7" s="31">
        <f>'Ind T1'!D7</f>
        <v>14.689999999999998</v>
      </c>
      <c r="E7" s="31">
        <f>'Ind T1'!E7</f>
        <v>14.543000000000001</v>
      </c>
      <c r="F7" s="31">
        <f>'Ind T1'!F7</f>
        <v>14.48299999999999</v>
      </c>
      <c r="H7" s="31">
        <f>C7-B7</f>
        <v>1.2730000000000281</v>
      </c>
      <c r="I7" s="31">
        <f>D7-C7</f>
        <v>-1.6269999999999989</v>
      </c>
      <c r="J7" s="31">
        <f>E7-D7</f>
        <v>-0.14699999999999669</v>
      </c>
      <c r="K7" s="31">
        <f>F7-E7</f>
        <v>-6.0000000000011156E-2</v>
      </c>
      <c r="L7" s="31">
        <f>F7-D7</f>
        <v>-0.20700000000000784</v>
      </c>
    </row>
    <row r="8" spans="1:12" x14ac:dyDescent="0.2">
      <c r="A8" t="str">
        <f>'Ind T2'!A5</f>
        <v>Agriculture</v>
      </c>
      <c r="B8" s="32">
        <f>'Ind T2'!B5</f>
        <v>6.282</v>
      </c>
      <c r="C8" s="32">
        <f>'Ind T2'!C5</f>
        <v>5.0209999999999999</v>
      </c>
      <c r="D8" s="32">
        <f>'Ind T2'!D5</f>
        <v>3.416999999999998</v>
      </c>
      <c r="E8" s="32">
        <f>'Ind T2'!E5</f>
        <v>3.5719999999999947</v>
      </c>
      <c r="F8" s="32">
        <f>'Ind T2'!F5</f>
        <v>3.5769999999999964</v>
      </c>
      <c r="H8" s="11">
        <f t="shared" ref="H8:H40" si="0">C8-B8</f>
        <v>-1.2610000000000001</v>
      </c>
      <c r="I8" s="31">
        <f t="shared" ref="I8:I38" si="1">D8-C8</f>
        <v>-1.6040000000000019</v>
      </c>
      <c r="J8" s="11">
        <f t="shared" ref="J8:J38" si="2">E8-D8</f>
        <v>0.1549999999999967</v>
      </c>
      <c r="K8" s="11">
        <f t="shared" ref="K8:K38" si="3">F8-E8</f>
        <v>5.0000000000016698E-3</v>
      </c>
      <c r="L8" s="31">
        <f t="shared" ref="L8:L40" si="4">F8-D8</f>
        <v>0.15999999999999837</v>
      </c>
    </row>
    <row r="9" spans="1:12" x14ac:dyDescent="0.2">
      <c r="A9" t="str">
        <f>'Ind T2'!A6</f>
        <v>Mining and quarrying</v>
      </c>
      <c r="B9" s="32">
        <f>'Ind T2'!B6</f>
        <v>0.21300000000000061</v>
      </c>
      <c r="C9" s="32">
        <f>'Ind T2'!C6</f>
        <v>0.42100000000000065</v>
      </c>
      <c r="D9" s="32">
        <f>'Ind T2'!D6</f>
        <v>0.44399999999999917</v>
      </c>
      <c r="E9" s="32">
        <f>'Ind T2'!E6</f>
        <v>0.33299999999999952</v>
      </c>
      <c r="F9" s="32">
        <f>'Ind T2'!F6</f>
        <v>0.21400000000000005</v>
      </c>
      <c r="H9" s="11">
        <f t="shared" si="0"/>
        <v>0.20800000000000005</v>
      </c>
      <c r="I9" s="31">
        <f t="shared" si="1"/>
        <v>2.2999999999998522E-2</v>
      </c>
      <c r="J9" s="11">
        <f t="shared" si="2"/>
        <v>-0.11099999999999965</v>
      </c>
      <c r="K9" s="11">
        <f t="shared" si="3"/>
        <v>-0.11899999999999947</v>
      </c>
      <c r="L9" s="31">
        <f t="shared" si="4"/>
        <v>-0.22999999999999912</v>
      </c>
    </row>
    <row r="10" spans="1:12" x14ac:dyDescent="0.2">
      <c r="A10" t="str">
        <f>'Ind T2'!A10</f>
        <v>Electricity and gas</v>
      </c>
      <c r="B10" s="32">
        <f>'Ind T2'!B10</f>
        <v>4.4849999999999852</v>
      </c>
      <c r="C10" s="32">
        <f>'Ind T2'!C10</f>
        <v>6.1009999999999973</v>
      </c>
      <c r="D10" s="32">
        <f>'Ind T2'!D10</f>
        <v>6.734</v>
      </c>
      <c r="E10" s="32">
        <f>'Ind T2'!E10</f>
        <v>6.4190000000000058</v>
      </c>
      <c r="F10" s="32">
        <f>'Ind T2'!F10</f>
        <v>6.3189999999999991</v>
      </c>
      <c r="H10" s="11">
        <f t="shared" si="0"/>
        <v>1.6160000000000121</v>
      </c>
      <c r="I10" s="31">
        <f t="shared" si="1"/>
        <v>0.63300000000000267</v>
      </c>
      <c r="J10" s="11">
        <f t="shared" si="2"/>
        <v>-0.31499999999999417</v>
      </c>
      <c r="K10" s="11">
        <f t="shared" si="3"/>
        <v>-0.10000000000000675</v>
      </c>
      <c r="L10" s="31">
        <f t="shared" si="4"/>
        <v>-0.41500000000000092</v>
      </c>
    </row>
    <row r="11" spans="1:12" x14ac:dyDescent="0.2">
      <c r="A11" t="str">
        <f>'Ind T2'!A11</f>
        <v>Water and sewerage</v>
      </c>
      <c r="B11" s="32">
        <f>'Ind T2'!B11</f>
        <v>4.0639999999999823</v>
      </c>
      <c r="C11" s="32">
        <f>'Ind T2'!C11</f>
        <v>4.774</v>
      </c>
      <c r="D11" s="32">
        <f>'Ind T2'!D11</f>
        <v>4.0949999999999998</v>
      </c>
      <c r="E11" s="32">
        <f>'Ind T2'!E11</f>
        <v>4.2190000000000012</v>
      </c>
      <c r="F11" s="32">
        <f>'Ind T2'!F11</f>
        <v>4.372999999999994</v>
      </c>
      <c r="H11" s="11">
        <f t="shared" ref="H11" si="5">C11-B11</f>
        <v>0.71000000000001773</v>
      </c>
      <c r="I11" s="31">
        <f t="shared" ref="I11" si="6">D11-C11</f>
        <v>-0.67900000000000027</v>
      </c>
      <c r="J11" s="11">
        <f t="shared" ref="J11" si="7">E11-D11</f>
        <v>0.12400000000000144</v>
      </c>
      <c r="K11" s="11">
        <f t="shared" ref="K11" si="8">F11-E11</f>
        <v>0.15399999999999281</v>
      </c>
      <c r="L11" s="31">
        <f t="shared" si="4"/>
        <v>0.27799999999999425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54.661999999999999</v>
      </c>
      <c r="C13" s="31">
        <f>'Ind T1'!C8</f>
        <v>58.022000000000126</v>
      </c>
      <c r="D13" s="31">
        <f>'Ind T1'!D8</f>
        <v>52.910000000000068</v>
      </c>
      <c r="E13" s="31">
        <f>'Ind T1'!E8</f>
        <v>53.70299999999996</v>
      </c>
      <c r="F13" s="31">
        <f>'Ind T1'!F8</f>
        <v>50.418999999999969</v>
      </c>
      <c r="H13" s="31">
        <f t="shared" si="0"/>
        <v>3.3600000000001273</v>
      </c>
      <c r="I13" s="31">
        <f t="shared" si="1"/>
        <v>-5.1120000000000587</v>
      </c>
      <c r="J13" s="31">
        <f t="shared" si="2"/>
        <v>0.79299999999989268</v>
      </c>
      <c r="K13" s="31">
        <f t="shared" si="3"/>
        <v>-3.2839999999999918</v>
      </c>
      <c r="L13" s="31">
        <f t="shared" si="4"/>
        <v>-2.4910000000000991</v>
      </c>
    </row>
    <row r="14" spans="1:12" x14ac:dyDescent="0.2">
      <c r="A14" t="str">
        <f>'Ind T2'!A7</f>
        <v>Food drink and tobacco</v>
      </c>
      <c r="B14" s="32">
        <f>'Ind T2'!B7</f>
        <v>4.1009999999999991</v>
      </c>
      <c r="C14" s="32">
        <f>'Ind T2'!C7</f>
        <v>3.8689999999999913</v>
      </c>
      <c r="D14" s="32">
        <f>'Ind T2'!D7</f>
        <v>3.8379999999999961</v>
      </c>
      <c r="E14" s="32">
        <f>'Ind T2'!E7</f>
        <v>3.8630000000000058</v>
      </c>
      <c r="F14" s="32">
        <f>'Ind T2'!F7</f>
        <v>3.7679999999999954</v>
      </c>
      <c r="H14" s="11">
        <f t="shared" si="0"/>
        <v>-0.23200000000000776</v>
      </c>
      <c r="I14" s="31">
        <f t="shared" si="1"/>
        <v>-3.0999999999995254E-2</v>
      </c>
      <c r="J14" s="11">
        <f t="shared" si="2"/>
        <v>2.5000000000009681E-2</v>
      </c>
      <c r="K14" s="11">
        <f t="shared" si="3"/>
        <v>-9.5000000000010409E-2</v>
      </c>
      <c r="L14" s="31">
        <f t="shared" si="4"/>
        <v>-7.0000000000000728E-2</v>
      </c>
    </row>
    <row r="15" spans="1:12" x14ac:dyDescent="0.2">
      <c r="A15" t="str">
        <f>'Ind T2'!A8</f>
        <v>Engineering</v>
      </c>
      <c r="B15" s="32">
        <f>'Ind T2'!B8</f>
        <v>7.7910000000000119</v>
      </c>
      <c r="C15" s="32">
        <f>'Ind T2'!C8</f>
        <v>8.5220000000000091</v>
      </c>
      <c r="D15" s="32">
        <f>'Ind T2'!D8</f>
        <v>7.7380000000000093</v>
      </c>
      <c r="E15" s="32">
        <f>'Ind T2'!E8</f>
        <v>8.3689999999999909</v>
      </c>
      <c r="F15" s="32">
        <f>'Ind T2'!F8</f>
        <v>7.5050000000000017</v>
      </c>
      <c r="H15" s="11">
        <f t="shared" si="0"/>
        <v>0.73099999999999721</v>
      </c>
      <c r="I15" s="31">
        <f t="shared" si="1"/>
        <v>-0.78399999999999981</v>
      </c>
      <c r="J15" s="11">
        <f t="shared" si="2"/>
        <v>0.63099999999998158</v>
      </c>
      <c r="K15" s="11">
        <f t="shared" si="3"/>
        <v>-0.86399999999998922</v>
      </c>
      <c r="L15" s="31">
        <f t="shared" si="4"/>
        <v>-0.23300000000000765</v>
      </c>
    </row>
    <row r="16" spans="1:12" x14ac:dyDescent="0.2">
      <c r="A16" t="str">
        <f>'Ind T2'!A9</f>
        <v>Rest of manufacturing</v>
      </c>
      <c r="B16" s="32">
        <f>'Ind T2'!B9</f>
        <v>42.769999999999989</v>
      </c>
      <c r="C16" s="32">
        <f>'Ind T2'!C9</f>
        <v>45.631000000000128</v>
      </c>
      <c r="D16" s="32">
        <f>'Ind T2'!D9</f>
        <v>41.33400000000006</v>
      </c>
      <c r="E16" s="32">
        <f>'Ind T2'!E9</f>
        <v>41.470999999999961</v>
      </c>
      <c r="F16" s="32">
        <f>'Ind T2'!F9</f>
        <v>39.145999999999972</v>
      </c>
      <c r="H16" s="11">
        <f t="shared" si="0"/>
        <v>2.8610000000001392</v>
      </c>
      <c r="I16" s="31">
        <f t="shared" si="1"/>
        <v>-4.2970000000000681</v>
      </c>
      <c r="J16" s="11">
        <f t="shared" si="2"/>
        <v>0.13699999999990098</v>
      </c>
      <c r="K16" s="11">
        <f t="shared" si="3"/>
        <v>-2.3249999999999886</v>
      </c>
      <c r="L16" s="31">
        <f t="shared" si="4"/>
        <v>-2.1880000000000877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26.432000000000006</v>
      </c>
      <c r="C18" s="31">
        <f>'Ind T1'!C9</f>
        <v>31.715999999999944</v>
      </c>
      <c r="D18" s="31">
        <f>'Ind T1'!D9</f>
        <v>30.68000000000001</v>
      </c>
      <c r="E18" s="31">
        <f>'Ind T1'!E9</f>
        <v>31.114000000000033</v>
      </c>
      <c r="F18" s="31">
        <f>'Ind T1'!F9</f>
        <v>32.180999999999997</v>
      </c>
      <c r="H18" s="31">
        <f t="shared" si="0"/>
        <v>5.2839999999999385</v>
      </c>
      <c r="I18" s="31">
        <f t="shared" si="1"/>
        <v>-1.0359999999999339</v>
      </c>
      <c r="J18" s="31">
        <f t="shared" si="2"/>
        <v>0.43400000000002237</v>
      </c>
      <c r="K18" s="31">
        <f t="shared" si="3"/>
        <v>1.0669999999999646</v>
      </c>
      <c r="L18" s="31">
        <f t="shared" si="4"/>
        <v>1.500999999999987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141.25699999999995</v>
      </c>
      <c r="C20" s="31">
        <f>'Ind T1'!C10</f>
        <v>149.24</v>
      </c>
      <c r="D20" s="31">
        <f>'Ind T1'!D10</f>
        <v>146.76599999999985</v>
      </c>
      <c r="E20" s="31">
        <f>'Ind T1'!E10</f>
        <v>153.51800000000003</v>
      </c>
      <c r="F20" s="31">
        <f>'Ind T1'!F10</f>
        <v>162.35299999999998</v>
      </c>
      <c r="H20" s="31">
        <f t="shared" si="0"/>
        <v>7.9830000000000609</v>
      </c>
      <c r="I20" s="31">
        <f t="shared" si="1"/>
        <v>-2.4740000000001601</v>
      </c>
      <c r="J20" s="31">
        <f t="shared" si="2"/>
        <v>6.7520000000001801</v>
      </c>
      <c r="K20" s="31">
        <f t="shared" si="3"/>
        <v>8.8349999999999511</v>
      </c>
      <c r="L20" s="31">
        <f t="shared" si="4"/>
        <v>15.587000000000131</v>
      </c>
    </row>
    <row r="21" spans="1:12" x14ac:dyDescent="0.2">
      <c r="A21" s="10" t="str">
        <f>'Ind T2'!A13</f>
        <v>Wholesale and retail trade</v>
      </c>
      <c r="B21" s="32">
        <f>'Ind T2'!B13</f>
        <v>78.364000000000061</v>
      </c>
      <c r="C21" s="32">
        <f>'Ind T2'!C13</f>
        <v>79.228999999999971</v>
      </c>
      <c r="D21" s="32">
        <f>'Ind T2'!D13</f>
        <v>77.12699999999991</v>
      </c>
      <c r="E21" s="32">
        <f>'Ind T2'!E13</f>
        <v>77.907000000000025</v>
      </c>
      <c r="F21" s="32">
        <f>'Ind T2'!F13</f>
        <v>78.663000000000011</v>
      </c>
      <c r="H21" s="11">
        <f t="shared" si="0"/>
        <v>0.86499999999990962</v>
      </c>
      <c r="I21" s="31">
        <f t="shared" si="1"/>
        <v>-2.1020000000000607</v>
      </c>
      <c r="J21" s="11">
        <f t="shared" si="2"/>
        <v>0.78000000000011482</v>
      </c>
      <c r="K21" s="11">
        <f t="shared" si="3"/>
        <v>0.75599999999998602</v>
      </c>
      <c r="L21" s="31">
        <f t="shared" si="4"/>
        <v>1.5360000000001008</v>
      </c>
    </row>
    <row r="22" spans="1:12" x14ac:dyDescent="0.2">
      <c r="A22" s="10" t="str">
        <f>'Ind T2'!A14</f>
        <v>Transport and storage</v>
      </c>
      <c r="B22" s="32">
        <f>'Ind T2'!B14</f>
        <v>33.297999999999945</v>
      </c>
      <c r="C22" s="32">
        <f>'Ind T2'!C14</f>
        <v>37.399000000000036</v>
      </c>
      <c r="D22" s="32">
        <f>'Ind T2'!D14</f>
        <v>36.193999999999974</v>
      </c>
      <c r="E22" s="32">
        <f>'Ind T2'!E14</f>
        <v>40.53600000000008</v>
      </c>
      <c r="F22" s="32">
        <f>'Ind T2'!F14</f>
        <v>43.325999999999944</v>
      </c>
      <c r="H22" s="11">
        <f t="shared" si="0"/>
        <v>4.1010000000000915</v>
      </c>
      <c r="I22" s="31">
        <f t="shared" si="1"/>
        <v>-1.2050000000000622</v>
      </c>
      <c r="J22" s="11">
        <f t="shared" si="2"/>
        <v>4.3420000000001053</v>
      </c>
      <c r="K22" s="11">
        <f t="shared" si="3"/>
        <v>2.7899999999998641</v>
      </c>
      <c r="L22" s="31">
        <f t="shared" si="4"/>
        <v>7.1319999999999695</v>
      </c>
    </row>
    <row r="23" spans="1:12" x14ac:dyDescent="0.2">
      <c r="A23" s="10" t="str">
        <f>'Ind T2'!A15</f>
        <v>Accommodation and food</v>
      </c>
      <c r="B23" s="32">
        <f>'Ind T2'!B15</f>
        <v>29.594999999999942</v>
      </c>
      <c r="C23" s="32">
        <f>'Ind T2'!C15</f>
        <v>32.612000000000009</v>
      </c>
      <c r="D23" s="32">
        <f>'Ind T2'!D15</f>
        <v>33.444999999999972</v>
      </c>
      <c r="E23" s="32">
        <f>'Ind T2'!E15</f>
        <v>35.074999999999946</v>
      </c>
      <c r="F23" s="32">
        <f>'Ind T2'!F15</f>
        <v>40.364000000000026</v>
      </c>
      <c r="H23" s="11">
        <f t="shared" si="0"/>
        <v>3.017000000000067</v>
      </c>
      <c r="I23" s="31">
        <f t="shared" si="1"/>
        <v>0.83299999999996288</v>
      </c>
      <c r="J23" s="11">
        <f t="shared" si="2"/>
        <v>1.6299999999999741</v>
      </c>
      <c r="K23" s="11">
        <f t="shared" si="3"/>
        <v>5.2890000000000796</v>
      </c>
      <c r="L23" s="31">
        <f t="shared" si="4"/>
        <v>6.9190000000000538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148.40000000000012</v>
      </c>
      <c r="C25" s="31">
        <f>'Ind T1'!C11</f>
        <v>152.49999999999997</v>
      </c>
      <c r="D25" s="31">
        <f>'Ind T1'!D11</f>
        <v>150.476</v>
      </c>
      <c r="E25" s="31">
        <f>'Ind T1'!E11</f>
        <v>154.70700000000005</v>
      </c>
      <c r="F25" s="31">
        <f>'Ind T1'!F11</f>
        <v>163.13100000000006</v>
      </c>
      <c r="H25" s="31">
        <f t="shared" si="0"/>
        <v>4.0999999999998522</v>
      </c>
      <c r="I25" s="31">
        <f t="shared" si="1"/>
        <v>-2.0239999999999725</v>
      </c>
      <c r="J25" s="31">
        <f t="shared" si="2"/>
        <v>4.2310000000000514</v>
      </c>
      <c r="K25" s="31">
        <f t="shared" si="3"/>
        <v>8.4240000000000066</v>
      </c>
      <c r="L25" s="31">
        <f t="shared" si="4"/>
        <v>12.655000000000058</v>
      </c>
    </row>
    <row r="26" spans="1:12" x14ac:dyDescent="0.2">
      <c r="A26" s="10" t="str">
        <f>'Ind T2'!A16</f>
        <v>Media</v>
      </c>
      <c r="B26" s="11">
        <f>'Ind T2'!B16</f>
        <v>2.1739999999999999</v>
      </c>
      <c r="C26" s="11">
        <f>'Ind T2'!C16</f>
        <v>2.1879999999999993</v>
      </c>
      <c r="D26" s="11">
        <f>'Ind T2'!D16</f>
        <v>2.6430000000000002</v>
      </c>
      <c r="E26" s="11">
        <f>'Ind T2'!E16</f>
        <v>2.590999999999998</v>
      </c>
      <c r="F26" s="11">
        <f>'Ind T2'!F16</f>
        <v>2.6379999999999981</v>
      </c>
      <c r="H26" s="11">
        <f t="shared" si="0"/>
        <v>1.3999999999999346E-2</v>
      </c>
      <c r="I26" s="31">
        <f t="shared" si="1"/>
        <v>0.45500000000000096</v>
      </c>
      <c r="J26" s="11">
        <f t="shared" si="2"/>
        <v>-5.2000000000002267E-2</v>
      </c>
      <c r="K26" s="11">
        <f t="shared" si="3"/>
        <v>4.7000000000000153E-2</v>
      </c>
      <c r="L26" s="31">
        <f t="shared" si="4"/>
        <v>-5.0000000000021139E-3</v>
      </c>
    </row>
    <row r="27" spans="1:12" x14ac:dyDescent="0.2">
      <c r="A27" s="10" t="str">
        <f>'Ind T2'!A17</f>
        <v>Information technology</v>
      </c>
      <c r="B27" s="11">
        <f>'Ind T2'!B17</f>
        <v>14.285999999999989</v>
      </c>
      <c r="C27" s="11">
        <f>'Ind T2'!C17</f>
        <v>13.837000000000014</v>
      </c>
      <c r="D27" s="11">
        <f>'Ind T2'!D17</f>
        <v>15.353999999999981</v>
      </c>
      <c r="E27" s="11">
        <f>'Ind T2'!E17</f>
        <v>16.539000000000026</v>
      </c>
      <c r="F27" s="11">
        <f>'Ind T2'!F17</f>
        <v>17.676000000000013</v>
      </c>
      <c r="H27" s="11">
        <f t="shared" si="0"/>
        <v>-0.44899999999997497</v>
      </c>
      <c r="I27" s="31">
        <f t="shared" si="1"/>
        <v>1.5169999999999675</v>
      </c>
      <c r="J27" s="11">
        <f t="shared" si="2"/>
        <v>1.1850000000000449</v>
      </c>
      <c r="K27" s="11">
        <f t="shared" si="3"/>
        <v>1.1369999999999862</v>
      </c>
      <c r="L27" s="31">
        <f t="shared" si="4"/>
        <v>2.3220000000000312</v>
      </c>
    </row>
    <row r="28" spans="1:12" x14ac:dyDescent="0.2">
      <c r="A28" s="10" t="str">
        <f>'Ind T2'!A18</f>
        <v>Finance and insurance</v>
      </c>
      <c r="B28" s="11">
        <f>'Ind T2'!B18</f>
        <v>12.457000000000024</v>
      </c>
      <c r="C28" s="11">
        <f>'Ind T2'!C18</f>
        <v>11.865000000000018</v>
      </c>
      <c r="D28" s="11">
        <f>'Ind T2'!D18</f>
        <v>12.031000000000024</v>
      </c>
      <c r="E28" s="11">
        <f>'Ind T2'!E18</f>
        <v>12.028000000000004</v>
      </c>
      <c r="F28" s="11">
        <f>'Ind T2'!F18</f>
        <v>11.560000000000024</v>
      </c>
      <c r="H28" s="11">
        <f t="shared" si="0"/>
        <v>-0.59200000000000585</v>
      </c>
      <c r="I28" s="31">
        <f t="shared" si="1"/>
        <v>0.1660000000000057</v>
      </c>
      <c r="J28" s="11">
        <f t="shared" si="2"/>
        <v>-3.0000000000196536E-3</v>
      </c>
      <c r="K28" s="11">
        <f t="shared" si="3"/>
        <v>-0.46799999999998043</v>
      </c>
      <c r="L28" s="31">
        <f t="shared" si="4"/>
        <v>-0.47100000000000009</v>
      </c>
    </row>
    <row r="29" spans="1:12" x14ac:dyDescent="0.2">
      <c r="A29" s="10" t="str">
        <f>'Ind T2'!A19</f>
        <v>Real estate</v>
      </c>
      <c r="B29" s="11">
        <f>'Ind T2'!B19</f>
        <v>6.3960000000000035</v>
      </c>
      <c r="C29" s="11">
        <f>'Ind T2'!C19</f>
        <v>7.0209999999999981</v>
      </c>
      <c r="D29" s="11">
        <f>'Ind T2'!D19</f>
        <v>7.0739999999999954</v>
      </c>
      <c r="E29" s="11">
        <f>'Ind T2'!E19</f>
        <v>7.1400000000000041</v>
      </c>
      <c r="F29" s="11">
        <f>'Ind T2'!F19</f>
        <v>8.0539999999999967</v>
      </c>
      <c r="H29" s="11">
        <f t="shared" ref="H29:H31" si="9">C29-B29</f>
        <v>0.62499999999999467</v>
      </c>
      <c r="I29" s="31">
        <f t="shared" ref="I29:I31" si="10">D29-C29</f>
        <v>5.2999999999997272E-2</v>
      </c>
      <c r="J29" s="11">
        <f t="shared" ref="J29:J31" si="11">E29-D29</f>
        <v>6.6000000000008718E-2</v>
      </c>
      <c r="K29" s="11">
        <f t="shared" ref="K29:K31" si="12">F29-E29</f>
        <v>0.9139999999999926</v>
      </c>
      <c r="L29" s="31">
        <f t="shared" si="4"/>
        <v>0.98000000000000131</v>
      </c>
    </row>
    <row r="30" spans="1:12" x14ac:dyDescent="0.2">
      <c r="A30" s="10" t="str">
        <f>'Ind T2'!A20</f>
        <v>Professional services</v>
      </c>
      <c r="B30" s="11">
        <f>'Ind T2'!B20</f>
        <v>44.913000000000039</v>
      </c>
      <c r="C30" s="11">
        <f>'Ind T2'!C20</f>
        <v>45.749999999999972</v>
      </c>
      <c r="D30" s="11">
        <f>'Ind T2'!D20</f>
        <v>46.55000000000009</v>
      </c>
      <c r="E30" s="11">
        <f>'Ind T2'!E20</f>
        <v>48.263000000000005</v>
      </c>
      <c r="F30" s="11">
        <f>'Ind T2'!F20</f>
        <v>51.229000000000092</v>
      </c>
      <c r="H30" s="11">
        <f t="shared" si="9"/>
        <v>0.83699999999993224</v>
      </c>
      <c r="I30" s="31">
        <f t="shared" si="10"/>
        <v>0.80000000000011795</v>
      </c>
      <c r="J30" s="11">
        <f t="shared" si="11"/>
        <v>1.7129999999999157</v>
      </c>
      <c r="K30" s="11">
        <f t="shared" si="12"/>
        <v>2.9660000000000863</v>
      </c>
      <c r="L30" s="31">
        <f t="shared" si="4"/>
        <v>4.679000000000002</v>
      </c>
    </row>
    <row r="31" spans="1:12" x14ac:dyDescent="0.2">
      <c r="A31" s="10" t="str">
        <f>'Ind T2'!A21</f>
        <v>Support services</v>
      </c>
      <c r="B31" s="11">
        <f>'Ind T2'!B21</f>
        <v>40.144000000000034</v>
      </c>
      <c r="C31" s="11">
        <f>'Ind T2'!C21</f>
        <v>43.560999999999936</v>
      </c>
      <c r="D31" s="11">
        <f>'Ind T2'!D21</f>
        <v>39.711999999999883</v>
      </c>
      <c r="E31" s="11">
        <f>'Ind T2'!E21</f>
        <v>42.58100000000001</v>
      </c>
      <c r="F31" s="11">
        <f>'Ind T2'!F21</f>
        <v>45.604999999999954</v>
      </c>
      <c r="H31" s="11">
        <f t="shared" si="9"/>
        <v>3.4169999999999021</v>
      </c>
      <c r="I31" s="31">
        <f t="shared" si="10"/>
        <v>-3.8490000000000535</v>
      </c>
      <c r="J31" s="11">
        <f t="shared" si="11"/>
        <v>2.8690000000001277</v>
      </c>
      <c r="K31" s="11">
        <f t="shared" si="12"/>
        <v>3.0239999999999441</v>
      </c>
      <c r="L31" s="31">
        <f t="shared" si="4"/>
        <v>5.8930000000000717</v>
      </c>
    </row>
    <row r="32" spans="1:12" x14ac:dyDescent="0.2">
      <c r="A32" s="10" t="str">
        <f>'Ind T2'!A25</f>
        <v>Arts and entertainment</v>
      </c>
      <c r="B32" s="11">
        <f>'Ind T2'!B25</f>
        <v>12.87600000000003</v>
      </c>
      <c r="C32" s="11">
        <f>'Ind T2'!C25</f>
        <v>13.18900000000003</v>
      </c>
      <c r="D32" s="11">
        <f>'Ind T2'!D25</f>
        <v>12.772000000000007</v>
      </c>
      <c r="E32" s="11">
        <f>'Ind T2'!E25</f>
        <v>11.575999999999999</v>
      </c>
      <c r="F32" s="11">
        <f>'Ind T2'!F25</f>
        <v>12.38899999999998</v>
      </c>
      <c r="H32" s="11">
        <f t="shared" ref="H32" si="13">C32-B32</f>
        <v>0.31300000000000061</v>
      </c>
      <c r="I32" s="31">
        <f t="shared" ref="I32:I33" si="14">D32-C32</f>
        <v>-0.41700000000002291</v>
      </c>
      <c r="J32" s="11">
        <f t="shared" ref="J32:J33" si="15">E32-D32</f>
        <v>-1.1960000000000086</v>
      </c>
      <c r="K32" s="11">
        <f t="shared" ref="K32:K33" si="16">F32-E32</f>
        <v>0.81299999999998107</v>
      </c>
      <c r="L32" s="31">
        <f t="shared" si="4"/>
        <v>-0.38300000000002754</v>
      </c>
    </row>
    <row r="33" spans="1:12" x14ac:dyDescent="0.2">
      <c r="A33" s="10" t="str">
        <f>'Ind T2'!A26</f>
        <v>Other services</v>
      </c>
      <c r="B33" s="11">
        <f>'Ind T2'!B26</f>
        <v>15.153999999999993</v>
      </c>
      <c r="C33" s="11">
        <f>'Ind T2'!C26</f>
        <v>15.089000000000011</v>
      </c>
      <c r="D33" s="11">
        <f>'Ind T2'!D26</f>
        <v>14.339999999999991</v>
      </c>
      <c r="E33" s="11">
        <f>'Ind T2'!E26</f>
        <v>13.989000000000006</v>
      </c>
      <c r="F33" s="11">
        <f>'Ind T2'!F26</f>
        <v>13.979999999999992</v>
      </c>
      <c r="H33" s="11">
        <f>C33-B33</f>
        <v>-6.4999999999981739E-2</v>
      </c>
      <c r="I33" s="31">
        <f t="shared" si="14"/>
        <v>-0.74900000000002009</v>
      </c>
      <c r="J33" s="11">
        <f t="shared" si="15"/>
        <v>-0.35099999999998488</v>
      </c>
      <c r="K33" s="11">
        <f t="shared" si="16"/>
        <v>-9.0000000000145519E-3</v>
      </c>
      <c r="L33" s="31">
        <f t="shared" si="4"/>
        <v>-0.35999999999999943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113.5350000000002</v>
      </c>
      <c r="C35" s="31">
        <f>'Ind T1'!C12</f>
        <v>119.04700000000008</v>
      </c>
      <c r="D35" s="31">
        <f>'Ind T1'!D12</f>
        <v>118.62500000000006</v>
      </c>
      <c r="E35" s="31">
        <f>'Ind T1'!E12</f>
        <v>122.87799999999994</v>
      </c>
      <c r="F35" s="31">
        <f>'Ind T1'!F12</f>
        <v>129.72899999999987</v>
      </c>
      <c r="H35" s="31">
        <f t="shared" si="0"/>
        <v>5.5119999999998868</v>
      </c>
      <c r="I35" s="31">
        <f t="shared" si="1"/>
        <v>-0.42200000000002547</v>
      </c>
      <c r="J35" s="31">
        <f t="shared" si="2"/>
        <v>4.2529999999998864</v>
      </c>
      <c r="K35" s="31">
        <f t="shared" si="3"/>
        <v>6.850999999999928</v>
      </c>
      <c r="L35" s="31">
        <f t="shared" si="4"/>
        <v>11.103999999999814</v>
      </c>
    </row>
    <row r="36" spans="1:12" x14ac:dyDescent="0.2">
      <c r="A36" s="10" t="str">
        <f>'Ind T2'!A22</f>
        <v>Public admin. and defence</v>
      </c>
      <c r="B36" s="32">
        <f>'Ind T2'!B22</f>
        <v>17.804999999999993</v>
      </c>
      <c r="C36" s="32">
        <f>'Ind T2'!C22</f>
        <v>17.569999999999997</v>
      </c>
      <c r="D36" s="32">
        <f>'Ind T2'!D22</f>
        <v>17.485999999999997</v>
      </c>
      <c r="E36" s="32">
        <f>'Ind T2'!E22</f>
        <v>17.207000000000019</v>
      </c>
      <c r="F36" s="32">
        <f>'Ind T2'!F22</f>
        <v>17.751000000000033</v>
      </c>
      <c r="H36" s="11">
        <f t="shared" si="0"/>
        <v>-0.23499999999999588</v>
      </c>
      <c r="I36" s="31">
        <f t="shared" si="1"/>
        <v>-8.3999999999999631E-2</v>
      </c>
      <c r="J36" s="11">
        <f t="shared" si="2"/>
        <v>-0.2789999999999786</v>
      </c>
      <c r="K36" s="11">
        <f t="shared" si="3"/>
        <v>0.54400000000001469</v>
      </c>
      <c r="L36" s="31">
        <f t="shared" si="4"/>
        <v>0.2650000000000361</v>
      </c>
    </row>
    <row r="37" spans="1:12" x14ac:dyDescent="0.2">
      <c r="A37" s="10" t="str">
        <f>'Ind T2'!A23</f>
        <v>Education</v>
      </c>
      <c r="B37" s="32">
        <f>'Ind T2'!B23</f>
        <v>45.770000000000131</v>
      </c>
      <c r="C37" s="32">
        <f>'Ind T2'!C23</f>
        <v>46.60100000000012</v>
      </c>
      <c r="D37" s="32">
        <f>'Ind T2'!D23</f>
        <v>47.190999999999981</v>
      </c>
      <c r="E37" s="32">
        <f>'Ind T2'!E23</f>
        <v>48.385999999999996</v>
      </c>
      <c r="F37" s="32">
        <f>'Ind T2'!F23</f>
        <v>51.308999999999834</v>
      </c>
      <c r="H37" s="11">
        <f t="shared" si="0"/>
        <v>0.83099999999998886</v>
      </c>
      <c r="I37" s="31">
        <f t="shared" si="1"/>
        <v>0.5899999999998613</v>
      </c>
      <c r="J37" s="11">
        <f t="shared" si="2"/>
        <v>1.1950000000000145</v>
      </c>
      <c r="K37" s="11">
        <f t="shared" si="3"/>
        <v>2.9229999999998384</v>
      </c>
      <c r="L37" s="31">
        <f t="shared" si="4"/>
        <v>4.1179999999998529</v>
      </c>
    </row>
    <row r="38" spans="1:12" x14ac:dyDescent="0.2">
      <c r="A38" s="10" t="str">
        <f>'Ind T2'!A24</f>
        <v>Health and social work</v>
      </c>
      <c r="B38" s="32">
        <f>'Ind T2'!B24</f>
        <v>49.960000000000079</v>
      </c>
      <c r="C38" s="32">
        <f>'Ind T2'!C24</f>
        <v>54.875999999999969</v>
      </c>
      <c r="D38" s="32">
        <f>'Ind T2'!D24</f>
        <v>53.948000000000086</v>
      </c>
      <c r="E38" s="32">
        <f>'Ind T2'!E24</f>
        <v>57.284999999999926</v>
      </c>
      <c r="F38" s="32">
        <f>'Ind T2'!F24</f>
        <v>60.669000000000004</v>
      </c>
      <c r="H38" s="11">
        <f t="shared" si="0"/>
        <v>4.9159999999998902</v>
      </c>
      <c r="I38" s="31">
        <f t="shared" si="1"/>
        <v>-0.92799999999988358</v>
      </c>
      <c r="J38" s="11">
        <f t="shared" si="2"/>
        <v>3.3369999999998399</v>
      </c>
      <c r="K38" s="11">
        <f t="shared" si="3"/>
        <v>3.3840000000000785</v>
      </c>
      <c r="L38" s="31">
        <f t="shared" si="4"/>
        <v>6.7209999999999184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499.33000000000027</v>
      </c>
      <c r="C40" s="33">
        <f>'Ind T1'!C14</f>
        <v>526.8420000000001</v>
      </c>
      <c r="D40" s="33">
        <f>'Ind T1'!D14</f>
        <v>514.14699999999993</v>
      </c>
      <c r="E40" s="33">
        <f>'Ind T1'!E14</f>
        <v>530.46300000000008</v>
      </c>
      <c r="F40" s="33">
        <f>'Ind T1'!F14</f>
        <v>552.29599999999982</v>
      </c>
      <c r="G40" s="24"/>
      <c r="H40" s="34">
        <f t="shared" si="0"/>
        <v>27.51199999999983</v>
      </c>
      <c r="I40" s="34">
        <f>D40-C40</f>
        <v>-12.695000000000164</v>
      </c>
      <c r="J40" s="34">
        <f>E40-D40</f>
        <v>16.316000000000145</v>
      </c>
      <c r="K40" s="34">
        <f>F40-E40</f>
        <v>21.832999999999743</v>
      </c>
      <c r="L40" s="205">
        <f t="shared" si="4"/>
        <v>38.148999999999887</v>
      </c>
    </row>
    <row r="44" spans="1:12" ht="15.75" x14ac:dyDescent="0.25">
      <c r="A44" s="19" t="str">
        <f>CONCATENATE(A1," (Continued)")</f>
        <v>Industry Table 4  Employment by Industry Group in Sector (SIC 2007), 2015-2035, Coventry and Warwickshire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2.0514658421802112</v>
      </c>
      <c r="C50" s="44">
        <f t="shared" ref="B50:E54" si="17">IF(AND(D$5-C$5 &lt;&gt; 0,C7&lt;&gt;0,D7&lt;&gt;0),(EXP(LN(D7/C7)/(D$5-C$5))-1)*100,0)</f>
        <v>-9.9711956854813941</v>
      </c>
      <c r="D50" s="44">
        <f t="shared" si="17"/>
        <v>-0.20094208034496797</v>
      </c>
      <c r="E50" s="44">
        <f t="shared" si="17"/>
        <v>-4.1333759015715898E-2</v>
      </c>
      <c r="F50" s="44">
        <f>IF(AND(F$5-D$5 &lt;&gt; 0,D7&lt;&gt;0,F7&lt;&gt;0),(EXP(LN(F7/D7)/(F$5-D$5))-1)*100,0)</f>
        <v>-9.4564874994262915E-2</v>
      </c>
      <c r="H50" s="44">
        <f>(B7/B$40)*100</f>
        <v>3.0128372018504717</v>
      </c>
      <c r="I50" s="44">
        <f>(C7/C$40)*100</f>
        <v>3.0971334859407551</v>
      </c>
      <c r="J50" s="44">
        <f>(D7/D$40)*100</f>
        <v>2.8571595283061071</v>
      </c>
      <c r="K50" s="44">
        <f>(E7/E$40)*100</f>
        <v>2.7415672723639535</v>
      </c>
      <c r="L50" s="44">
        <f>(F7/F$40)*100</f>
        <v>2.6223257094022037</v>
      </c>
    </row>
    <row r="51" spans="1:12" x14ac:dyDescent="0.2">
      <c r="A51" t="str">
        <f>A8</f>
        <v>Agriculture</v>
      </c>
      <c r="B51" s="40">
        <f t="shared" si="17"/>
        <v>-5.447487785638927</v>
      </c>
      <c r="C51" s="44">
        <f t="shared" si="17"/>
        <v>-31.945827524397565</v>
      </c>
      <c r="D51" s="40">
        <f t="shared" si="17"/>
        <v>0.89120156105146897</v>
      </c>
      <c r="E51" s="40">
        <f t="shared" si="17"/>
        <v>1.3988950988785831E-2</v>
      </c>
      <c r="F51" s="44">
        <f t="shared" ref="F51:F83" si="18">IF(AND(F$5-D$5 &lt;&gt; 0,D8&lt;&gt;0,F8&lt;&gt;0),(EXP(LN(F8/D8)/(F$5-D$5))-1)*100,0)</f>
        <v>0.30554241315394748</v>
      </c>
      <c r="H51" s="40">
        <f t="shared" ref="H51:L54" si="19">(B8/B$7)*100</f>
        <v>41.757511300186209</v>
      </c>
      <c r="I51" s="40">
        <f t="shared" si="19"/>
        <v>30.771587914445064</v>
      </c>
      <c r="J51" s="40">
        <f t="shared" si="19"/>
        <v>23.260721579305642</v>
      </c>
      <c r="K51" s="40">
        <f t="shared" si="19"/>
        <v>24.561644777556175</v>
      </c>
      <c r="L51" s="40">
        <f t="shared" si="19"/>
        <v>24.697921701304971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18.570219296763678</v>
      </c>
      <c r="C52" s="44">
        <f t="shared" si="17"/>
        <v>5.4631828978618735</v>
      </c>
      <c r="D52" s="40">
        <f t="shared" si="17"/>
        <v>-5.5912488705097907</v>
      </c>
      <c r="E52" s="40">
        <f t="shared" si="17"/>
        <v>-4.3253341749252776</v>
      </c>
      <c r="F52" s="44">
        <f t="shared" si="18"/>
        <v>-4.7491806413147213</v>
      </c>
      <c r="H52" s="40">
        <f t="shared" si="19"/>
        <v>1.4158468492422298</v>
      </c>
      <c r="I52" s="40">
        <f t="shared" si="19"/>
        <v>2.5801311515597272</v>
      </c>
      <c r="J52" s="40">
        <f t="shared" si="19"/>
        <v>3.0224642614023094</v>
      </c>
      <c r="K52" s="40">
        <f t="shared" si="19"/>
        <v>2.2897613972357798</v>
      </c>
      <c r="L52" s="40">
        <f t="shared" si="19"/>
        <v>1.4775944210453649</v>
      </c>
    </row>
    <row r="53" spans="1:12" x14ac:dyDescent="0.2">
      <c r="A53" t="str">
        <f>A10</f>
        <v>Electricity and gas</v>
      </c>
      <c r="B53" s="40">
        <f t="shared" si="17"/>
        <v>7.9964909240987314</v>
      </c>
      <c r="C53" s="44">
        <f t="shared" si="17"/>
        <v>10.375348303556841</v>
      </c>
      <c r="D53" s="40">
        <f t="shared" si="17"/>
        <v>-0.95356403601282169</v>
      </c>
      <c r="E53" s="40">
        <f t="shared" si="17"/>
        <v>-0.15689054329188767</v>
      </c>
      <c r="F53" s="44">
        <f t="shared" si="18"/>
        <v>-0.42315783976308863</v>
      </c>
      <c r="H53" s="40">
        <f t="shared" si="19"/>
        <v>29.81254985376226</v>
      </c>
      <c r="I53" s="40">
        <f t="shared" si="19"/>
        <v>37.390451676165952</v>
      </c>
      <c r="J53" s="40">
        <f t="shared" si="19"/>
        <v>45.840707964601776</v>
      </c>
      <c r="K53" s="40">
        <f t="shared" si="19"/>
        <v>44.13807329986939</v>
      </c>
      <c r="L53" s="40">
        <f t="shared" si="19"/>
        <v>43.630463301802138</v>
      </c>
    </row>
    <row r="54" spans="1:12" x14ac:dyDescent="0.2">
      <c r="A54" t="str">
        <f>A11</f>
        <v>Water and sewerage</v>
      </c>
      <c r="B54" s="40">
        <f t="shared" si="17"/>
        <v>4.1075386512668066</v>
      </c>
      <c r="C54" s="44">
        <f t="shared" si="17"/>
        <v>-14.222873900293266</v>
      </c>
      <c r="D54" s="40">
        <f t="shared" si="17"/>
        <v>0.59841168842114101</v>
      </c>
      <c r="E54" s="40">
        <f t="shared" si="17"/>
        <v>0.3591548136624434</v>
      </c>
      <c r="F54" s="44">
        <f t="shared" si="18"/>
        <v>0.43884381239478465</v>
      </c>
      <c r="H54" s="40">
        <f t="shared" si="19"/>
        <v>27.014091996809299</v>
      </c>
      <c r="I54" s="40">
        <f t="shared" si="19"/>
        <v>29.257829257829265</v>
      </c>
      <c r="J54" s="40">
        <f t="shared" si="19"/>
        <v>27.876106194690269</v>
      </c>
      <c r="K54" s="40">
        <f t="shared" si="19"/>
        <v>29.010520525338656</v>
      </c>
      <c r="L54" s="40">
        <f t="shared" si="19"/>
        <v>30.194020575847524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1.5025129005505011</v>
      </c>
      <c r="C56" s="44">
        <f t="shared" si="20"/>
        <v>-8.8104512081625064</v>
      </c>
      <c r="D56" s="44">
        <f t="shared" si="20"/>
        <v>0.29797323954388055</v>
      </c>
      <c r="E56" s="44">
        <f t="shared" si="20"/>
        <v>-0.62902110393506794</v>
      </c>
      <c r="F56" s="44">
        <f t="shared" si="18"/>
        <v>-0.32097888281829023</v>
      </c>
      <c r="H56" s="44">
        <f>(B13/B$40)*100</f>
        <v>10.947069072557222</v>
      </c>
      <c r="I56" s="44">
        <f>(C13/C$40)*100</f>
        <v>11.013169033600228</v>
      </c>
      <c r="J56" s="44">
        <f>(D13/D$40)*100</f>
        <v>10.290831221421126</v>
      </c>
      <c r="K56" s="44">
        <f>(E13/E$40)*100</f>
        <v>10.123797512738863</v>
      </c>
      <c r="L56" s="44">
        <f>(F13/F$40)*100</f>
        <v>9.1289815606124236</v>
      </c>
    </row>
    <row r="57" spans="1:12" x14ac:dyDescent="0.2">
      <c r="A57" t="str">
        <f>A14</f>
        <v>Food drink and tobacco</v>
      </c>
      <c r="B57" s="40">
        <f t="shared" si="20"/>
        <v>-1.4453227339514041</v>
      </c>
      <c r="C57" s="44">
        <f t="shared" si="20"/>
        <v>-0.80124063065379891</v>
      </c>
      <c r="D57" s="40">
        <f t="shared" si="20"/>
        <v>0.12993806842336308</v>
      </c>
      <c r="E57" s="40">
        <f t="shared" si="20"/>
        <v>-0.24868752863431709</v>
      </c>
      <c r="F57" s="44">
        <f t="shared" si="18"/>
        <v>-0.12263834345288549</v>
      </c>
      <c r="H57" s="40">
        <f t="shared" ref="H57:L59" si="21">(B14/B$13)*100</f>
        <v>7.5024697230251345</v>
      </c>
      <c r="I57" s="40">
        <f t="shared" si="21"/>
        <v>6.6681603529695339</v>
      </c>
      <c r="J57" s="40">
        <f t="shared" si="21"/>
        <v>7.2538272538272368</v>
      </c>
      <c r="K57" s="40">
        <f t="shared" si="21"/>
        <v>7.1932666703908685</v>
      </c>
      <c r="L57" s="40">
        <f t="shared" si="21"/>
        <v>7.4733731331442472</v>
      </c>
    </row>
    <row r="58" spans="1:12" x14ac:dyDescent="0.2">
      <c r="A58" t="str">
        <f>A15</f>
        <v>Engineering</v>
      </c>
      <c r="B58" s="40">
        <f t="shared" si="20"/>
        <v>2.2673685860932657</v>
      </c>
      <c r="C58" s="44">
        <f t="shared" si="20"/>
        <v>-9.1997183759680681</v>
      </c>
      <c r="D58" s="40">
        <f t="shared" si="20"/>
        <v>1.580177762054813</v>
      </c>
      <c r="E58" s="40">
        <f t="shared" si="20"/>
        <v>-1.0837342051824961</v>
      </c>
      <c r="F58" s="44">
        <f t="shared" si="18"/>
        <v>-0.20361769196569623</v>
      </c>
      <c r="H58" s="40">
        <f t="shared" si="21"/>
        <v>14.253045991731023</v>
      </c>
      <c r="I58" s="40">
        <f t="shared" si="21"/>
        <v>14.687532315328653</v>
      </c>
      <c r="J58" s="40">
        <f t="shared" si="21"/>
        <v>14.624834624834623</v>
      </c>
      <c r="K58" s="40">
        <f t="shared" si="21"/>
        <v>15.583859374709041</v>
      </c>
      <c r="L58" s="40">
        <f t="shared" si="21"/>
        <v>14.885261508558296</v>
      </c>
    </row>
    <row r="59" spans="1:12" x14ac:dyDescent="0.2">
      <c r="A59" t="str">
        <f>A16</f>
        <v>Rest of manufacturing</v>
      </c>
      <c r="B59" s="40">
        <f t="shared" si="20"/>
        <v>1.6319325946510865</v>
      </c>
      <c r="C59" s="44">
        <f t="shared" si="20"/>
        <v>-9.4168438123206961</v>
      </c>
      <c r="D59" s="40">
        <f t="shared" si="20"/>
        <v>6.6201542467814178E-2</v>
      </c>
      <c r="E59" s="40">
        <f t="shared" si="20"/>
        <v>-0.57530019107376873</v>
      </c>
      <c r="F59" s="44">
        <f t="shared" si="18"/>
        <v>-0.36192453364075616</v>
      </c>
      <c r="H59" s="40">
        <f t="shared" si="21"/>
        <v>78.244484285243843</v>
      </c>
      <c r="I59" s="40">
        <f t="shared" si="21"/>
        <v>78.64430733170181</v>
      </c>
      <c r="J59" s="40">
        <f t="shared" si="21"/>
        <v>78.121338121338141</v>
      </c>
      <c r="K59" s="40">
        <f t="shared" si="21"/>
        <v>77.222873954900081</v>
      </c>
      <c r="L59" s="40">
        <f t="shared" si="21"/>
        <v>77.641365358297463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4.6615340193431942</v>
      </c>
      <c r="C61" s="44">
        <f>IF(AND(D$5-C$5 &lt;&gt; 0,C18&lt;&gt;0,D18&lt;&gt;0),(EXP(LN(D18/C18)/(D$5-C$5))-1)*100,0)</f>
        <v>-3.2664900996340562</v>
      </c>
      <c r="D61" s="44">
        <f>IF(AND(E$5-D$5 &lt;&gt; 0,D18&lt;&gt;0,E18&lt;&gt;0),(EXP(LN(E18/D18)/(E$5-D$5))-1)*100,0)</f>
        <v>0.28133304405424386</v>
      </c>
      <c r="E61" s="44">
        <f>IF(AND(F$5-E$5 &lt;&gt; 0,E18&lt;&gt;0,F18&lt;&gt;0),(EXP(LN(F18/E18)/(F$5-E$5))-1)*100,0)</f>
        <v>0.33775247879062054</v>
      </c>
      <c r="F61" s="44">
        <f t="shared" si="18"/>
        <v>0.31894247451289548</v>
      </c>
      <c r="H61" s="44">
        <f>(B18/B$40)*100</f>
        <v>5.2934932809965334</v>
      </c>
      <c r="I61" s="44">
        <f>(C18/C$40)*100</f>
        <v>6.0200211828214032</v>
      </c>
      <c r="J61" s="44">
        <f>(D18/D$40)*100</f>
        <v>5.9671650325685093</v>
      </c>
      <c r="K61" s="44">
        <f>(E18/E$40)*100</f>
        <v>5.8654420760731716</v>
      </c>
      <c r="L61" s="44">
        <f>(F18/F$40)*100</f>
        <v>5.8267668062053701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1.3838584392805497</v>
      </c>
      <c r="C63" s="44">
        <f t="shared" si="22"/>
        <v>-1.6577325113911523</v>
      </c>
      <c r="D63" s="44">
        <f t="shared" si="22"/>
        <v>0.90362510775121585</v>
      </c>
      <c r="E63" s="44">
        <f t="shared" si="22"/>
        <v>0.56111994334571147</v>
      </c>
      <c r="F63" s="44">
        <f t="shared" si="18"/>
        <v>0.67515895928285108</v>
      </c>
      <c r="H63" s="44">
        <f>(B20/B$40)*100</f>
        <v>28.289307672280835</v>
      </c>
      <c r="I63" s="44">
        <f>(C20/C$40)*100</f>
        <v>28.327278387068606</v>
      </c>
      <c r="J63" s="44">
        <f>(D20/D$40)*100</f>
        <v>28.545532697847086</v>
      </c>
      <c r="K63" s="44">
        <f>(E20/E$40)*100</f>
        <v>28.9403784995372</v>
      </c>
      <c r="L63" s="44">
        <f>(F20/F$40)*100</f>
        <v>29.396012283268398</v>
      </c>
    </row>
    <row r="64" spans="1:12" x14ac:dyDescent="0.2">
      <c r="A64" t="str">
        <f>A21</f>
        <v>Wholesale and retail trade</v>
      </c>
      <c r="B64" s="40">
        <f t="shared" si="22"/>
        <v>0.27482082171692568</v>
      </c>
      <c r="C64" s="44">
        <f t="shared" si="22"/>
        <v>-2.6530689520252171</v>
      </c>
      <c r="D64" s="40">
        <f t="shared" si="22"/>
        <v>0.20145051575077844</v>
      </c>
      <c r="E64" s="40">
        <f t="shared" si="22"/>
        <v>9.6617619467198601E-2</v>
      </c>
      <c r="F64" s="44">
        <f t="shared" si="18"/>
        <v>0.13154972606794768</v>
      </c>
      <c r="H64" s="40">
        <f t="shared" ref="H64:L66" si="23">(B21/B$20)*100</f>
        <v>55.476188790644066</v>
      </c>
      <c r="I64" s="40">
        <f t="shared" si="23"/>
        <v>53.088314124899469</v>
      </c>
      <c r="J64" s="40">
        <f t="shared" si="23"/>
        <v>52.550999550304553</v>
      </c>
      <c r="K64" s="40">
        <f t="shared" si="23"/>
        <v>50.747795046834909</v>
      </c>
      <c r="L64" s="40">
        <f t="shared" si="23"/>
        <v>48.451830271076005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2.9462331549142018</v>
      </c>
      <c r="C65" s="44">
        <f t="shared" si="22"/>
        <v>-3.2220112837243242</v>
      </c>
      <c r="D65" s="40">
        <f t="shared" si="22"/>
        <v>2.291809659728572</v>
      </c>
      <c r="E65" s="40">
        <f t="shared" si="22"/>
        <v>0.66784468834981681</v>
      </c>
      <c r="F65" s="44">
        <f t="shared" si="18"/>
        <v>1.2062813043515863</v>
      </c>
      <c r="H65" s="40">
        <f t="shared" si="23"/>
        <v>23.572637108249474</v>
      </c>
      <c r="I65" s="40">
        <f t="shared" si="23"/>
        <v>25.059635486464778</v>
      </c>
      <c r="J65" s="40">
        <f t="shared" si="23"/>
        <v>24.661025033045807</v>
      </c>
      <c r="K65" s="40">
        <f t="shared" si="23"/>
        <v>26.40472127046996</v>
      </c>
      <c r="L65" s="40">
        <f t="shared" si="23"/>
        <v>26.68629467887871</v>
      </c>
    </row>
    <row r="66" spans="1:12" x14ac:dyDescent="0.2">
      <c r="A66" t="str">
        <f>A23</f>
        <v>Accommodation and food</v>
      </c>
      <c r="B66" s="40">
        <f t="shared" si="22"/>
        <v>2.4565604900333771</v>
      </c>
      <c r="C66" s="44">
        <f t="shared" si="22"/>
        <v>2.5542745001838618</v>
      </c>
      <c r="D66" s="40">
        <f t="shared" si="22"/>
        <v>0.95626986736316866</v>
      </c>
      <c r="E66" s="40">
        <f t="shared" si="22"/>
        <v>1.4144061194252933</v>
      </c>
      <c r="F66" s="44">
        <f t="shared" si="18"/>
        <v>1.2614634992597518</v>
      </c>
      <c r="H66" s="40">
        <f t="shared" si="23"/>
        <v>20.95117410110646</v>
      </c>
      <c r="I66" s="40">
        <f t="shared" si="23"/>
        <v>21.85205038863576</v>
      </c>
      <c r="J66" s="40">
        <f t="shared" si="23"/>
        <v>22.787975416649637</v>
      </c>
      <c r="K66" s="40">
        <f t="shared" si="23"/>
        <v>22.847483682695149</v>
      </c>
      <c r="L66" s="40">
        <f t="shared" si="23"/>
        <v>24.861875050045292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0.68365797719642796</v>
      </c>
      <c r="C68" s="44">
        <f t="shared" si="24"/>
        <v>-1.3272131147540778</v>
      </c>
      <c r="D68" s="44">
        <f t="shared" si="24"/>
        <v>0.55612873415418207</v>
      </c>
      <c r="E68" s="44">
        <f t="shared" si="24"/>
        <v>0.53161361287503706</v>
      </c>
      <c r="F68" s="44">
        <f t="shared" si="18"/>
        <v>0.53978465582127377</v>
      </c>
      <c r="H68" s="44">
        <f>(B25/B$40)*100</f>
        <v>29.719824564916998</v>
      </c>
      <c r="I68" s="44">
        <f>(C25/C$40)*100</f>
        <v>28.946059729482453</v>
      </c>
      <c r="J68" s="44">
        <f>(D25/D$40)*100</f>
        <v>29.267116213845462</v>
      </c>
      <c r="K68" s="44">
        <f>(E25/E$40)*100</f>
        <v>29.164522313526113</v>
      </c>
      <c r="L68" s="44">
        <f>(F25/F$40)*100</f>
        <v>29.536878775149578</v>
      </c>
    </row>
    <row r="69" spans="1:12" x14ac:dyDescent="0.2">
      <c r="A69" t="str">
        <f>A26</f>
        <v>Media</v>
      </c>
      <c r="B69" s="40">
        <f t="shared" si="24"/>
        <v>0.16060623039908517</v>
      </c>
      <c r="C69" s="44">
        <f t="shared" si="24"/>
        <v>20.795246800731306</v>
      </c>
      <c r="D69" s="40">
        <f t="shared" si="24"/>
        <v>-0.39662603377982331</v>
      </c>
      <c r="E69" s="40">
        <f t="shared" si="24"/>
        <v>0.17993321303524379</v>
      </c>
      <c r="F69" s="44">
        <f t="shared" si="18"/>
        <v>-1.2623078735896076E-2</v>
      </c>
      <c r="H69" s="40">
        <f t="shared" ref="H69:L71" si="25">(B26/B$25)*100</f>
        <v>1.4649595687331525</v>
      </c>
      <c r="I69" s="40">
        <f t="shared" si="25"/>
        <v>1.4347540983606555</v>
      </c>
      <c r="J69" s="40">
        <f t="shared" si="25"/>
        <v>1.7564262739573091</v>
      </c>
      <c r="K69" s="40">
        <f t="shared" si="25"/>
        <v>1.6747787753624577</v>
      </c>
      <c r="L69" s="40">
        <f t="shared" si="25"/>
        <v>1.6171052712237388</v>
      </c>
    </row>
    <row r="70" spans="1:12" x14ac:dyDescent="0.2">
      <c r="A70" t="str">
        <f>A27</f>
        <v>Information technology</v>
      </c>
      <c r="B70" s="40">
        <f t="shared" si="24"/>
        <v>-0.79516850150623819</v>
      </c>
      <c r="C70" s="44">
        <f t="shared" si="24"/>
        <v>10.963359109633352</v>
      </c>
      <c r="D70" s="40">
        <f t="shared" si="24"/>
        <v>1.4980134492849073</v>
      </c>
      <c r="E70" s="40">
        <f t="shared" si="24"/>
        <v>0.66708072770014226</v>
      </c>
      <c r="F70" s="44">
        <f t="shared" si="18"/>
        <v>0.94329969506670164</v>
      </c>
      <c r="H70" s="40">
        <f t="shared" si="25"/>
        <v>9.6266846361185827</v>
      </c>
      <c r="I70" s="40">
        <f t="shared" si="25"/>
        <v>9.0734426229508305</v>
      </c>
      <c r="J70" s="40">
        <f t="shared" si="25"/>
        <v>10.203620510912028</v>
      </c>
      <c r="K70" s="40">
        <f t="shared" si="25"/>
        <v>10.690531133045059</v>
      </c>
      <c r="L70" s="40">
        <f t="shared" si="25"/>
        <v>10.83546352318076</v>
      </c>
    </row>
    <row r="71" spans="1:12" x14ac:dyDescent="0.2">
      <c r="A71" t="str">
        <f>A28</f>
        <v>Finance and insurance</v>
      </c>
      <c r="B71" s="40">
        <f t="shared" si="24"/>
        <v>-1.2098671345079692</v>
      </c>
      <c r="C71" s="44">
        <f t="shared" si="24"/>
        <v>1.3990729034977223</v>
      </c>
      <c r="D71" s="40">
        <f t="shared" si="24"/>
        <v>-4.9876141165250409E-3</v>
      </c>
      <c r="E71" s="40">
        <f t="shared" si="24"/>
        <v>-0.3960775543155215</v>
      </c>
      <c r="F71" s="44">
        <f t="shared" si="18"/>
        <v>-0.26588449142876946</v>
      </c>
      <c r="H71" s="40">
        <f t="shared" si="25"/>
        <v>8.3942048517520309</v>
      </c>
      <c r="I71" s="40">
        <f t="shared" si="25"/>
        <v>7.7803278688524724</v>
      </c>
      <c r="J71" s="40">
        <f t="shared" si="25"/>
        <v>7.9952949307530927</v>
      </c>
      <c r="K71" s="40">
        <f t="shared" si="25"/>
        <v>7.7746966847007579</v>
      </c>
      <c r="L71" s="40">
        <f t="shared" si="25"/>
        <v>7.0863293917158714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2.3581975035971814</v>
      </c>
      <c r="C72" s="44">
        <f t="shared" si="27"/>
        <v>0.75487822247539693</v>
      </c>
      <c r="D72" s="40">
        <f t="shared" si="27"/>
        <v>0.18590630325903135</v>
      </c>
      <c r="E72" s="40">
        <f t="shared" si="27"/>
        <v>1.2118449126787167</v>
      </c>
      <c r="F72" s="44">
        <f t="shared" si="18"/>
        <v>0.86870332761928015</v>
      </c>
      <c r="H72" s="40">
        <f t="shared" ref="H72:L72" si="28">(B29/B$25)*100</f>
        <v>4.3099730458221011</v>
      </c>
      <c r="I72" s="40">
        <f t="shared" si="28"/>
        <v>4.6039344262295074</v>
      </c>
      <c r="J72" s="40">
        <f t="shared" si="28"/>
        <v>4.7010819001036683</v>
      </c>
      <c r="K72" s="40">
        <f t="shared" si="28"/>
        <v>4.615175783901182</v>
      </c>
      <c r="L72" s="40">
        <f t="shared" si="28"/>
        <v>4.937136411840787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0.4626797371859892</v>
      </c>
      <c r="C73" s="44">
        <f t="shared" si="29"/>
        <v>1.7486338797816803</v>
      </c>
      <c r="D73" s="40">
        <f t="shared" si="29"/>
        <v>0.72538260216885586</v>
      </c>
      <c r="E73" s="40">
        <f t="shared" si="29"/>
        <v>0.59818760295831108</v>
      </c>
      <c r="F73" s="44">
        <f t="shared" si="18"/>
        <v>0.64056807927541648</v>
      </c>
      <c r="H73" s="40">
        <f t="shared" ref="H73:L73" si="30">(B30/B$25)*100</f>
        <v>30.264824797843669</v>
      </c>
      <c r="I73" s="40">
        <f t="shared" si="30"/>
        <v>29.999999999999989</v>
      </c>
      <c r="J73" s="40">
        <f t="shared" si="30"/>
        <v>30.935165740716187</v>
      </c>
      <c r="K73" s="40">
        <f t="shared" si="30"/>
        <v>31.196390596417739</v>
      </c>
      <c r="L73" s="40">
        <f t="shared" si="30"/>
        <v>31.40359588306335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2.063227862537742</v>
      </c>
      <c r="C74" s="44">
        <f t="shared" si="31"/>
        <v>-8.8358853102547208</v>
      </c>
      <c r="D74" s="40">
        <f t="shared" si="31"/>
        <v>1.4048715662208222</v>
      </c>
      <c r="E74" s="40">
        <f t="shared" si="31"/>
        <v>0.68845115648490385</v>
      </c>
      <c r="F74" s="44">
        <f t="shared" si="18"/>
        <v>0.92669380044771987</v>
      </c>
      <c r="H74" s="40">
        <f>(B31/B$25)*100</f>
        <v>27.051212938005392</v>
      </c>
      <c r="I74" s="40">
        <f t="shared" ref="I74:L74" si="32">(C31/C$25)*100</f>
        <v>28.56459016393439</v>
      </c>
      <c r="J74" s="40">
        <f t="shared" si="32"/>
        <v>26.390919482176482</v>
      </c>
      <c r="K74" s="40">
        <f t="shared" si="32"/>
        <v>27.523641464187136</v>
      </c>
      <c r="L74" s="40">
        <f t="shared" si="32"/>
        <v>27.956059853737141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0.60225720505200364</v>
      </c>
      <c r="C75" s="44">
        <f t="shared" si="33"/>
        <v>-3.1617256804914895</v>
      </c>
      <c r="D75" s="40">
        <f t="shared" si="33"/>
        <v>-1.9472176700876975</v>
      </c>
      <c r="E75" s="40">
        <f t="shared" si="33"/>
        <v>0.68105865590863957</v>
      </c>
      <c r="F75" s="44">
        <f t="shared" si="18"/>
        <v>-0.20276942926389374</v>
      </c>
      <c r="H75" s="40">
        <f t="shared" ref="H75:L75" si="34">(B32/B$25)*100</f>
        <v>8.6765498652291235</v>
      </c>
      <c r="I75" s="40">
        <f t="shared" si="34"/>
        <v>8.6485245901639551</v>
      </c>
      <c r="J75" s="40">
        <f t="shared" si="34"/>
        <v>8.4877322629522371</v>
      </c>
      <c r="K75" s="40">
        <f t="shared" si="34"/>
        <v>7.4825314950196145</v>
      </c>
      <c r="L75" s="40">
        <f t="shared" si="34"/>
        <v>7.5945099337342228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-0.10740532858471985</v>
      </c>
      <c r="C76" s="44">
        <f t="shared" si="35"/>
        <v>-4.9638809728942856</v>
      </c>
      <c r="D76" s="40">
        <f t="shared" si="35"/>
        <v>-0.49440435189601617</v>
      </c>
      <c r="E76" s="40">
        <f t="shared" si="35"/>
        <v>-6.4354897997720428E-3</v>
      </c>
      <c r="F76" s="44">
        <f t="shared" si="18"/>
        <v>-0.16935708454004494</v>
      </c>
      <c r="H76" s="40">
        <f t="shared" ref="H76:L76" si="36">(B33/B$25)*100</f>
        <v>10.211590296495944</v>
      </c>
      <c r="I76" s="40">
        <f t="shared" si="36"/>
        <v>9.8944262295082055</v>
      </c>
      <c r="J76" s="40">
        <f t="shared" si="36"/>
        <v>9.5297588984289785</v>
      </c>
      <c r="K76" s="40">
        <f t="shared" si="36"/>
        <v>9.0422540673660539</v>
      </c>
      <c r="L76" s="40">
        <f t="shared" si="36"/>
        <v>8.5697997315041192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1.1922314329843475</v>
      </c>
      <c r="C78" s="44">
        <f t="shared" ref="C78:C83" si="38">IF(AND(D$5-C$5 &lt;&gt; 0,C35&lt;&gt;0,D35&lt;&gt;0),(EXP(LN(D35/C35)/(D$5-C$5))-1)*100,0)</f>
        <v>-0.35448184330560961</v>
      </c>
      <c r="D78" s="44">
        <f t="shared" si="37"/>
        <v>0.70698212777118297</v>
      </c>
      <c r="E78" s="44">
        <f t="shared" si="37"/>
        <v>0.54403116422141462</v>
      </c>
      <c r="F78" s="44">
        <f t="shared" si="18"/>
        <v>0.59831883475069958</v>
      </c>
      <c r="H78" s="44">
        <f>(B35/B$40)*100</f>
        <v>22.737468207397939</v>
      </c>
      <c r="I78" s="44">
        <f>(C35/C$40)*100</f>
        <v>22.596338181086562</v>
      </c>
      <c r="J78" s="44">
        <f>(D35/D$40)*100</f>
        <v>23.072195306011718</v>
      </c>
      <c r="K78" s="44">
        <f>(E35/E$40)*100</f>
        <v>23.164292325760687</v>
      </c>
      <c r="L78" s="44">
        <f>(F35/F$40)*100</f>
        <v>23.489034865362036</v>
      </c>
    </row>
    <row r="79" spans="1:12" x14ac:dyDescent="0.2">
      <c r="A79" t="str">
        <f>A36</f>
        <v>Public admin. and defence</v>
      </c>
      <c r="B79" s="40">
        <f t="shared" si="37"/>
        <v>-0.33160932101723439</v>
      </c>
      <c r="C79" s="44">
        <f t="shared" si="38"/>
        <v>-0.47808764940239223</v>
      </c>
      <c r="D79" s="40">
        <f t="shared" si="37"/>
        <v>-0.32116880579864393</v>
      </c>
      <c r="E79" s="40">
        <f t="shared" si="37"/>
        <v>0.31174064957961711</v>
      </c>
      <c r="F79" s="44">
        <f t="shared" si="18"/>
        <v>0.10032556982493279</v>
      </c>
      <c r="H79" s="40">
        <f>(B36/B$35)*100</f>
        <v>15.682388690712083</v>
      </c>
      <c r="I79" s="40">
        <f t="shared" ref="I79:L81" si="39">(C36/C$35)*100</f>
        <v>14.758876746159066</v>
      </c>
      <c r="J79" s="40">
        <f t="shared" si="39"/>
        <v>14.740569020021066</v>
      </c>
      <c r="K79" s="40">
        <f t="shared" si="39"/>
        <v>14.003320366542447</v>
      </c>
      <c r="L79" s="40">
        <f t="shared" si="39"/>
        <v>13.683139467659544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0.4508418843163664</v>
      </c>
      <c r="C80" s="44">
        <f t="shared" si="38"/>
        <v>1.2660672517754046</v>
      </c>
      <c r="D80" s="40">
        <f t="shared" si="40"/>
        <v>0.50139920455525289</v>
      </c>
      <c r="E80" s="40">
        <f t="shared" si="40"/>
        <v>0.58828020858616714</v>
      </c>
      <c r="F80" s="44">
        <f t="shared" si="18"/>
        <v>0.55931153194663796</v>
      </c>
      <c r="H80" s="40">
        <f>(B37/B$35)*100</f>
        <v>40.313559695248209</v>
      </c>
      <c r="I80" s="40">
        <f t="shared" si="39"/>
        <v>39.145043554226554</v>
      </c>
      <c r="J80" s="40">
        <f t="shared" si="39"/>
        <v>39.781664910431999</v>
      </c>
      <c r="K80" s="40">
        <f t="shared" si="39"/>
        <v>39.377268510229676</v>
      </c>
      <c r="L80" s="40">
        <f t="shared" si="39"/>
        <v>39.550909973868514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2.3740782315756936</v>
      </c>
      <c r="C81" s="44">
        <f t="shared" si="38"/>
        <v>-1.6910853560753059</v>
      </c>
      <c r="D81" s="40">
        <f t="shared" si="40"/>
        <v>1.207597072921085</v>
      </c>
      <c r="E81" s="40">
        <f t="shared" si="40"/>
        <v>0.5755906926324883</v>
      </c>
      <c r="F81" s="44">
        <f t="shared" si="18"/>
        <v>0.78581974667064625</v>
      </c>
      <c r="H81" s="40">
        <f>(B38/B$35)*100</f>
        <v>44.004051614039717</v>
      </c>
      <c r="I81" s="40">
        <f t="shared" si="39"/>
        <v>46.096079699614378</v>
      </c>
      <c r="J81" s="40">
        <f t="shared" si="39"/>
        <v>45.477766069546945</v>
      </c>
      <c r="K81" s="40">
        <f t="shared" si="39"/>
        <v>46.619411123227877</v>
      </c>
      <c r="L81" s="40">
        <f t="shared" si="39"/>
        <v>46.765950558471943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1.3498668739127639</v>
      </c>
      <c r="C83" s="206">
        <f t="shared" si="38"/>
        <v>-2.4096408410871129</v>
      </c>
      <c r="D83" s="43">
        <f>IF(AND(E$5-D$5 &lt;&gt; 0,D40&lt;&gt;0,E40&lt;&gt;0),(EXP(LN(E40/D40)/(E$5-D$5))-1)*100,0)</f>
        <v>0.62677593744866478</v>
      </c>
      <c r="E83" s="43">
        <f>IF(AND(F$5-E$5 &lt;&gt; 0,E40&lt;&gt;0,F40&lt;&gt;0),(EXP(LN(F40/E40)/(F$5-E$5))-1)*100,0)</f>
        <v>0.40415375085025573</v>
      </c>
      <c r="F83" s="206">
        <f t="shared" si="18"/>
        <v>0.47830636812842275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-0.47511276004431613</v>
      </c>
      <c r="C89" s="44">
        <f>IF(AND(F$5-D$5 &lt;&gt; 0,D7&lt;&gt;0,F7&lt;&gt;0),(EXP(LN(F7/D7)/(F$5-D$5))-1)*100,0)</f>
        <v>-9.4564874994262915E-2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-11.466137992071912</v>
      </c>
      <c r="C90" s="44">
        <f t="shared" ref="C90:C122" si="43">IF(AND(F$5-D$5 &lt;&gt; 0,D8&lt;&gt;0,F8&lt;&gt;0),(EXP(LN(F8/D8)/(F$5-D$5))-1)*100,0)</f>
        <v>0.30554241315394748</v>
      </c>
    </row>
    <row r="91" spans="1:12" x14ac:dyDescent="0.2">
      <c r="A91" s="30" t="str">
        <f t="shared" si="41"/>
        <v>Mining and quarrying</v>
      </c>
      <c r="B91" s="44">
        <f t="shared" si="42"/>
        <v>15.824563807338944</v>
      </c>
      <c r="C91" s="44">
        <f t="shared" si="43"/>
        <v>-4.7491806413147213</v>
      </c>
    </row>
    <row r="92" spans="1:12" x14ac:dyDescent="0.2">
      <c r="A92" s="30" t="str">
        <f t="shared" si="41"/>
        <v>Electricity and gas</v>
      </c>
      <c r="B92" s="44">
        <f t="shared" si="42"/>
        <v>8.4681250017887955</v>
      </c>
      <c r="C92" s="44">
        <f t="shared" si="43"/>
        <v>-0.42315783976308863</v>
      </c>
    </row>
    <row r="93" spans="1:12" x14ac:dyDescent="0.2">
      <c r="A93" s="30" t="str">
        <f t="shared" si="41"/>
        <v>Water and sewerage</v>
      </c>
      <c r="B93" s="44">
        <f t="shared" si="42"/>
        <v>0.15209568892220471</v>
      </c>
      <c r="C93" s="44">
        <f t="shared" si="43"/>
        <v>0.43884381239478465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-0.64941041146149292</v>
      </c>
      <c r="C95" s="44">
        <f t="shared" si="43"/>
        <v>-0.32097888281829023</v>
      </c>
    </row>
    <row r="96" spans="1:12" x14ac:dyDescent="0.2">
      <c r="A96" s="30" t="str">
        <f t="shared" si="41"/>
        <v>Food drink and tobacco</v>
      </c>
      <c r="B96" s="44">
        <f t="shared" si="42"/>
        <v>-1.3168417392775522</v>
      </c>
      <c r="C96" s="44">
        <f t="shared" si="43"/>
        <v>-0.12263834345288549</v>
      </c>
    </row>
    <row r="97" spans="1:3" x14ac:dyDescent="0.2">
      <c r="A97" s="30" t="str">
        <f t="shared" si="41"/>
        <v>Engineering</v>
      </c>
      <c r="B97" s="44">
        <f t="shared" si="42"/>
        <v>-0.13642615620160781</v>
      </c>
      <c r="C97" s="44">
        <f t="shared" si="43"/>
        <v>-0.20361769196569623</v>
      </c>
    </row>
    <row r="98" spans="1:3" x14ac:dyDescent="0.2">
      <c r="A98" s="30" t="str">
        <f t="shared" si="41"/>
        <v>Rest of manufacturing</v>
      </c>
      <c r="B98" s="44">
        <f t="shared" si="42"/>
        <v>-0.68070297770003174</v>
      </c>
      <c r="C98" s="44">
        <f t="shared" si="43"/>
        <v>-0.36192453364075616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3.0255794755612575</v>
      </c>
      <c r="C100" s="44">
        <f t="shared" si="43"/>
        <v>0.31894247451289548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0.76810602315622312</v>
      </c>
      <c r="C102" s="44">
        <f t="shared" si="43"/>
        <v>0.67515895928285108</v>
      </c>
    </row>
    <row r="103" spans="1:3" x14ac:dyDescent="0.2">
      <c r="A103" s="30" t="str">
        <f t="shared" si="41"/>
        <v>Wholesale and retail trade</v>
      </c>
      <c r="B103" s="44">
        <f t="shared" si="42"/>
        <v>-0.31771869069723291</v>
      </c>
      <c r="C103" s="44">
        <f t="shared" si="43"/>
        <v>0.13154972606794768</v>
      </c>
    </row>
    <row r="104" spans="1:3" x14ac:dyDescent="0.2">
      <c r="A104" s="30" t="str">
        <f t="shared" si="41"/>
        <v>Transport and storage</v>
      </c>
      <c r="B104" s="44">
        <f t="shared" si="42"/>
        <v>1.6819079342987209</v>
      </c>
      <c r="C104" s="44">
        <f t="shared" si="43"/>
        <v>1.2062813043515863</v>
      </c>
    </row>
    <row r="105" spans="1:3" x14ac:dyDescent="0.2">
      <c r="A105" s="30" t="str">
        <f t="shared" si="41"/>
        <v>Accommodation and food</v>
      </c>
      <c r="B105" s="44">
        <f t="shared" si="42"/>
        <v>2.4760958410479539</v>
      </c>
      <c r="C105" s="44">
        <f t="shared" si="43"/>
        <v>1.2614634992597518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0.27823179420680688</v>
      </c>
      <c r="C107" s="44">
        <f t="shared" si="43"/>
        <v>0.53978465582127377</v>
      </c>
    </row>
    <row r="108" spans="1:3" x14ac:dyDescent="0.2">
      <c r="A108" s="30" t="str">
        <f t="shared" si="41"/>
        <v>Media</v>
      </c>
      <c r="B108" s="44">
        <f t="shared" si="42"/>
        <v>3.984240642206327</v>
      </c>
      <c r="C108" s="44">
        <f t="shared" si="43"/>
        <v>-1.2623078735896076E-2</v>
      </c>
    </row>
    <row r="109" spans="1:3" x14ac:dyDescent="0.2">
      <c r="A109" s="30" t="str">
        <f t="shared" si="41"/>
        <v>Information technology</v>
      </c>
      <c r="B109" s="44">
        <f t="shared" si="42"/>
        <v>1.4523656032590537</v>
      </c>
      <c r="C109" s="44">
        <f t="shared" si="43"/>
        <v>0.94329969506670164</v>
      </c>
    </row>
    <row r="110" spans="1:3" x14ac:dyDescent="0.2">
      <c r="A110" s="30" t="str">
        <f t="shared" si="41"/>
        <v>Finance and insurance</v>
      </c>
      <c r="B110" s="44">
        <f t="shared" si="42"/>
        <v>-0.69350531276913818</v>
      </c>
      <c r="C110" s="44">
        <f t="shared" si="43"/>
        <v>-0.26588449142876946</v>
      </c>
    </row>
    <row r="111" spans="1:3" x14ac:dyDescent="0.2">
      <c r="A111" s="30" t="str">
        <f t="shared" si="41"/>
        <v>Real estate</v>
      </c>
      <c r="B111" s="44">
        <f t="shared" si="42"/>
        <v>2.0355054284977747</v>
      </c>
      <c r="C111" s="44">
        <f t="shared" si="43"/>
        <v>0.86870332761928015</v>
      </c>
    </row>
    <row r="112" spans="1:3" x14ac:dyDescent="0.2">
      <c r="A112" s="30" t="str">
        <f t="shared" si="41"/>
        <v>Professional services</v>
      </c>
      <c r="B112" s="44">
        <f t="shared" si="42"/>
        <v>0.71856373996390666</v>
      </c>
      <c r="C112" s="44">
        <f t="shared" si="43"/>
        <v>0.64056807927541648</v>
      </c>
    </row>
    <row r="113" spans="1:3" x14ac:dyDescent="0.2">
      <c r="A113" s="30" t="str">
        <f t="shared" si="41"/>
        <v>Support services</v>
      </c>
      <c r="B113" s="44">
        <f t="shared" si="42"/>
        <v>-0.21615765417416499</v>
      </c>
      <c r="C113" s="44">
        <f t="shared" si="43"/>
        <v>0.92669380044771987</v>
      </c>
    </row>
    <row r="114" spans="1:3" x14ac:dyDescent="0.2">
      <c r="A114" s="30" t="str">
        <f t="shared" si="41"/>
        <v>Arts and entertainment</v>
      </c>
      <c r="B114" s="44">
        <f t="shared" si="42"/>
        <v>-0.16206530380532547</v>
      </c>
      <c r="C114" s="44">
        <f t="shared" si="43"/>
        <v>-0.20276942926389374</v>
      </c>
    </row>
    <row r="115" spans="1:3" x14ac:dyDescent="0.2">
      <c r="A115" s="30" t="str">
        <f t="shared" si="41"/>
        <v>Other services</v>
      </c>
      <c r="B115" s="44">
        <f t="shared" si="42"/>
        <v>-1.098159484347061</v>
      </c>
      <c r="C115" s="44">
        <f t="shared" si="43"/>
        <v>-0.16935708454004494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0.88097993609099756</v>
      </c>
      <c r="C117" s="44">
        <f t="shared" si="43"/>
        <v>0.59831883475069958</v>
      </c>
    </row>
    <row r="118" spans="1:3" x14ac:dyDescent="0.2">
      <c r="A118" s="30" t="str">
        <f t="shared" si="41"/>
        <v>Public admin. and defence</v>
      </c>
      <c r="B118" s="44">
        <f t="shared" si="42"/>
        <v>-0.360922223725757</v>
      </c>
      <c r="C118" s="44">
        <f t="shared" si="43"/>
        <v>0.10032556982493279</v>
      </c>
    </row>
    <row r="119" spans="1:3" x14ac:dyDescent="0.2">
      <c r="A119" s="30" t="str">
        <f t="shared" si="41"/>
        <v>Education</v>
      </c>
      <c r="B119" s="44">
        <f t="shared" si="42"/>
        <v>0.61336023289977337</v>
      </c>
      <c r="C119" s="44">
        <f t="shared" si="43"/>
        <v>0.55931153194663796</v>
      </c>
    </row>
    <row r="120" spans="1:3" x14ac:dyDescent="0.2">
      <c r="A120" s="30" t="str">
        <f t="shared" si="41"/>
        <v>Health and social work</v>
      </c>
      <c r="B120" s="44">
        <f t="shared" si="42"/>
        <v>1.5478151591219014</v>
      </c>
      <c r="C120" s="44">
        <f t="shared" si="43"/>
        <v>0.78581974667064625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0.58655386926993458</v>
      </c>
      <c r="C122" s="206">
        <f t="shared" si="43"/>
        <v>0.47830636812842275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Coventry and Warwickshire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190.4374166969086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44.142165944795806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44.988841403542537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279.56842404524701</v>
      </c>
      <c r="I9" s="299" t="str">
        <f>CONCATENATE("(",ROUND((H9/$H11)*100,1),")")</f>
        <v>(54.4)</v>
      </c>
      <c r="K9" s="249">
        <f>B14-B9</f>
        <v>5.6918625766371349</v>
      </c>
      <c r="L9" s="249">
        <f>D14-D9</f>
        <v>1.7723000258163992</v>
      </c>
      <c r="M9" s="249">
        <f>F14-F9</f>
        <v>1.3281543690611528</v>
      </c>
      <c r="N9" s="249">
        <f>SUM(K9:M9)</f>
        <v>8.7923169715146869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113.0385108554832</v>
      </c>
      <c r="C10" s="299" t="str">
        <f>CONCATENATE("(",ROUND((B10/$H11)*100,1),")")</f>
        <v>(22)</v>
      </c>
      <c r="D10" s="249">
        <f t="shared" ref="D10" si="1">SUM(D31,D52,D73,D94,D115,D136,D157,D178,D199,D220,D241,D262,D283,D304,D325,D346,D367,D388,D409,D430,D451,D472)</f>
        <v>102.98407884211004</v>
      </c>
      <c r="E10" s="299" t="str">
        <f>CONCATENATE("(",ROUND((D10/$H11)*100,1),")")</f>
        <v>(20)</v>
      </c>
      <c r="F10" s="249">
        <f t="shared" ref="F10" si="2">SUM(F31,F52,F73,F94,F115,F136,F157,F178,F199,F220,F241,F262,F283,F304,F325,F346,F367,F388,F409,F430,F451,F472)</f>
        <v>18.55598625715983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234.57857595475306</v>
      </c>
      <c r="I10" s="299" t="str">
        <f>CONCATENATE("(",ROUND((H10/$H11)*100,1),")")</f>
        <v>(45.6)</v>
      </c>
      <c r="K10" s="249">
        <f t="shared" ref="K10:K11" si="4">B15-B10</f>
        <v>5.6893072037566554</v>
      </c>
      <c r="L10" s="249">
        <f t="shared" ref="L10:L11" si="5">D15-D10</f>
        <v>1.4390940049812855</v>
      </c>
      <c r="M10" s="249">
        <f t="shared" ref="M10:M11" si="6">F15-F10</f>
        <v>0.39528181974730359</v>
      </c>
      <c r="N10" s="249">
        <f t="shared" ref="N10:N11" si="7">SUM(K10:M10)</f>
        <v>7.5236830284852445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303.47592755239185</v>
      </c>
      <c r="C11" s="299" t="str">
        <f>CONCATENATE("(",ROUND((B11/$H11)*100,1),")")</f>
        <v>(59)</v>
      </c>
      <c r="D11" s="249">
        <f t="shared" ref="D11" si="8">SUM(D32,D53,D74,D95,D116,D137,D158,D179,D200,D221,D242,D263,D284,D305,D326,D347,D368,D389,D410,D431,D452,D473)</f>
        <v>147.12624478690583</v>
      </c>
      <c r="E11" s="299" t="str">
        <f>CONCATENATE("(",ROUND((D11/$H11)*100,1),")")</f>
        <v>(28.6)</v>
      </c>
      <c r="F11" s="249">
        <f t="shared" ref="F11" si="9">SUM(F32,F53,F74,F95,F116,F137,F158,F179,F200,F221,F242,F263,F284,F305,F326,F347,F368,F389,F410,F431,F452,F473)</f>
        <v>63.54482766070236</v>
      </c>
      <c r="G11" s="299" t="str">
        <f>CONCATENATE("(",ROUND((F11/$H11)*100,1),")")</f>
        <v>(12.4)</v>
      </c>
      <c r="H11" s="249">
        <f t="shared" ref="H11" si="10">SUM(H32,H53,H74,H95,H116,H137,H158,H179,H200,H221,H242,H263,H284,H305,H326,H347,H368,H389,H410,H431,H452,H473)</f>
        <v>514.14700000000005</v>
      </c>
      <c r="I11" s="299" t="str">
        <f>CONCATENATE("(",ROUND((H11/$H11)*100,1),")")</f>
        <v>(100)</v>
      </c>
      <c r="K11" s="249">
        <f t="shared" si="4"/>
        <v>11.381169780393805</v>
      </c>
      <c r="L11" s="249">
        <f t="shared" si="5"/>
        <v>3.2113940307976634</v>
      </c>
      <c r="M11" s="249">
        <f t="shared" si="6"/>
        <v>1.7234361888084564</v>
      </c>
      <c r="N11" s="249">
        <f t="shared" si="7"/>
        <v>16.315999999999924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196.12927927354573</v>
      </c>
      <c r="C14" s="299" t="str">
        <f>CONCATENATE("(",ROUND((B14/$H16)*100,1),")")</f>
        <v>(37)</v>
      </c>
      <c r="D14" s="249">
        <f t="shared" ref="D14" si="11">SUM(D35,D56,D77,D98,D119,D140,D161,D182,D203,D224,D245,D266,D287,D308,D329,D350,D371,D392,D413,D434,D455,D476)</f>
        <v>45.914465970612206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46.31699577260369</v>
      </c>
      <c r="G14" s="299" t="str">
        <f>CONCATENATE("(",ROUND((F14/$H16)*100,1),")")</f>
        <v>(8.7)</v>
      </c>
      <c r="H14" s="249">
        <f t="shared" ref="H14" si="13">SUM(H35,H56,H77,H98,H119,H140,H161,H182,H203,H224,H245,H266,H287,H308,H329,H350,H371,H392,H413,H434,H455,H476)</f>
        <v>288.36074101676161</v>
      </c>
      <c r="I14" s="299" t="str">
        <f>CONCATENATE("(",ROUND((H14/$H16)*100,1),")")</f>
        <v>(54.4)</v>
      </c>
      <c r="K14" s="249">
        <f>B19-B14</f>
        <v>3.3862881028271659</v>
      </c>
      <c r="L14" s="249">
        <f>D19-D14</f>
        <v>3.3146063951856561</v>
      </c>
      <c r="M14" s="249">
        <f>F19-F14</f>
        <v>2.4987235301060267</v>
      </c>
      <c r="N14" s="249">
        <f>SUM(K14:M14)</f>
        <v>9.1996180281188487</v>
      </c>
    </row>
    <row r="15" spans="1:17" x14ac:dyDescent="0.2">
      <c r="A15" s="282" t="s">
        <v>365</v>
      </c>
      <c r="B15" s="249">
        <f t="shared" si="0"/>
        <v>118.72781805923985</v>
      </c>
      <c r="C15" s="299" t="str">
        <f>CONCATENATE("(",ROUND((B15/$H16)*100,1),")")</f>
        <v>(22.4)</v>
      </c>
      <c r="D15" s="249">
        <f t="shared" ref="D15" si="14">SUM(D36,D57,D78,D99,D120,D141,D162,D183,D204,D225,D246,D267,D288,D309,D330,D351,D372,D393,D414,D435,D456,D477)</f>
        <v>104.42317284709132</v>
      </c>
      <c r="E15" s="299" t="str">
        <f>CONCATENATE("(",ROUND((D15/$H16)*100,1),")")</f>
        <v>(19.7)</v>
      </c>
      <c r="F15" s="249">
        <f t="shared" ref="F15" si="15">SUM(F36,F57,F78,F99,F120,F141,F162,F183,F204,F225,F246,F267,F288,F309,F330,F351,F372,F393,F414,F435,F456,F477)</f>
        <v>18.951268076907134</v>
      </c>
      <c r="G15" s="299" t="str">
        <f>CONCATENATE("(",ROUND((F15/$H16)*100,1),")")</f>
        <v>(3.6)</v>
      </c>
      <c r="H15" s="249">
        <f t="shared" ref="H15" si="16">SUM(H36,H57,H78,H99,H120,H141,H162,H183,H204,H225,H246,H267,H288,H309,H330,H351,H372,H393,H414,H435,H456,H477)</f>
        <v>242.10225898323836</v>
      </c>
      <c r="I15" s="299" t="str">
        <f>CONCATENATE("(",ROUND((H15/$H16)*100,1),")")</f>
        <v>(45.6)</v>
      </c>
      <c r="K15" s="249">
        <f t="shared" ref="K15:K16" si="17">B20-B15</f>
        <v>9.339071992389492</v>
      </c>
      <c r="L15" s="249">
        <f t="shared" ref="L15:L16" si="18">D20-D15</f>
        <v>2.0596764210535099</v>
      </c>
      <c r="M15" s="249">
        <f t="shared" ref="M15:M16" si="19">F20-F15</f>
        <v>1.2346335584381407</v>
      </c>
      <c r="N15" s="249">
        <f t="shared" ref="N15:N16" si="20">SUM(K15:M15)</f>
        <v>12.633381971881143</v>
      </c>
    </row>
    <row r="16" spans="1:17" x14ac:dyDescent="0.2">
      <c r="A16" s="282" t="s">
        <v>363</v>
      </c>
      <c r="B16" s="249">
        <f t="shared" si="0"/>
        <v>314.85709733278566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150.33763881770349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65.268263849510816</v>
      </c>
      <c r="G16" s="299" t="str">
        <f>CONCATENATE("(",ROUND((F16/$H16)*100,1),")")</f>
        <v>(12.3)</v>
      </c>
      <c r="H16" s="249">
        <f t="shared" ref="H16" si="23">SUM(H37,H58,H79,H100,H121,H142,H163,H184,H205,H226,H247,H268,H289,H310,H331,H352,H373,H394,H415,H436,H457,H478)</f>
        <v>530.46299999999985</v>
      </c>
      <c r="I16" s="299" t="str">
        <f>CONCATENATE("(",ROUND((H16/$H16)*100,1),")")</f>
        <v>(100)</v>
      </c>
      <c r="K16" s="249">
        <f t="shared" si="17"/>
        <v>12.725360095216615</v>
      </c>
      <c r="L16" s="249">
        <f t="shared" si="18"/>
        <v>5.3742828162392016</v>
      </c>
      <c r="M16" s="249">
        <f t="shared" si="19"/>
        <v>3.7333570885441816</v>
      </c>
      <c r="N16" s="249">
        <f t="shared" si="20"/>
        <v>21.832999999999998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199.5155673763729</v>
      </c>
      <c r="C19" s="299" t="str">
        <f>CONCATENATE("(",ROUND((B19/$H21)*100,1),")")</f>
        <v>(36.1)</v>
      </c>
      <c r="D19" s="249">
        <f t="shared" ref="D19" si="24">SUM(D40,D61,D82,D103,D124,D145,D166,D187,D208,D229,D250,D271,D292,D313,D334,D355,D376,D397,D418,D439,D460,D481)</f>
        <v>49.229072365797862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48.815719302709716</v>
      </c>
      <c r="G19" s="299" t="str">
        <f>CONCATENATE("(",ROUND((F19/$H21)*100,1),")")</f>
        <v>(8.8)</v>
      </c>
      <c r="H19" s="249">
        <f t="shared" ref="H19" si="26">SUM(H40,H61,H82,H103,H124,H145,H166,H187,H208,H229,H250,H271,H292,H313,H334,H355,H376,H397,H418,H439,H460,H481)</f>
        <v>297.56035904488039</v>
      </c>
      <c r="I19" s="299" t="str">
        <f>CONCATENATE("(",ROUND((H19/$H21)*100,1),")")</f>
        <v>(53.9)</v>
      </c>
      <c r="K19" s="249">
        <f>B19-B9</f>
        <v>9.0781506794643008</v>
      </c>
      <c r="L19" s="249">
        <f>D19-D9</f>
        <v>5.0869064210020554</v>
      </c>
      <c r="M19" s="249">
        <f>F19-F9</f>
        <v>3.8268778991671795</v>
      </c>
      <c r="N19" s="249">
        <f>SUM(K19:M19)</f>
        <v>17.991934999633536</v>
      </c>
    </row>
    <row r="20" spans="1:14" x14ac:dyDescent="0.2">
      <c r="A20" s="282" t="s">
        <v>365</v>
      </c>
      <c r="B20" s="249">
        <f t="shared" si="0"/>
        <v>128.06689005162934</v>
      </c>
      <c r="C20" s="299" t="str">
        <f>CONCATENATE("(",ROUND((B20/$H21)*100,1),")")</f>
        <v>(23.2)</v>
      </c>
      <c r="D20" s="249">
        <f t="shared" ref="D20" si="27">SUM(D41,D62,D83,D104,D125,D146,D167,D188,D209,D230,D251,D272,D293,D314,D335,D356,D377,D398,D419,D440,D461,D482)</f>
        <v>106.48284926814483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20.185901635345274</v>
      </c>
      <c r="G20" s="299" t="str">
        <f>CONCATENATE("(",ROUND((F20/$H21)*100,1),")")</f>
        <v>(3.7)</v>
      </c>
      <c r="H20" s="249">
        <f t="shared" ref="H20" si="29">SUM(H41,H62,H83,H104,H125,H146,H167,H188,H209,H230,H251,H272,H293,H314,H335,H356,H377,H398,H419,H440,H461,H482)</f>
        <v>254.73564095511941</v>
      </c>
      <c r="I20" s="299" t="str">
        <f>CONCATENATE("(",ROUND((H20/$H21)*100,1),")")</f>
        <v>(46.1)</v>
      </c>
      <c r="K20" s="249">
        <f t="shared" ref="K20:K21" si="30">B20-B10</f>
        <v>15.028379196146147</v>
      </c>
      <c r="L20" s="249">
        <f t="shared" ref="L20:L21" si="31">D20-D10</f>
        <v>3.4987704260347954</v>
      </c>
      <c r="M20" s="249">
        <f t="shared" ref="M20:M21" si="32">F20-F10</f>
        <v>1.6299153781854443</v>
      </c>
      <c r="N20" s="249">
        <f t="shared" ref="N20:N21" si="33">SUM(K20:M20)</f>
        <v>20.157065000366387</v>
      </c>
    </row>
    <row r="21" spans="1:14" x14ac:dyDescent="0.2">
      <c r="A21" s="282" t="s">
        <v>363</v>
      </c>
      <c r="B21" s="249">
        <f t="shared" si="0"/>
        <v>327.58245742800227</v>
      </c>
      <c r="C21" s="299" t="str">
        <f>CONCATENATE("(",ROUND((B21/$H21)*100,1),")")</f>
        <v>(59.3)</v>
      </c>
      <c r="D21" s="249">
        <f t="shared" ref="D21" si="34">SUM(D42,D63,D84,D105,D126,D147,D168,D189,D210,D231,D252,D273,D294,D315,D336,D357,D378,D399,D420,D441,D462,D483)</f>
        <v>155.71192163394269</v>
      </c>
      <c r="E21" s="299" t="str">
        <f>CONCATENATE("(",ROUND((D21/$H21)*100,1),")")</f>
        <v>(28.2)</v>
      </c>
      <c r="F21" s="249">
        <f>SUM(F42,F63,F84,F105,F126,F147,F168,F189,F210,F231,F252,F273,F294,F315,F336,F357,F378,F399,F420,F441,F462,F483)</f>
        <v>69.001620938054998</v>
      </c>
      <c r="G21" s="299" t="str">
        <f>CONCATENATE("(",ROUND((F21/$H21)*100,1),")")</f>
        <v>(12.5)</v>
      </c>
      <c r="H21" s="249">
        <f t="shared" ref="H21" si="35">SUM(H42,H63,H84,H105,H126,H147,H168,H189,H210,H231,H252,H273,H294,H315,H336,H357,H378,H399,H420,H441,H462,H483)</f>
        <v>552.29599999999982</v>
      </c>
      <c r="I21" s="299" t="str">
        <f>CONCATENATE("(",ROUND((H21/$H21)*100,1),")")</f>
        <v>(100)</v>
      </c>
      <c r="K21" s="249">
        <f t="shared" si="30"/>
        <v>24.10652987561042</v>
      </c>
      <c r="L21" s="249">
        <f t="shared" si="31"/>
        <v>8.585676847036865</v>
      </c>
      <c r="M21" s="249">
        <f t="shared" si="32"/>
        <v>5.456793277352638</v>
      </c>
      <c r="N21" s="249">
        <f t="shared" si="33"/>
        <v>38.148999999999923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1.1099579285346342</v>
      </c>
      <c r="C30" s="299" t="str">
        <f>CONCATENATE("(",ROUND((B30/$H32)*100,1),")")</f>
        <v>(32.5)</v>
      </c>
      <c r="D30" s="302">
        <f>'Ind T6'!M9</f>
        <v>2.809069327860347E-2</v>
      </c>
      <c r="E30" s="299" t="str">
        <f>CONCATENATE("(",ROUND((D30/$H32)*100,1),")")</f>
        <v>(0.8)</v>
      </c>
      <c r="F30" s="302">
        <f>'Ind T6'!N9</f>
        <v>1.154422341392161</v>
      </c>
      <c r="G30" s="299" t="str">
        <f>CONCATENATE("(",ROUND((F30/$H32)*100,1),")")</f>
        <v>(33.8)</v>
      </c>
      <c r="H30" s="302">
        <f>SUM(B30,D30,F30)</f>
        <v>2.2924709632053988</v>
      </c>
      <c r="I30" s="299" t="str">
        <f>CONCATENATE("(",ROUND((H30/$H32)*100,1),")")</f>
        <v>(67.1)</v>
      </c>
      <c r="K30" s="302">
        <f>B35-B30</f>
        <v>8.6402840006561732E-2</v>
      </c>
      <c r="L30" s="302">
        <f>D35-D30</f>
        <v>1.4287294920174547E-3</v>
      </c>
      <c r="M30" s="302">
        <f>F35-F30</f>
        <v>1.3168228246607017E-2</v>
      </c>
      <c r="N30" s="302">
        <f>SUM(K30:M30)</f>
        <v>0.10099979774518621</v>
      </c>
    </row>
    <row r="31" spans="1:14" x14ac:dyDescent="0.2">
      <c r="A31" s="282" t="s">
        <v>365</v>
      </c>
      <c r="B31" s="302">
        <f>'Ind T6'!L8</f>
        <v>0.62805983207028826</v>
      </c>
      <c r="C31" s="299" t="str">
        <f>CONCATENATE("(",ROUND((B31/$H32)*100,1),")")</f>
        <v>(18.4)</v>
      </c>
      <c r="D31" s="302">
        <f>'Ind T6'!M8</f>
        <v>3.034395744563375E-2</v>
      </c>
      <c r="E31" s="299" t="str">
        <f>CONCATENATE("(",ROUND((D31/$H32)*100,1),")")</f>
        <v>(0.9)</v>
      </c>
      <c r="F31" s="302">
        <f>'Ind T6'!N8</f>
        <v>0.46612524727867533</v>
      </c>
      <c r="G31" s="299" t="str">
        <f>CONCATENATE("(",ROUND((F31/$H32)*100,1),")")</f>
        <v>(13.6)</v>
      </c>
      <c r="H31" s="302">
        <f t="shared" ref="H31" si="36">SUM(B31,D31,F31)</f>
        <v>1.1245290367945975</v>
      </c>
      <c r="I31" s="299" t="str">
        <f>CONCATENATE("(",ROUND((H31/$H32)*100,1),")")</f>
        <v>(32.9)</v>
      </c>
      <c r="K31" s="302">
        <f t="shared" ref="K31:K32" si="37">B36-B31</f>
        <v>2.6761881179537705E-2</v>
      </c>
      <c r="L31" s="302">
        <f t="shared" ref="L31:L32" si="38">D36-D31</f>
        <v>3.7422361049652131E-4</v>
      </c>
      <c r="M31" s="302">
        <f t="shared" ref="M31:M32" si="39">F36-F31</f>
        <v>2.6864097464782133E-2</v>
      </c>
      <c r="N31" s="302">
        <f t="shared" ref="N31:N32" si="40">SUM(K31:M31)</f>
        <v>5.400020225481636E-2</v>
      </c>
    </row>
    <row r="32" spans="1:14" x14ac:dyDescent="0.2">
      <c r="A32" s="282" t="s">
        <v>363</v>
      </c>
      <c r="B32" s="302">
        <f>SUM(B30:B31)</f>
        <v>1.7380177606049223</v>
      </c>
      <c r="C32" s="299" t="str">
        <f>CONCATENATE("(",ROUND((B32/$H32)*100,1),")")</f>
        <v>(50.9)</v>
      </c>
      <c r="D32" s="302">
        <f>SUM(D30:D31)</f>
        <v>5.8434650724237217E-2</v>
      </c>
      <c r="E32" s="299" t="str">
        <f>CONCATENATE("(",ROUND((D32/$H32)*100,1),")")</f>
        <v>(1.7)</v>
      </c>
      <c r="F32" s="302">
        <f>SUM(F30:F31)</f>
        <v>1.6205475886708363</v>
      </c>
      <c r="G32" s="299" t="str">
        <f>CONCATENATE("(",ROUND((F32/$H32)*100,1),")")</f>
        <v>(47.4)</v>
      </c>
      <c r="H32" s="302">
        <f>SUM(H30:H31)</f>
        <v>3.4169999999999963</v>
      </c>
      <c r="I32" s="299" t="str">
        <f>CONCATENATE("(",ROUND((H32/$H32)*100,1),")")</f>
        <v>(100)</v>
      </c>
      <c r="K32" s="302">
        <f t="shared" si="37"/>
        <v>0.11316472118609955</v>
      </c>
      <c r="L32" s="302">
        <f t="shared" si="38"/>
        <v>1.8029531025139794E-3</v>
      </c>
      <c r="M32" s="302">
        <f t="shared" si="39"/>
        <v>4.0032325711389261E-2</v>
      </c>
      <c r="N32" s="302">
        <f t="shared" si="40"/>
        <v>0.1550000000000028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1.1963607685411959</v>
      </c>
      <c r="C35" s="299" t="str">
        <f>CONCATENATE("(",ROUND((B35/$H37)*100,1),")")</f>
        <v>(33.5)</v>
      </c>
      <c r="D35" s="302">
        <f>'Ind T6'!R9</f>
        <v>2.9519422770620925E-2</v>
      </c>
      <c r="E35" s="299" t="str">
        <f>CONCATENATE("(",ROUND((D35/$H37)*100,1),")")</f>
        <v>(0.8)</v>
      </c>
      <c r="F35" s="302">
        <f>'Ind T6'!S9</f>
        <v>1.1675905696387681</v>
      </c>
      <c r="G35" s="299" t="str">
        <f>CONCATENATE("(",ROUND((F35/$H37)*100,1),")")</f>
        <v>(32.7)</v>
      </c>
      <c r="H35" s="302">
        <f>SUM(B35,D35,F35)</f>
        <v>2.393470760950585</v>
      </c>
      <c r="I35" s="299" t="str">
        <f>CONCATENATE("(",ROUND((H35/$H37)*100,1),")")</f>
        <v>(67)</v>
      </c>
      <c r="K35" s="302">
        <f>B40-B35</f>
        <v>9.307348224106371E-2</v>
      </c>
      <c r="L35" s="302">
        <f>D40-D35</f>
        <v>4.5490540112949618E-7</v>
      </c>
      <c r="M35" s="302">
        <f>F40-F35</f>
        <v>-9.3186899936276824E-2</v>
      </c>
      <c r="N35" s="302">
        <f>SUM(K35:M35)</f>
        <v>-1.1296278981198782E-4</v>
      </c>
    </row>
    <row r="36" spans="1:14" x14ac:dyDescent="0.2">
      <c r="A36" s="282" t="s">
        <v>365</v>
      </c>
      <c r="B36" s="302">
        <f>'Ind T6'!Q8</f>
        <v>0.65482171324982597</v>
      </c>
      <c r="C36" s="299" t="str">
        <f>CONCATENATE("(",ROUND((B36/$H37)*100,1),")")</f>
        <v>(18.3)</v>
      </c>
      <c r="D36" s="302">
        <f>'Ind T6'!R8</f>
        <v>3.0718181056130271E-2</v>
      </c>
      <c r="E36" s="299" t="str">
        <f>CONCATENATE("(",ROUND((D36/$H37)*100,1),")")</f>
        <v>(0.9)</v>
      </c>
      <c r="F36" s="302">
        <f>'Ind T6'!S8</f>
        <v>0.49298934474345746</v>
      </c>
      <c r="G36" s="299" t="str">
        <f>CONCATENATE("(",ROUND((F36/$H37)*100,1),")")</f>
        <v>(13.8)</v>
      </c>
      <c r="H36" s="302">
        <f t="shared" ref="H36" si="41">SUM(B36,D36,F36)</f>
        <v>1.1785292390494138</v>
      </c>
      <c r="I36" s="299" t="str">
        <f>CONCATENATE("(",ROUND((H36/$H37)*100,1),")")</f>
        <v>(33)</v>
      </c>
      <c r="K36" s="302">
        <f t="shared" ref="K36:K37" si="42">B41-B36</f>
        <v>-4.3354747122851256E-3</v>
      </c>
      <c r="L36" s="302">
        <f t="shared" ref="L36:L37" si="43">D41-D36</f>
        <v>-2.3970801385664979E-3</v>
      </c>
      <c r="M36" s="302">
        <f t="shared" ref="M36:M37" si="44">F41-F36</f>
        <v>1.184551764066244E-2</v>
      </c>
      <c r="N36" s="302">
        <f t="shared" ref="N36:N37" si="45">SUM(K36:M36)</f>
        <v>5.1129627898108161E-3</v>
      </c>
    </row>
    <row r="37" spans="1:14" x14ac:dyDescent="0.2">
      <c r="A37" s="282" t="s">
        <v>363</v>
      </c>
      <c r="B37" s="302">
        <f>SUM(B35:B36)</f>
        <v>1.8511824817910218</v>
      </c>
      <c r="C37" s="299" t="str">
        <f>CONCATENATE("(",ROUND((B37/$H37)*100,1),")")</f>
        <v>(51.8)</v>
      </c>
      <c r="D37" s="302">
        <f>SUM(D35:D36)</f>
        <v>6.0237603826751196E-2</v>
      </c>
      <c r="E37" s="299" t="str">
        <f>CONCATENATE("(",ROUND((D37/$H37)*100,1),")")</f>
        <v>(1.7)</v>
      </c>
      <c r="F37" s="302">
        <f>SUM(F35:F36)</f>
        <v>1.6605799143822255</v>
      </c>
      <c r="G37" s="299" t="str">
        <f>CONCATENATE("(",ROUND((F37/$H37)*100,1),")")</f>
        <v>(46.5)</v>
      </c>
      <c r="H37" s="302">
        <f>SUM(H35:H36)</f>
        <v>3.5719999999999987</v>
      </c>
      <c r="I37" s="299" t="str">
        <f>CONCATENATE("(",ROUND((H37/$H37)*100,1),")")</f>
        <v>(100)</v>
      </c>
      <c r="K37" s="302">
        <f t="shared" si="42"/>
        <v>8.8738007528778695E-2</v>
      </c>
      <c r="L37" s="302">
        <f t="shared" si="43"/>
        <v>-2.3966252331653684E-3</v>
      </c>
      <c r="M37" s="302">
        <f t="shared" si="44"/>
        <v>-8.1341382295614384E-2</v>
      </c>
      <c r="N37" s="302">
        <f t="shared" si="45"/>
        <v>4.9999999999989497E-3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1.2894342507822596</v>
      </c>
      <c r="C40" s="299" t="str">
        <f>CONCATENATE("(",ROUND((B40/$H42)*100,1),")")</f>
        <v>(36)</v>
      </c>
      <c r="D40" s="302">
        <f>'Ind T6'!W9</f>
        <v>2.9519877676022054E-2</v>
      </c>
      <c r="E40" s="299" t="str">
        <f>CONCATENATE("(",ROUND((D40/$H42)*100,1),")")</f>
        <v>(0.8)</v>
      </c>
      <c r="F40" s="302">
        <f>'Ind T6'!X9</f>
        <v>1.0744036697024912</v>
      </c>
      <c r="G40" s="299" t="str">
        <f>CONCATENATE("(",ROUND((F40/$H42)*100,1),")")</f>
        <v>(30)</v>
      </c>
      <c r="H40" s="302">
        <f>SUM(B40,D40,F40)</f>
        <v>2.393357798160773</v>
      </c>
      <c r="I40" s="299" t="str">
        <f>CONCATENATE("(",ROUND((H40/$H42)*100,1),")")</f>
        <v>(66.9)</v>
      </c>
      <c r="K40" s="302">
        <f>B40-B30</f>
        <v>0.17947632224762544</v>
      </c>
      <c r="L40" s="302">
        <f>D40-D30</f>
        <v>1.4291843974185842E-3</v>
      </c>
      <c r="M40" s="302">
        <f>F40-F30</f>
        <v>-8.0018671689669807E-2</v>
      </c>
      <c r="N40" s="302">
        <f>SUM(K40:M40)</f>
        <v>0.1008868349553742</v>
      </c>
    </row>
    <row r="41" spans="1:14" x14ac:dyDescent="0.2">
      <c r="A41" s="282" t="s">
        <v>365</v>
      </c>
      <c r="B41" s="302">
        <f>'Ind T6'!V8</f>
        <v>0.65048623853754084</v>
      </c>
      <c r="C41" s="299" t="str">
        <f>CONCATENATE("(",ROUND((B41/$H42)*100,1),")")</f>
        <v>(18.2)</v>
      </c>
      <c r="D41" s="302">
        <f>'Ind T6'!W8</f>
        <v>2.8321100917563773E-2</v>
      </c>
      <c r="E41" s="299" t="str">
        <f>CONCATENATE("(",ROUND((D41/$H42)*100,1),")")</f>
        <v>(0.8)</v>
      </c>
      <c r="F41" s="302">
        <f>'Ind T6'!X8</f>
        <v>0.5048348623841199</v>
      </c>
      <c r="G41" s="299" t="str">
        <f>CONCATENATE("(",ROUND((F41/$H42)*100,1),")")</f>
        <v>(14.1)</v>
      </c>
      <c r="H41" s="302">
        <f t="shared" ref="H41" si="46">SUM(B41,D41,F41)</f>
        <v>1.1836422018392245</v>
      </c>
      <c r="I41" s="299" t="str">
        <f>CONCATENATE("(",ROUND((H41/$H42)*100,1),")")</f>
        <v>(33.1)</v>
      </c>
      <c r="K41" s="302">
        <f t="shared" ref="K41:K42" si="47">B41-B31</f>
        <v>2.242640646725258E-2</v>
      </c>
      <c r="L41" s="302">
        <f t="shared" ref="L41:L42" si="48">D41-D31</f>
        <v>-2.0228565280699766E-3</v>
      </c>
      <c r="M41" s="302">
        <f t="shared" ref="M41:M42" si="49">F41-F31</f>
        <v>3.8709615105444573E-2</v>
      </c>
      <c r="N41" s="302">
        <f t="shared" ref="N41:N42" si="50">SUM(K41:M41)</f>
        <v>5.9113165044627172E-2</v>
      </c>
    </row>
    <row r="42" spans="1:14" x14ac:dyDescent="0.2">
      <c r="A42" s="282" t="s">
        <v>363</v>
      </c>
      <c r="B42" s="302">
        <f>SUM(B40:B41)</f>
        <v>1.9399204893198005</v>
      </c>
      <c r="C42" s="299" t="str">
        <f>CONCATENATE("(",ROUND((B42/$H42)*100,1),")")</f>
        <v>(54.2)</v>
      </c>
      <c r="D42" s="302">
        <f>SUM(D40:D41)</f>
        <v>5.7840978593585828E-2</v>
      </c>
      <c r="E42" s="299" t="str">
        <f>CONCATENATE("(",ROUND((D42/$H42)*100,1),")")</f>
        <v>(1.6)</v>
      </c>
      <c r="F42" s="302">
        <f>SUM(F40:F41)</f>
        <v>1.5792385320866111</v>
      </c>
      <c r="G42" s="299" t="str">
        <f>CONCATENATE("(",ROUND((F42/$H42)*100,1),")")</f>
        <v>(44.1)</v>
      </c>
      <c r="H42" s="302">
        <f>SUM(H40:H41)</f>
        <v>3.5769999999999973</v>
      </c>
      <c r="I42" s="299" t="str">
        <f>CONCATENATE("(",ROUND((H42/$H42)*100,1),")")</f>
        <v>(100)</v>
      </c>
      <c r="K42" s="302">
        <f t="shared" si="47"/>
        <v>0.20190272871487824</v>
      </c>
      <c r="L42" s="302">
        <f t="shared" si="48"/>
        <v>-5.9367213065138896E-4</v>
      </c>
      <c r="M42" s="302">
        <f t="shared" si="49"/>
        <v>-4.1309056584225123E-2</v>
      </c>
      <c r="N42" s="302">
        <f t="shared" si="50"/>
        <v>0.16000000000000172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0.36516582914491108</v>
      </c>
      <c r="C51" s="299" t="str">
        <f>CONCATENATE("(",ROUND((B51/$H53)*100,1),")")</f>
        <v>(82.2)</v>
      </c>
      <c r="D51" s="302">
        <f>'Ind T6'!M18</f>
        <v>6.1356783919914795E-3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0.37130150753690255</v>
      </c>
      <c r="I51" s="299" t="str">
        <f>CONCATENATE("(",ROUND((H51/$H53)*100,1),")")</f>
        <v>(83.6)</v>
      </c>
      <c r="K51" s="302">
        <f>B56-B51</f>
        <v>-9.1357556368462323E-2</v>
      </c>
      <c r="L51" s="302">
        <f>D56-D51</f>
        <v>-1.4822407173241681E-3</v>
      </c>
      <c r="M51" s="302">
        <f>F56-F51</f>
        <v>0</v>
      </c>
      <c r="N51" s="302">
        <f>SUM(K51:M51)</f>
        <v>-9.2839797085786491E-2</v>
      </c>
    </row>
    <row r="52" spans="1:14" x14ac:dyDescent="0.2">
      <c r="A52" s="282" t="s">
        <v>365</v>
      </c>
      <c r="B52" s="302">
        <f>'Ind T6'!L17</f>
        <v>6.3030150754509365E-2</v>
      </c>
      <c r="C52" s="299" t="str">
        <f>CONCATENATE("(",ROUND((B52/$H53)*100,1),")")</f>
        <v>(14.2)</v>
      </c>
      <c r="D52" s="302">
        <f>'Ind T6'!M17</f>
        <v>9.6683417085873281E-3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7.2698492463096689E-2</v>
      </c>
      <c r="I52" s="299" t="str">
        <f>CONCATENATE("(",ROUND((H52/$H53)*100,1),")")</f>
        <v>(16.4)</v>
      </c>
      <c r="K52" s="302">
        <f t="shared" ref="K52:K53" si="52">B57-B52</f>
        <v>-1.593736148512382E-2</v>
      </c>
      <c r="L52" s="302">
        <f t="shared" ref="L52:L53" si="53">D57-D52</f>
        <v>-2.2228414290891675E-3</v>
      </c>
      <c r="M52" s="302">
        <f t="shared" ref="M52:M53" si="54">F57-F52</f>
        <v>0</v>
      </c>
      <c r="N52" s="302">
        <f t="shared" ref="N52:N53" si="55">SUM(K52:M52)</f>
        <v>-1.8160202914212987E-2</v>
      </c>
    </row>
    <row r="53" spans="1:14" x14ac:dyDescent="0.2">
      <c r="A53" s="282" t="s">
        <v>363</v>
      </c>
      <c r="B53" s="302">
        <f>SUM(B51:B52)</f>
        <v>0.42819597989942043</v>
      </c>
      <c r="C53" s="299" t="str">
        <f>CONCATENATE("(",ROUND((B53/$H53)*100,1),")")</f>
        <v>(96.4)</v>
      </c>
      <c r="D53" s="302">
        <f>SUM(D51:D52)</f>
        <v>1.5804020100578808E-2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0.44399999999999923</v>
      </c>
      <c r="I53" s="299" t="str">
        <f>CONCATENATE("(",ROUND((H53/$H53)*100,1),")")</f>
        <v>(100)</v>
      </c>
      <c r="K53" s="302">
        <f t="shared" si="52"/>
        <v>-0.10729491785358614</v>
      </c>
      <c r="L53" s="302">
        <f t="shared" si="53"/>
        <v>-3.7050821464133347E-3</v>
      </c>
      <c r="M53" s="302">
        <f t="shared" si="54"/>
        <v>0</v>
      </c>
      <c r="N53" s="302">
        <f t="shared" si="55"/>
        <v>-0.11099999999999947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0.27380827277644876</v>
      </c>
      <c r="C56" s="299" t="str">
        <f>CONCATENATE("(",ROUND((B56/$H58)*100,1),")")</f>
        <v>(82.2)</v>
      </c>
      <c r="D56" s="302">
        <f>'Ind T6'!R18</f>
        <v>4.6534376746673115E-3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0.27846171045111606</v>
      </c>
      <c r="I56" s="299" t="str">
        <f>CONCATENATE("(",ROUND((H56/$H58)*100,1),")")</f>
        <v>(83.6)</v>
      </c>
      <c r="K56" s="302">
        <f>B61-B56</f>
        <v>-9.7485636176856183E-2</v>
      </c>
      <c r="L56" s="302">
        <f>D61-D56</f>
        <v>-1.3125877180341786E-3</v>
      </c>
      <c r="M56" s="302">
        <f>F61-F56</f>
        <v>0</v>
      </c>
      <c r="N56" s="302">
        <f>SUM(K56:M56)</f>
        <v>-9.8798223894890361E-2</v>
      </c>
    </row>
    <row r="57" spans="1:14" x14ac:dyDescent="0.2">
      <c r="A57" s="282" t="s">
        <v>365</v>
      </c>
      <c r="B57" s="302">
        <f>'Ind T6'!Q17</f>
        <v>4.7092789269385545E-2</v>
      </c>
      <c r="C57" s="299" t="str">
        <f>CONCATENATE("(",ROUND((B57/$H58)*100,1),")")</f>
        <v>(14.1)</v>
      </c>
      <c r="D57" s="302">
        <f>'Ind T6'!R17</f>
        <v>7.4455002794981606E-3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5.4538289548883706E-2</v>
      </c>
      <c r="I57" s="299" t="str">
        <f>CONCATENATE("(",ROUND((H57/$H58)*100,1),")")</f>
        <v>(16.4)</v>
      </c>
      <c r="K57" s="302">
        <f t="shared" ref="K57:K58" si="57">B62-B57</f>
        <v>-1.7767550760540835E-2</v>
      </c>
      <c r="L57" s="302">
        <f t="shared" ref="L57:L58" si="58">D62-D57</f>
        <v>-2.4342253445686166E-3</v>
      </c>
      <c r="M57" s="302">
        <f t="shared" ref="M57:M58" si="59">F62-F57</f>
        <v>0</v>
      </c>
      <c r="N57" s="302">
        <f t="shared" ref="N57:N58" si="60">SUM(K57:M57)</f>
        <v>-2.0201776105109454E-2</v>
      </c>
    </row>
    <row r="58" spans="1:14" x14ac:dyDescent="0.2">
      <c r="A58" s="282" t="s">
        <v>363</v>
      </c>
      <c r="B58" s="302">
        <f>SUM(B56:B57)</f>
        <v>0.3209010620458343</v>
      </c>
      <c r="C58" s="299" t="str">
        <f>CONCATENATE("(",ROUND((B58/$H58)*100,1),")")</f>
        <v>(96.4)</v>
      </c>
      <c r="D58" s="302">
        <f>SUM(D56:D57)</f>
        <v>1.2098937954165473E-2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0.33299999999999974</v>
      </c>
      <c r="I58" s="299" t="str">
        <f>CONCATENATE("(",ROUND((H58/$H58)*100,1),")")</f>
        <v>(100)</v>
      </c>
      <c r="K58" s="302">
        <f t="shared" si="57"/>
        <v>-0.115253186937397</v>
      </c>
      <c r="L58" s="302">
        <f t="shared" si="58"/>
        <v>-3.7468130626027961E-3</v>
      </c>
      <c r="M58" s="302">
        <f t="shared" si="59"/>
        <v>0</v>
      </c>
      <c r="N58" s="302">
        <f t="shared" si="60"/>
        <v>-0.1189999999999998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0.17632263659959257</v>
      </c>
      <c r="C61" s="299" t="str">
        <f>CONCATENATE("(",ROUND((B61/$H63)*100,1),")")</f>
        <v>(82.4)</v>
      </c>
      <c r="D61" s="302">
        <f>'Ind T6'!W18</f>
        <v>3.3408499566331329E-3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0.17966348655622572</v>
      </c>
      <c r="I61" s="299" t="str">
        <f>CONCATENATE("(",ROUND((H61/$H63)*100,1),")")</f>
        <v>(84)</v>
      </c>
      <c r="K61" s="302">
        <f>B61-B51</f>
        <v>-0.18884319254531851</v>
      </c>
      <c r="L61" s="302">
        <f>D61-D51</f>
        <v>-2.7948284353583467E-3</v>
      </c>
      <c r="M61" s="302">
        <f>F61-F51</f>
        <v>0</v>
      </c>
      <c r="N61" s="302">
        <f>SUM(K61:M61)</f>
        <v>-0.19163802098067687</v>
      </c>
    </row>
    <row r="62" spans="1:14" x14ac:dyDescent="0.2">
      <c r="A62" s="282" t="s">
        <v>365</v>
      </c>
      <c r="B62" s="302">
        <f>'Ind T6'!V17</f>
        <v>2.9325238508844709E-2</v>
      </c>
      <c r="C62" s="299" t="str">
        <f>CONCATENATE("(",ROUND((B62/$H63)*100,1),")")</f>
        <v>(13.7)</v>
      </c>
      <c r="D62" s="302">
        <f>'Ind T6'!W17</f>
        <v>5.011274934929544E-3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3.4336513443774253E-2</v>
      </c>
      <c r="I62" s="299" t="str">
        <f>CONCATENATE("(",ROUND((H62/$H63)*100,1),")")</f>
        <v>(16)</v>
      </c>
      <c r="K62" s="302">
        <f t="shared" ref="K62:K63" si="62">B62-B52</f>
        <v>-3.3704912245664659E-2</v>
      </c>
      <c r="L62" s="302">
        <f t="shared" ref="L62:L63" si="63">D62-D52</f>
        <v>-4.6570667736577842E-3</v>
      </c>
      <c r="M62" s="302">
        <f t="shared" ref="M62:M63" si="64">F62-F52</f>
        <v>0</v>
      </c>
      <c r="N62" s="302">
        <f t="shared" ref="N62:N63" si="65">SUM(K62:M62)</f>
        <v>-3.8361979019322444E-2</v>
      </c>
    </row>
    <row r="63" spans="1:14" x14ac:dyDescent="0.2">
      <c r="A63" s="282" t="s">
        <v>363</v>
      </c>
      <c r="B63" s="302">
        <f>SUM(B61:B62)</f>
        <v>0.20564787510843729</v>
      </c>
      <c r="C63" s="299" t="str">
        <f>CONCATENATE("(",ROUND((B63/$H63)*100,1),")")</f>
        <v>(96.1)</v>
      </c>
      <c r="D63" s="302">
        <f>SUM(D61:D62)</f>
        <v>8.3521248915626768E-3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0.21399999999999997</v>
      </c>
      <c r="I63" s="299" t="str">
        <f>CONCATENATE("(",ROUND((H63/$H63)*100,1),")")</f>
        <v>(100)</v>
      </c>
      <c r="K63" s="302">
        <f t="shared" si="62"/>
        <v>-0.22254810479098314</v>
      </c>
      <c r="L63" s="302">
        <f t="shared" si="63"/>
        <v>-7.4518952090161308E-3</v>
      </c>
      <c r="M63" s="302">
        <f t="shared" si="64"/>
        <v>0</v>
      </c>
      <c r="N63" s="302">
        <f t="shared" si="65"/>
        <v>-0.22999999999999926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2.2737627217821537</v>
      </c>
      <c r="C72" s="299" t="str">
        <f>CONCATENATE("(",ROUND((B72/$H74)*100,1),")")</f>
        <v>(59.2)</v>
      </c>
      <c r="D72" s="302">
        <f>'Ind T6'!M27</f>
        <v>0.21227329156171851</v>
      </c>
      <c r="E72" s="299" t="str">
        <f>CONCATENATE("(",ROUND((D72/$H74)*100,1),")")</f>
        <v>(5.5)</v>
      </c>
      <c r="F72" s="302">
        <f>'Ind T6'!N27</f>
        <v>3.9218305323580505E-2</v>
      </c>
      <c r="G72" s="299" t="str">
        <f>CONCATENATE("(",ROUND((F72/$H74)*100,1),")")</f>
        <v>(1)</v>
      </c>
      <c r="H72" s="302">
        <f>SUM(B72,D72,F72)</f>
        <v>2.5252543186674528</v>
      </c>
      <c r="I72" s="299" t="str">
        <f>CONCATENATE("(",ROUND((H72/$H74)*100,1),")")</f>
        <v>(65.8)</v>
      </c>
      <c r="K72" s="302">
        <f>B77-B72</f>
        <v>-1.8505356700688314E-2</v>
      </c>
      <c r="L72" s="302">
        <f>D77-D72</f>
        <v>6.4973400768283951E-4</v>
      </c>
      <c r="M72" s="302">
        <f>F77-F72</f>
        <v>3.6138294704744778E-4</v>
      </c>
      <c r="N72" s="302">
        <f>SUM(K72:M72)</f>
        <v>-1.7494239745958026E-2</v>
      </c>
    </row>
    <row r="73" spans="1:14" x14ac:dyDescent="0.2">
      <c r="A73" s="282" t="s">
        <v>365</v>
      </c>
      <c r="B73" s="302">
        <f>'Ind T6'!L26</f>
        <v>1.0033818000819879</v>
      </c>
      <c r="C73" s="299" t="str">
        <f>CONCATENATE("(",ROUND((B73/$H74)*100,1),")")</f>
        <v>(26.1)</v>
      </c>
      <c r="D73" s="302">
        <f>'Ind T6'!M26</f>
        <v>0.24654716871278615</v>
      </c>
      <c r="E73" s="299" t="str">
        <f>CONCATENATE("(",ROUND((D73/$H74)*100,1),")")</f>
        <v>(6.4)</v>
      </c>
      <c r="F73" s="302">
        <f>'Ind T6'!N26</f>
        <v>6.2816712537773198E-2</v>
      </c>
      <c r="G73" s="299" t="str">
        <f>CONCATENATE("(",ROUND((F73/$H74)*100,1),")")</f>
        <v>(1.6)</v>
      </c>
      <c r="H73" s="302">
        <f t="shared" ref="H73" si="66">SUM(B73,D73,F73)</f>
        <v>1.3127456813325471</v>
      </c>
      <c r="I73" s="299" t="str">
        <f>CONCATENATE("(",ROUND((H73/$H74)*100,1),")")</f>
        <v>(34.2)</v>
      </c>
      <c r="K73" s="302">
        <f t="shared" ref="K73:K74" si="67">B78-B73</f>
        <v>4.0378307911555389E-2</v>
      </c>
      <c r="L73" s="302">
        <f t="shared" ref="L73:L74" si="68">D78-D73</f>
        <v>2.3723323208882374E-4</v>
      </c>
      <c r="M73" s="302">
        <f t="shared" ref="M73:M74" si="69">F78-F73</f>
        <v>1.8786986023152097E-3</v>
      </c>
      <c r="N73" s="302">
        <f t="shared" ref="N73:N74" si="70">SUM(K73:M73)</f>
        <v>4.2494239745959422E-2</v>
      </c>
    </row>
    <row r="74" spans="1:14" x14ac:dyDescent="0.2">
      <c r="A74" s="282" t="s">
        <v>363</v>
      </c>
      <c r="B74" s="302">
        <f>SUM(B72:B73)</f>
        <v>3.2771445218641415</v>
      </c>
      <c r="C74" s="299" t="str">
        <f>CONCATENATE("(",ROUND((B74/$H74)*100,1),")")</f>
        <v>(85.4)</v>
      </c>
      <c r="D74" s="302">
        <f>SUM(D72:D73)</f>
        <v>0.45882046027450463</v>
      </c>
      <c r="E74" s="299" t="str">
        <f>CONCATENATE("(",ROUND((D74/$H74)*100,1),")")</f>
        <v>(12)</v>
      </c>
      <c r="F74" s="302">
        <f>SUM(F72:F73)</f>
        <v>0.1020350178613537</v>
      </c>
      <c r="G74" s="299" t="str">
        <f>CONCATENATE("(",ROUND((F74/$H74)*100,1),")")</f>
        <v>(2.7)</v>
      </c>
      <c r="H74" s="302">
        <f>SUM(H72:H73)</f>
        <v>3.8380000000000001</v>
      </c>
      <c r="I74" s="299" t="str">
        <f>CONCATENATE("(",ROUND((H74/$H74)*100,1),")")</f>
        <v>(100)</v>
      </c>
      <c r="K74" s="302">
        <f t="shared" si="67"/>
        <v>2.1872951210867075E-2</v>
      </c>
      <c r="L74" s="302">
        <f t="shared" si="68"/>
        <v>8.8696723977166325E-4</v>
      </c>
      <c r="M74" s="302">
        <f t="shared" si="69"/>
        <v>2.2400815493626575E-3</v>
      </c>
      <c r="N74" s="302">
        <f t="shared" si="70"/>
        <v>2.5000000000001396E-2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2.2552573650814653</v>
      </c>
      <c r="C77" s="299" t="str">
        <f>CONCATENATE("(",ROUND((B77/$H79)*100,1),")")</f>
        <v>(58.4)</v>
      </c>
      <c r="D77" s="302">
        <f>'Ind T6'!R27</f>
        <v>0.21292302556940135</v>
      </c>
      <c r="E77" s="299" t="str">
        <f>CONCATENATE("(",ROUND((D77/$H79)*100,1),")")</f>
        <v>(5.5)</v>
      </c>
      <c r="F77" s="302">
        <f>'Ind T6'!S27</f>
        <v>3.9579688270627952E-2</v>
      </c>
      <c r="G77" s="299" t="str">
        <f>CONCATENATE("(",ROUND((F77/$H79)*100,1),")")</f>
        <v>(1)</v>
      </c>
      <c r="H77" s="302">
        <f>SUM(B77,D77,F77)</f>
        <v>2.5077600789214944</v>
      </c>
      <c r="I77" s="299" t="str">
        <f>CONCATENATE("(",ROUND((H77/$H79)*100,1),")")</f>
        <v>(64.9)</v>
      </c>
      <c r="K77" s="302">
        <f>B82-B77</f>
        <v>-0.11674804906085923</v>
      </c>
      <c r="L77" s="302">
        <f>D82-D77</f>
        <v>-6.5884859869045631E-3</v>
      </c>
      <c r="M77" s="302">
        <f>F82-F77</f>
        <v>1.9971777666010632E-4</v>
      </c>
      <c r="N77" s="302">
        <f>SUM(K77:M77)</f>
        <v>-0.12313681727110368</v>
      </c>
    </row>
    <row r="78" spans="1:14" x14ac:dyDescent="0.2">
      <c r="A78" s="282" t="s">
        <v>365</v>
      </c>
      <c r="B78" s="302">
        <f>'Ind T6'!Q26</f>
        <v>1.0437601079935432</v>
      </c>
      <c r="C78" s="299" t="str">
        <f>CONCATENATE("(",ROUND((B78/$H79)*100,1),")")</f>
        <v>(27)</v>
      </c>
      <c r="D78" s="302">
        <f>'Ind T6'!R26</f>
        <v>0.24678440194487497</v>
      </c>
      <c r="E78" s="299" t="str">
        <f>CONCATENATE("(",ROUND((D78/$H79)*100,1),")")</f>
        <v>(6.4)</v>
      </c>
      <c r="F78" s="302">
        <f>'Ind T6'!S26</f>
        <v>6.4695411140088407E-2</v>
      </c>
      <c r="G78" s="299" t="str">
        <f>CONCATENATE("(",ROUND((F78/$H79)*100,1),")")</f>
        <v>(1.7)</v>
      </c>
      <c r="H78" s="302">
        <f t="shared" ref="H78" si="71">SUM(B78,D78,F78)</f>
        <v>1.3552399210785067</v>
      </c>
      <c r="I78" s="299" t="str">
        <f>CONCATENATE("(",ROUND((H78/$H79)*100,1),")")</f>
        <v>(35.1)</v>
      </c>
      <c r="K78" s="302">
        <f t="shared" ref="K78:K79" si="72">B83-B78</f>
        <v>3.6819848347895645E-2</v>
      </c>
      <c r="L78" s="302">
        <f t="shared" ref="L78:L79" si="73">D83-D78</f>
        <v>-9.3475505531040448E-3</v>
      </c>
      <c r="M78" s="302">
        <f t="shared" ref="M78:M79" si="74">F83-F78</f>
        <v>6.645194763080231E-4</v>
      </c>
      <c r="N78" s="302">
        <f t="shared" ref="N78:N79" si="75">SUM(K78:M78)</f>
        <v>2.8136817271099623E-2</v>
      </c>
    </row>
    <row r="79" spans="1:14" x14ac:dyDescent="0.2">
      <c r="A79" s="282" t="s">
        <v>363</v>
      </c>
      <c r="B79" s="302">
        <f>SUM(B77:B78)</f>
        <v>3.2990174730750086</v>
      </c>
      <c r="C79" s="299" t="str">
        <f>CONCATENATE("(",ROUND((B79/$H79)*100,1),")")</f>
        <v>(85.4)</v>
      </c>
      <c r="D79" s="302">
        <f>SUM(D77:D78)</f>
        <v>0.45970742751427629</v>
      </c>
      <c r="E79" s="299" t="str">
        <f>CONCATENATE("(",ROUND((D79/$H79)*100,1),")")</f>
        <v>(11.9)</v>
      </c>
      <c r="F79" s="302">
        <f>SUM(F77:F78)</f>
        <v>0.10427509941071636</v>
      </c>
      <c r="G79" s="299" t="str">
        <f>CONCATENATE("(",ROUND((F79/$H79)*100,1),")")</f>
        <v>(2.7)</v>
      </c>
      <c r="H79" s="302">
        <f>SUM(H77:H78)</f>
        <v>3.8630000000000013</v>
      </c>
      <c r="I79" s="299" t="str">
        <f>CONCATENATE("(",ROUND((H79/$H79)*100,1),")")</f>
        <v>(100)</v>
      </c>
      <c r="K79" s="302">
        <f t="shared" si="72"/>
        <v>-7.992820071296336E-2</v>
      </c>
      <c r="L79" s="302">
        <f t="shared" si="73"/>
        <v>-1.593603654000858E-2</v>
      </c>
      <c r="M79" s="302">
        <f t="shared" si="74"/>
        <v>8.6423725296813636E-4</v>
      </c>
      <c r="N79" s="302">
        <f t="shared" si="75"/>
        <v>-9.5000000000003804E-2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2.1385093160206061</v>
      </c>
      <c r="C82" s="299" t="str">
        <f>CONCATENATE("(",ROUND((B82/$H84)*100,1),")")</f>
        <v>(56.8)</v>
      </c>
      <c r="D82" s="302">
        <f>'Ind T6'!W27</f>
        <v>0.20633453958249678</v>
      </c>
      <c r="E82" s="299" t="str">
        <f>CONCATENATE("(",ROUND((D82/$H84)*100,1),")")</f>
        <v>(5.5)</v>
      </c>
      <c r="F82" s="302">
        <f>'Ind T6'!X27</f>
        <v>3.9779406047288059E-2</v>
      </c>
      <c r="G82" s="299" t="str">
        <f>CONCATENATE("(",ROUND((F82/$H84)*100,1),")")</f>
        <v>(1.1)</v>
      </c>
      <c r="H82" s="302">
        <f>SUM(B82,D82,F82)</f>
        <v>2.3846232616503911</v>
      </c>
      <c r="I82" s="299" t="str">
        <f>CONCATENATE("(",ROUND((H82/$H84)*100,1),")")</f>
        <v>(63.3)</v>
      </c>
      <c r="K82" s="302">
        <f>B82-B72</f>
        <v>-0.13525340576154754</v>
      </c>
      <c r="L82" s="302">
        <f>D82-D72</f>
        <v>-5.9387519792217236E-3</v>
      </c>
      <c r="M82" s="302">
        <f>F82-F72</f>
        <v>5.6110072370755409E-4</v>
      </c>
      <c r="N82" s="302">
        <f>SUM(K82:M82)</f>
        <v>-0.14063105701706172</v>
      </c>
    </row>
    <row r="83" spans="1:14" x14ac:dyDescent="0.2">
      <c r="A83" s="282" t="s">
        <v>365</v>
      </c>
      <c r="B83" s="302">
        <f>'Ind T6'!V26</f>
        <v>1.0805799563414389</v>
      </c>
      <c r="C83" s="299" t="str">
        <f>CONCATENATE("(",ROUND((B83/$H84)*100,1),")")</f>
        <v>(28.7)</v>
      </c>
      <c r="D83" s="302">
        <f>'Ind T6'!W26</f>
        <v>0.23743685139177093</v>
      </c>
      <c r="E83" s="299" t="str">
        <f>CONCATENATE("(",ROUND((D83/$H84)*100,1),")")</f>
        <v>(6.3)</v>
      </c>
      <c r="F83" s="302">
        <f>'Ind T6'!X26</f>
        <v>6.5359930616396431E-2</v>
      </c>
      <c r="G83" s="299" t="str">
        <f>CONCATENATE("(",ROUND((F83/$H84)*100,1),")")</f>
        <v>(1.7)</v>
      </c>
      <c r="H83" s="302">
        <f t="shared" ref="H83" si="76">SUM(B83,D83,F83)</f>
        <v>1.3833767383496061</v>
      </c>
      <c r="I83" s="299" t="str">
        <f>CONCATENATE("(",ROUND((H83/$H84)*100,1),")")</f>
        <v>(36.7)</v>
      </c>
      <c r="K83" s="302">
        <f t="shared" ref="K83:K84" si="77">B83-B73</f>
        <v>7.7198156259451034E-2</v>
      </c>
      <c r="L83" s="302">
        <f t="shared" ref="L83:L84" si="78">D83-D73</f>
        <v>-9.1103173210152211E-3</v>
      </c>
      <c r="M83" s="302">
        <f t="shared" ref="M83:M84" si="79">F83-F73</f>
        <v>2.5432180786232328E-3</v>
      </c>
      <c r="N83" s="302">
        <f t="shared" ref="N83:N84" si="80">SUM(K83:M83)</f>
        <v>7.0631057017059046E-2</v>
      </c>
    </row>
    <row r="84" spans="1:14" x14ac:dyDescent="0.2">
      <c r="A84" s="282" t="s">
        <v>363</v>
      </c>
      <c r="B84" s="302">
        <f>SUM(B82:B83)</f>
        <v>3.2190892723620452</v>
      </c>
      <c r="C84" s="299" t="str">
        <f>CONCATENATE("(",ROUND((B84/$H84)*100,1),")")</f>
        <v>(85.4)</v>
      </c>
      <c r="D84" s="302">
        <f>SUM(D82:D83)</f>
        <v>0.44377139097426771</v>
      </c>
      <c r="E84" s="299" t="str">
        <f>CONCATENATE("(",ROUND((D84/$H84)*100,1),")")</f>
        <v>(11.8)</v>
      </c>
      <c r="F84" s="302">
        <f>SUM(F82:F83)</f>
        <v>0.1051393366636845</v>
      </c>
      <c r="G84" s="299" t="str">
        <f>CONCATENATE("(",ROUND((F84/$H84)*100,1),")")</f>
        <v>(2.8)</v>
      </c>
      <c r="H84" s="302">
        <f>SUM(H82:H83)</f>
        <v>3.7679999999999971</v>
      </c>
      <c r="I84" s="299" t="str">
        <f>CONCATENATE("(",ROUND((H84/$H84)*100,1),")")</f>
        <v>(100)</v>
      </c>
      <c r="K84" s="302">
        <f t="shared" si="77"/>
        <v>-5.8055249502096284E-2</v>
      </c>
      <c r="L84" s="302">
        <f t="shared" si="78"/>
        <v>-1.5049069300236917E-2</v>
      </c>
      <c r="M84" s="302">
        <f t="shared" si="79"/>
        <v>3.1043188023307938E-3</v>
      </c>
      <c r="N84" s="302">
        <f t="shared" si="80"/>
        <v>-7.0000000000002408E-2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5.5221405882768497</v>
      </c>
      <c r="C93" s="299" t="str">
        <f>CONCATENATE("(",ROUND((B93/$H95)*100,1),")")</f>
        <v>(71.4)</v>
      </c>
      <c r="D93" s="302">
        <f>'Ind T6'!M36</f>
        <v>0.21077521253123621</v>
      </c>
      <c r="E93" s="299" t="str">
        <f>CONCATENATE("(",ROUND((D93/$H95)*100,1),")")</f>
        <v>(2.7)</v>
      </c>
      <c r="F93" s="302">
        <f>'Ind T6'!N36</f>
        <v>0.20754559233746042</v>
      </c>
      <c r="G93" s="299" t="str">
        <f>CONCATENATE("(",ROUND((F93/$H95)*100,1),")")</f>
        <v>(2.7)</v>
      </c>
      <c r="H93" s="302">
        <f>SUM(B93,D93,F93)</f>
        <v>5.9404613931455463</v>
      </c>
      <c r="I93" s="299" t="str">
        <f>CONCATENATE("(",ROUND((H93/$H95)*100,1),")")</f>
        <v>(76.8)</v>
      </c>
      <c r="K93" s="302">
        <f>B98-B93</f>
        <v>0.44733212233505881</v>
      </c>
      <c r="L93" s="302">
        <f>D98-D93</f>
        <v>2.705102997474193E-2</v>
      </c>
      <c r="M93" s="302">
        <f>F98-F93</f>
        <v>2.0924109863414919E-2</v>
      </c>
      <c r="N93" s="302">
        <f>SUM(K93:M93)</f>
        <v>0.49530726217321569</v>
      </c>
    </row>
    <row r="94" spans="1:14" x14ac:dyDescent="0.2">
      <c r="A94" s="282" t="s">
        <v>365</v>
      </c>
      <c r="B94" s="302">
        <f>'Ind T6'!L35</f>
        <v>1.3425021198045604</v>
      </c>
      <c r="C94" s="299" t="str">
        <f>CONCATENATE("(",ROUND((B94/$H95)*100,1),")")</f>
        <v>(17.3)</v>
      </c>
      <c r="D94" s="302">
        <f>'Ind T6'!M35</f>
        <v>0.34386956044234024</v>
      </c>
      <c r="E94" s="299" t="str">
        <f>CONCATENATE("(",ROUND((D94/$H95)*100,1),")")</f>
        <v>(4.4)</v>
      </c>
      <c r="F94" s="302">
        <f>'Ind T6'!N35</f>
        <v>0.11116692660757346</v>
      </c>
      <c r="G94" s="299" t="str">
        <f>CONCATENATE("(",ROUND((F94/$H95)*100,1),")")</f>
        <v>(1.4)</v>
      </c>
      <c r="H94" s="302">
        <f t="shared" ref="H94" si="81">SUM(B94,D94,F94)</f>
        <v>1.7975386068544741</v>
      </c>
      <c r="I94" s="299" t="str">
        <f>CONCATENATE("(",ROUND((H94/$H95)*100,1),")")</f>
        <v>(23.2)</v>
      </c>
      <c r="K94" s="302">
        <f t="shared" ref="K94:K95" si="82">B99-B94</f>
        <v>0.10010627539331352</v>
      </c>
      <c r="L94" s="302">
        <f t="shared" ref="L94:L95" si="83">D99-D94</f>
        <v>2.5118365157454248E-2</v>
      </c>
      <c r="M94" s="302">
        <f t="shared" ref="M94:M95" si="84">F99-F94</f>
        <v>1.0468097276007393E-2</v>
      </c>
      <c r="N94" s="302">
        <f t="shared" ref="N94:N95" si="85">SUM(K94:M94)</f>
        <v>0.13569273782677516</v>
      </c>
    </row>
    <row r="95" spans="1:14" x14ac:dyDescent="0.2">
      <c r="A95" s="282" t="s">
        <v>363</v>
      </c>
      <c r="B95" s="302">
        <f>SUM(B93:B94)</f>
        <v>6.8646427080814103</v>
      </c>
      <c r="C95" s="299" t="str">
        <f>CONCATENATE("(",ROUND((B95/$H95)*100,1),")")</f>
        <v>(88.7)</v>
      </c>
      <c r="D95" s="302">
        <f>SUM(D93:D94)</f>
        <v>0.55464477297357639</v>
      </c>
      <c r="E95" s="299" t="str">
        <f>CONCATENATE("(",ROUND((D95/$H95)*100,1),")")</f>
        <v>(7.2)</v>
      </c>
      <c r="F95" s="302">
        <f>SUM(F93:F94)</f>
        <v>0.31871251894503388</v>
      </c>
      <c r="G95" s="299" t="str">
        <f>CONCATENATE("(",ROUND((F95/$H95)*100,1),")")</f>
        <v>(4.1)</v>
      </c>
      <c r="H95" s="302">
        <f>SUM(H93:H94)</f>
        <v>7.7380000000000209</v>
      </c>
      <c r="I95" s="299" t="str">
        <f>CONCATENATE("(",ROUND((H95/$H95)*100,1),")")</f>
        <v>(100)</v>
      </c>
      <c r="K95" s="302">
        <f t="shared" si="82"/>
        <v>0.54743839772837255</v>
      </c>
      <c r="L95" s="302">
        <f t="shared" si="83"/>
        <v>5.2169395132196206E-2</v>
      </c>
      <c r="M95" s="302">
        <f t="shared" si="84"/>
        <v>3.1392207139422312E-2</v>
      </c>
      <c r="N95" s="302">
        <f t="shared" si="85"/>
        <v>0.63099999999999112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5.9694727106119085</v>
      </c>
      <c r="C98" s="299" t="str">
        <f>CONCATENATE("(",ROUND((B98/$H100)*100,1),")")</f>
        <v>(71.3)</v>
      </c>
      <c r="D98" s="302">
        <f>'Ind T6'!R36</f>
        <v>0.23782624250597814</v>
      </c>
      <c r="E98" s="299" t="str">
        <f>CONCATENATE("(",ROUND((D98/$H100)*100,1),")")</f>
        <v>(2.8)</v>
      </c>
      <c r="F98" s="302">
        <f>'Ind T6'!S36</f>
        <v>0.22846970220087534</v>
      </c>
      <c r="G98" s="299" t="str">
        <f>CONCATENATE("(",ROUND((F98/$H100)*100,1),")")</f>
        <v>(2.7)</v>
      </c>
      <c r="H98" s="302">
        <f>SUM(B98,D98,F98)</f>
        <v>6.4357686553187623</v>
      </c>
      <c r="I98" s="299" t="str">
        <f>CONCATENATE("(",ROUND((H98/$H100)*100,1),")")</f>
        <v>(76.9)</v>
      </c>
      <c r="K98" s="302">
        <f>B103-B98</f>
        <v>-0.61648964176533649</v>
      </c>
      <c r="L98" s="302">
        <f>D103-D98</f>
        <v>-9.4766335693191595E-3</v>
      </c>
      <c r="M98" s="302">
        <f>F103-F98</f>
        <v>-1.4879689092172244E-2</v>
      </c>
      <c r="N98" s="302">
        <f>SUM(K98:M98)</f>
        <v>-0.64084596442682784</v>
      </c>
    </row>
    <row r="99" spans="1:14" x14ac:dyDescent="0.2">
      <c r="A99" s="282" t="s">
        <v>365</v>
      </c>
      <c r="B99" s="302">
        <f>'Ind T6'!Q35</f>
        <v>1.4426083951978739</v>
      </c>
      <c r="C99" s="299" t="str">
        <f>CONCATENATE("(",ROUND((B99/$H100)*100,1),")")</f>
        <v>(17.2)</v>
      </c>
      <c r="D99" s="302">
        <f>'Ind T6'!R35</f>
        <v>0.36898792559979449</v>
      </c>
      <c r="E99" s="299" t="str">
        <f>CONCATENATE("(",ROUND((D99/$H100)*100,1),")")</f>
        <v>(4.4)</v>
      </c>
      <c r="F99" s="302">
        <f>'Ind T6'!S35</f>
        <v>0.12163502388358086</v>
      </c>
      <c r="G99" s="299" t="str">
        <f>CONCATENATE("(",ROUND((F99/$H100)*100,1),")")</f>
        <v>(1.5)</v>
      </c>
      <c r="H99" s="302">
        <f t="shared" ref="H99" si="86">SUM(B99,D99,F99)</f>
        <v>1.9332313446812492</v>
      </c>
      <c r="I99" s="299" t="str">
        <f>CONCATENATE("(",ROUND((H99/$H100)*100,1),")")</f>
        <v>(23.1)</v>
      </c>
      <c r="K99" s="302">
        <f t="shared" ref="K99:K100" si="87">B104-B99</f>
        <v>-0.17531896076578879</v>
      </c>
      <c r="L99" s="302">
        <f t="shared" ref="L99:L100" si="88">D104-D99</f>
        <v>-4.0883806970422598E-2</v>
      </c>
      <c r="M99" s="302">
        <f t="shared" ref="M99:M100" si="89">F104-F99</f>
        <v>-6.9512678369882119E-3</v>
      </c>
      <c r="N99" s="302">
        <f t="shared" ref="N99:N100" si="90">SUM(K99:M99)</f>
        <v>-0.2231540355731996</v>
      </c>
    </row>
    <row r="100" spans="1:14" x14ac:dyDescent="0.2">
      <c r="A100" s="282" t="s">
        <v>363</v>
      </c>
      <c r="B100" s="302">
        <f>SUM(B98:B99)</f>
        <v>7.4120811058097829</v>
      </c>
      <c r="C100" s="299" t="str">
        <f>CONCATENATE("(",ROUND((B100/$H100)*100,1),")")</f>
        <v>(88.6)</v>
      </c>
      <c r="D100" s="302">
        <f>SUM(D98:D99)</f>
        <v>0.6068141681057726</v>
      </c>
      <c r="E100" s="299" t="str">
        <f>CONCATENATE("(",ROUND((D100/$H100)*100,1),")")</f>
        <v>(7.3)</v>
      </c>
      <c r="F100" s="302">
        <f>SUM(F98:F99)</f>
        <v>0.3501047260844562</v>
      </c>
      <c r="G100" s="299" t="str">
        <f>CONCATENATE("(",ROUND((F100/$H100)*100,1),")")</f>
        <v>(4.2)</v>
      </c>
      <c r="H100" s="302">
        <f>SUM(H98:H99)</f>
        <v>8.3690000000000122</v>
      </c>
      <c r="I100" s="299" t="str">
        <f>CONCATENATE("(",ROUND((H100/$H100)*100,1),")")</f>
        <v>(100)</v>
      </c>
      <c r="K100" s="302">
        <f t="shared" si="87"/>
        <v>-0.79180860253112595</v>
      </c>
      <c r="L100" s="302">
        <f t="shared" si="88"/>
        <v>-5.0360440539741758E-2</v>
      </c>
      <c r="M100" s="302">
        <f t="shared" si="89"/>
        <v>-2.1830956929160483E-2</v>
      </c>
      <c r="N100" s="302">
        <f t="shared" si="90"/>
        <v>-0.86400000000002819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5.352983068846572</v>
      </c>
      <c r="C103" s="299" t="str">
        <f>CONCATENATE("(",ROUND((B103/$H105)*100,1),")")</f>
        <v>(71.3)</v>
      </c>
      <c r="D103" s="302">
        <f>'Ind T6'!W36</f>
        <v>0.22834960893665898</v>
      </c>
      <c r="E103" s="299" t="str">
        <f>CONCATENATE("(",ROUND((D103/$H105)*100,1),")")</f>
        <v>(3)</v>
      </c>
      <c r="F103" s="302">
        <f>'Ind T6'!X36</f>
        <v>0.2135900131087031</v>
      </c>
      <c r="G103" s="299" t="str">
        <f>CONCATENATE("(",ROUND((F103/$H105)*100,1),")")</f>
        <v>(2.8)</v>
      </c>
      <c r="H103" s="302">
        <f>SUM(B103,D103,F103)</f>
        <v>5.7949226908919345</v>
      </c>
      <c r="I103" s="299" t="str">
        <f>CONCATENATE("(",ROUND((H103/$H105)*100,1),")")</f>
        <v>(77.2)</v>
      </c>
      <c r="K103" s="302">
        <f>B103-B93</f>
        <v>-0.16915751943027768</v>
      </c>
      <c r="L103" s="302">
        <f>D103-D93</f>
        <v>1.7574396405422771E-2</v>
      </c>
      <c r="M103" s="302">
        <f>F103-F93</f>
        <v>6.0444207712426756E-3</v>
      </c>
      <c r="N103" s="302">
        <f>SUM(K103:M103)</f>
        <v>-0.14553870225361223</v>
      </c>
    </row>
    <row r="104" spans="1:14" x14ac:dyDescent="0.2">
      <c r="A104" s="282" t="s">
        <v>365</v>
      </c>
      <c r="B104" s="302">
        <f>'Ind T6'!V35</f>
        <v>1.2672894344320851</v>
      </c>
      <c r="C104" s="299" t="str">
        <f>CONCATENATE("(",ROUND((B104/$H105)*100,1),")")</f>
        <v>(16.9)</v>
      </c>
      <c r="D104" s="302">
        <f>'Ind T6'!W35</f>
        <v>0.32810411862937189</v>
      </c>
      <c r="E104" s="299" t="str">
        <f>CONCATENATE("(",ROUND((D104/$H105)*100,1),")")</f>
        <v>(4.4)</v>
      </c>
      <c r="F104" s="302">
        <f>'Ind T6'!X35</f>
        <v>0.11468375604659264</v>
      </c>
      <c r="G104" s="299" t="str">
        <f>CONCATENATE("(",ROUND((F104/$H105)*100,1),")")</f>
        <v>(1.5)</v>
      </c>
      <c r="H104" s="302">
        <f t="shared" ref="H104" si="91">SUM(B104,D104,F104)</f>
        <v>1.7100773091080494</v>
      </c>
      <c r="I104" s="299" t="str">
        <f>CONCATENATE("(",ROUND((H104/$H105)*100,1),")")</f>
        <v>(22.8)</v>
      </c>
      <c r="K104" s="302">
        <f t="shared" ref="K104:K105" si="92">B104-B94</f>
        <v>-7.5212685372475274E-2</v>
      </c>
      <c r="L104" s="302">
        <f t="shared" ref="L104:L105" si="93">D104-D94</f>
        <v>-1.576544181296835E-2</v>
      </c>
      <c r="M104" s="302">
        <f t="shared" ref="M104:M105" si="94">F104-F94</f>
        <v>3.5168294390191812E-3</v>
      </c>
      <c r="N104" s="302">
        <f t="shared" ref="N104:N105" si="95">SUM(K104:M104)</f>
        <v>-8.7461297746424443E-2</v>
      </c>
    </row>
    <row r="105" spans="1:14" x14ac:dyDescent="0.2">
      <c r="A105" s="282" t="s">
        <v>363</v>
      </c>
      <c r="B105" s="302">
        <f>SUM(B103:B104)</f>
        <v>6.6202725032786569</v>
      </c>
      <c r="C105" s="299" t="str">
        <f>CONCATENATE("(",ROUND((B105/$H105)*100,1),")")</f>
        <v>(88.2)</v>
      </c>
      <c r="D105" s="302">
        <f>SUM(D103:D104)</f>
        <v>0.55645372756603084</v>
      </c>
      <c r="E105" s="299" t="str">
        <f>CONCATENATE("(",ROUND((D105/$H105)*100,1),")")</f>
        <v>(7.4)</v>
      </c>
      <c r="F105" s="302">
        <f>SUM(F103:F104)</f>
        <v>0.32827376915529571</v>
      </c>
      <c r="G105" s="299" t="str">
        <f>CONCATENATE("(",ROUND((F105/$H105)*100,1),")")</f>
        <v>(4.4)</v>
      </c>
      <c r="H105" s="302">
        <f>SUM(H103:H104)</f>
        <v>7.5049999999999839</v>
      </c>
      <c r="I105" s="299" t="str">
        <f>CONCATENATE("(",ROUND((H105/$H105)*100,1),")")</f>
        <v>(100)</v>
      </c>
      <c r="K105" s="302">
        <f t="shared" si="92"/>
        <v>-0.2443702048027534</v>
      </c>
      <c r="L105" s="302">
        <f t="shared" si="93"/>
        <v>1.8089545924544481E-3</v>
      </c>
      <c r="M105" s="302">
        <f t="shared" si="94"/>
        <v>9.5612502102618291E-3</v>
      </c>
      <c r="N105" s="302">
        <f t="shared" si="95"/>
        <v>-0.23300000000003712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29.08018255642763</v>
      </c>
      <c r="C114" s="299" t="str">
        <f>CONCATENATE("(",ROUND((B114/$H116)*100,1),")")</f>
        <v>(70.4)</v>
      </c>
      <c r="D114" s="302">
        <f>'Ind T6'!M45</f>
        <v>1.6331315226501955</v>
      </c>
      <c r="E114" s="299" t="str">
        <f>CONCATENATE("(",ROUND((D114/$H116)*100,1),")")</f>
        <v>(4)</v>
      </c>
      <c r="F114" s="302">
        <f>'Ind T6'!N45</f>
        <v>1.7101556230555257</v>
      </c>
      <c r="G114" s="299" t="str">
        <f>CONCATENATE("(",ROUND((F114/$H116)*100,1),")")</f>
        <v>(4.1)</v>
      </c>
      <c r="H114" s="302">
        <f>SUM(B114,D114,F114)</f>
        <v>32.423469702133353</v>
      </c>
      <c r="I114" s="299" t="str">
        <f>CONCATENATE("(",ROUND((H114/$H116)*100,1),")")</f>
        <v>(78.4)</v>
      </c>
      <c r="K114" s="302">
        <f>B119-B114</f>
        <v>0.16646739996848225</v>
      </c>
      <c r="L114" s="302">
        <f>D119-D114</f>
        <v>-4.4252743328537125E-2</v>
      </c>
      <c r="M114" s="302">
        <f>F119-F114</f>
        <v>-3.1674870560266077E-2</v>
      </c>
      <c r="N114" s="302">
        <f>SUM(K114:M114)</f>
        <v>9.0539786079679052E-2</v>
      </c>
    </row>
    <row r="115" spans="1:14" x14ac:dyDescent="0.2">
      <c r="A115" s="282" t="s">
        <v>365</v>
      </c>
      <c r="B115" s="302">
        <f>'Ind T6'!L44</f>
        <v>6.4005372980417441</v>
      </c>
      <c r="C115" s="299" t="str">
        <f>CONCATENATE("(",ROUND((B115/$H116)*100,1),")")</f>
        <v>(15.5)</v>
      </c>
      <c r="D115" s="302">
        <f>'Ind T6'!M44</f>
        <v>1.8686157055296997</v>
      </c>
      <c r="E115" s="299" t="str">
        <f>CONCATENATE("(",ROUND((D115/$H116)*100,1),")")</f>
        <v>(4.5)</v>
      </c>
      <c r="F115" s="302">
        <f>'Ind T6'!N44</f>
        <v>0.64137729429525625</v>
      </c>
      <c r="G115" s="299" t="str">
        <f>CONCATENATE("(",ROUND((F115/$H116)*100,1),")")</f>
        <v>(1.6)</v>
      </c>
      <c r="H115" s="302">
        <f t="shared" ref="H115" si="96">SUM(B115,D115,F115)</f>
        <v>8.9105302978666998</v>
      </c>
      <c r="I115" s="299" t="str">
        <f>CONCATENATE("(",ROUND((H115/$H116)*100,1),")")</f>
        <v>(21.6)</v>
      </c>
      <c r="K115" s="302">
        <f t="shared" ref="K115:K116" si="97">B120-B115</f>
        <v>0.1023023269812775</v>
      </c>
      <c r="L115" s="302">
        <f t="shared" ref="L115:L116" si="98">D120-D115</f>
        <v>-2.0362793266484269E-2</v>
      </c>
      <c r="M115" s="302">
        <f t="shared" ref="M115:M116" si="99">F120-F115</f>
        <v>-3.5479319794566089E-2</v>
      </c>
      <c r="N115" s="302">
        <f t="shared" ref="N115:N116" si="100">SUM(K115:M115)</f>
        <v>4.6460213920227145E-2</v>
      </c>
    </row>
    <row r="116" spans="1:14" x14ac:dyDescent="0.2">
      <c r="A116" s="282" t="s">
        <v>363</v>
      </c>
      <c r="B116" s="302">
        <f>SUM(B114:B115)</f>
        <v>35.48071985446937</v>
      </c>
      <c r="C116" s="299" t="str">
        <f>CONCATENATE("(",ROUND((B116/$H116)*100,1),")")</f>
        <v>(85.8)</v>
      </c>
      <c r="D116" s="302">
        <f>SUM(D114:D115)</f>
        <v>3.5017472281798954</v>
      </c>
      <c r="E116" s="299" t="str">
        <f>CONCATENATE("(",ROUND((D116/$H116)*100,1),")")</f>
        <v>(8.5)</v>
      </c>
      <c r="F116" s="302">
        <f>SUM(F114:F115)</f>
        <v>2.3515329173507817</v>
      </c>
      <c r="G116" s="299" t="str">
        <f>CONCATENATE("(",ROUND((F116/$H116)*100,1),")")</f>
        <v>(5.7)</v>
      </c>
      <c r="H116" s="302">
        <f>SUM(H114:H115)</f>
        <v>41.334000000000053</v>
      </c>
      <c r="I116" s="299" t="str">
        <f>CONCATENATE("(",ROUND((H116/$H116)*100,1),")")</f>
        <v>(100)</v>
      </c>
      <c r="K116" s="302">
        <f t="shared" si="97"/>
        <v>0.26876972694976331</v>
      </c>
      <c r="L116" s="302">
        <f t="shared" si="98"/>
        <v>-6.4615536595021617E-2</v>
      </c>
      <c r="M116" s="302">
        <f t="shared" si="99"/>
        <v>-6.7154190354831833E-2</v>
      </c>
      <c r="N116" s="302">
        <f t="shared" si="100"/>
        <v>0.13699999999990986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29.246649956396112</v>
      </c>
      <c r="C119" s="299" t="str">
        <f>CONCATENATE("(",ROUND((B119/$H121)*100,1),")")</f>
        <v>(70.5)</v>
      </c>
      <c r="D119" s="302">
        <f>'Ind T6'!R45</f>
        <v>1.5888787793216583</v>
      </c>
      <c r="E119" s="299" t="str">
        <f>CONCATENATE("(",ROUND((D119/$H121)*100,1),")")</f>
        <v>(3.8)</v>
      </c>
      <c r="F119" s="302">
        <f>'Ind T6'!S45</f>
        <v>1.6784807524952596</v>
      </c>
      <c r="G119" s="299" t="str">
        <f>CONCATENATE("(",ROUND((F119/$H121)*100,1),")")</f>
        <v>(4)</v>
      </c>
      <c r="H119" s="302">
        <f>SUM(B119,D119,F119)</f>
        <v>32.514009488213027</v>
      </c>
      <c r="I119" s="299" t="str">
        <f>CONCATENATE("(",ROUND((H119/$H121)*100,1),")")</f>
        <v>(78.4)</v>
      </c>
      <c r="K119" s="302">
        <f>B124-B119</f>
        <v>-1.8004324559168481</v>
      </c>
      <c r="L119" s="302">
        <f>D124-D119</f>
        <v>-7.8801961908163465E-2</v>
      </c>
      <c r="M119" s="302">
        <f>F124-F119</f>
        <v>-2.4751708276892881E-2</v>
      </c>
      <c r="N119" s="302">
        <f>SUM(K119:M119)</f>
        <v>-1.9039861261019044</v>
      </c>
    </row>
    <row r="120" spans="1:14" x14ac:dyDescent="0.2">
      <c r="A120" s="282" t="s">
        <v>365</v>
      </c>
      <c r="B120" s="302">
        <f>'Ind T6'!Q44</f>
        <v>6.5028396250230216</v>
      </c>
      <c r="C120" s="299" t="str">
        <f>CONCATENATE("(",ROUND((B120/$H121)*100,1),")")</f>
        <v>(15.7)</v>
      </c>
      <c r="D120" s="302">
        <f>'Ind T6'!R44</f>
        <v>1.8482529122632154</v>
      </c>
      <c r="E120" s="299" t="str">
        <f>CONCATENATE("(",ROUND((D120/$H121)*100,1),")")</f>
        <v>(4.5)</v>
      </c>
      <c r="F120" s="302">
        <f>'Ind T6'!S44</f>
        <v>0.60589797450069016</v>
      </c>
      <c r="G120" s="299" t="str">
        <f>CONCATENATE("(",ROUND((F120/$H121)*100,1),")")</f>
        <v>(1.5)</v>
      </c>
      <c r="H120" s="302">
        <f t="shared" ref="H120" si="101">SUM(B120,D120,F120)</f>
        <v>8.9569905117869268</v>
      </c>
      <c r="I120" s="299" t="str">
        <f>CONCATENATE("(",ROUND((H120/$H121)*100,1),")")</f>
        <v>(21.6)</v>
      </c>
      <c r="K120" s="302">
        <f t="shared" ref="K120:K121" si="102">B125-B120</f>
        <v>-0.24782220884180273</v>
      </c>
      <c r="L120" s="302">
        <f t="shared" ref="L120:L121" si="103">D125-D120</f>
        <v>-0.11655220484209106</v>
      </c>
      <c r="M120" s="302">
        <f t="shared" ref="M120:M121" si="104">F125-F120</f>
        <v>-5.6639460214191195E-2</v>
      </c>
      <c r="N120" s="302">
        <f t="shared" ref="N120:N121" si="105">SUM(K120:M120)</f>
        <v>-0.42101387389808498</v>
      </c>
    </row>
    <row r="121" spans="1:14" x14ac:dyDescent="0.2">
      <c r="A121" s="282" t="s">
        <v>363</v>
      </c>
      <c r="B121" s="302">
        <f>SUM(B119:B120)</f>
        <v>35.749489581419134</v>
      </c>
      <c r="C121" s="299" t="str">
        <f>CONCATENATE("(",ROUND((B121/$H121)*100,1),")")</f>
        <v>(86.2)</v>
      </c>
      <c r="D121" s="302">
        <f>SUM(D119:D120)</f>
        <v>3.4371316915848737</v>
      </c>
      <c r="E121" s="299" t="str">
        <f>CONCATENATE("(",ROUND((D121/$H121)*100,1),")")</f>
        <v>(8.3)</v>
      </c>
      <c r="F121" s="302">
        <f>SUM(F119:F120)</f>
        <v>2.2843787269959499</v>
      </c>
      <c r="G121" s="299" t="str">
        <f>CONCATENATE("(",ROUND((F121/$H121)*100,1),")")</f>
        <v>(5.5)</v>
      </c>
      <c r="H121" s="302">
        <f>SUM(H119:H120)</f>
        <v>41.470999999999954</v>
      </c>
      <c r="I121" s="299" t="str">
        <f>CONCATENATE("(",ROUND((H121/$H121)*100,1),")")</f>
        <v>(100)</v>
      </c>
      <c r="K121" s="302">
        <f t="shared" si="102"/>
        <v>-2.0482546647586517</v>
      </c>
      <c r="L121" s="302">
        <f t="shared" si="103"/>
        <v>-0.19535416675025452</v>
      </c>
      <c r="M121" s="302">
        <f t="shared" si="104"/>
        <v>-8.1391168491084187E-2</v>
      </c>
      <c r="N121" s="302">
        <f t="shared" si="105"/>
        <v>-2.3249999999999904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27.446217500479264</v>
      </c>
      <c r="C124" s="299" t="str">
        <f>CONCATENATE("(",ROUND((B124/$H126)*100,1),")")</f>
        <v>(70.1)</v>
      </c>
      <c r="D124" s="302">
        <f>'Ind T6'!W45</f>
        <v>1.5100768174134949</v>
      </c>
      <c r="E124" s="299" t="str">
        <f>CONCATENATE("(",ROUND((D124/$H126)*100,1),")")</f>
        <v>(3.9)</v>
      </c>
      <c r="F124" s="302">
        <f>'Ind T6'!X45</f>
        <v>1.6537290442183668</v>
      </c>
      <c r="G124" s="299" t="str">
        <f>CONCATENATE("(",ROUND((F124/$H126)*100,1),")")</f>
        <v>(4.2)</v>
      </c>
      <c r="H124" s="302">
        <f>SUM(B124,D124,F124)</f>
        <v>30.610023362111125</v>
      </c>
      <c r="I124" s="299" t="str">
        <f>CONCATENATE("(",ROUND((H124/$H126)*100,1),")")</f>
        <v>(78.2)</v>
      </c>
      <c r="K124" s="302">
        <f>B124-B114</f>
        <v>-1.6339650559483658</v>
      </c>
      <c r="L124" s="302">
        <f>D124-D114</f>
        <v>-0.12305470523670059</v>
      </c>
      <c r="M124" s="302">
        <f>F124-F114</f>
        <v>-5.6426578837158958E-2</v>
      </c>
      <c r="N124" s="302">
        <f>SUM(K124:M124)</f>
        <v>-1.8134463400222254</v>
      </c>
    </row>
    <row r="125" spans="1:14" x14ac:dyDescent="0.2">
      <c r="A125" s="282" t="s">
        <v>365</v>
      </c>
      <c r="B125" s="302">
        <f>'Ind T6'!V44</f>
        <v>6.2550174161812189</v>
      </c>
      <c r="C125" s="299" t="str">
        <f>CONCATENATE("(",ROUND((B125/$H126)*100,1),")")</f>
        <v>(16)</v>
      </c>
      <c r="D125" s="302">
        <f>'Ind T6'!W44</f>
        <v>1.7317007074211244</v>
      </c>
      <c r="E125" s="299" t="str">
        <f>CONCATENATE("(",ROUND((D125/$H126)*100,1),")")</f>
        <v>(4.4)</v>
      </c>
      <c r="F125" s="302">
        <f>'Ind T6'!X44</f>
        <v>0.54925851428649897</v>
      </c>
      <c r="G125" s="299" t="str">
        <f>CONCATENATE("(",ROUND((F125/$H126)*100,1),")")</f>
        <v>(1.4)</v>
      </c>
      <c r="H125" s="302">
        <f t="shared" ref="H125" si="106">SUM(B125,D125,F125)</f>
        <v>8.535976637888842</v>
      </c>
      <c r="I125" s="299" t="str">
        <f>CONCATENATE("(",ROUND((H125/$H126)*100,1),")")</f>
        <v>(21.8)</v>
      </c>
      <c r="K125" s="302">
        <f t="shared" ref="K125:K126" si="107">B125-B115</f>
        <v>-0.14551988186052522</v>
      </c>
      <c r="L125" s="302">
        <f t="shared" ref="L125:L126" si="108">D125-D115</f>
        <v>-0.13691499810857533</v>
      </c>
      <c r="M125" s="302">
        <f t="shared" ref="M125:M126" si="109">F125-F115</f>
        <v>-9.2118780008757284E-2</v>
      </c>
      <c r="N125" s="302">
        <f t="shared" ref="N125:N126" si="110">SUM(K125:M125)</f>
        <v>-0.37455365997785783</v>
      </c>
    </row>
    <row r="126" spans="1:14" x14ac:dyDescent="0.2">
      <c r="A126" s="282" t="s">
        <v>363</v>
      </c>
      <c r="B126" s="302">
        <f>SUM(B124:B125)</f>
        <v>33.701234916660482</v>
      </c>
      <c r="C126" s="299" t="str">
        <f>CONCATENATE("(",ROUND((B126/$H126)*100,1),")")</f>
        <v>(86.1)</v>
      </c>
      <c r="D126" s="302">
        <f>SUM(D124:D125)</f>
        <v>3.2417775248346192</v>
      </c>
      <c r="E126" s="299" t="str">
        <f>CONCATENATE("(",ROUND((D126/$H126)*100,1),")")</f>
        <v>(8.3)</v>
      </c>
      <c r="F126" s="302">
        <f>SUM(F124:F125)</f>
        <v>2.2029875585048657</v>
      </c>
      <c r="G126" s="299" t="str">
        <f>CONCATENATE("(",ROUND((F126/$H126)*100,1),")")</f>
        <v>(5.6)</v>
      </c>
      <c r="H126" s="302">
        <f>SUM(H124:H125)</f>
        <v>39.145999999999965</v>
      </c>
      <c r="I126" s="299" t="str">
        <f>CONCATENATE("(",ROUND((H126/$H126)*100,1),")")</f>
        <v>(100)</v>
      </c>
      <c r="K126" s="302">
        <f t="shared" si="107"/>
        <v>-1.7794849378088884</v>
      </c>
      <c r="L126" s="302">
        <f t="shared" si="108"/>
        <v>-0.25996970334527614</v>
      </c>
      <c r="M126" s="302">
        <f t="shared" si="109"/>
        <v>-0.14854535884591602</v>
      </c>
      <c r="N126" s="302">
        <f t="shared" si="110"/>
        <v>-2.1880000000000805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4.6299902794891441</v>
      </c>
      <c r="C135" s="299" t="str">
        <f>CONCATENATE("(",ROUND((B135/$H137)*100,1),")")</f>
        <v>(68.8)</v>
      </c>
      <c r="D135" s="302">
        <f>'Ind T6'!M54</f>
        <v>7.8900364519809252E-2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4.7088906440089531</v>
      </c>
      <c r="I135" s="299" t="str">
        <f>CONCATENATE("(",ROUND((H135/$H137)*100,1),")")</f>
        <v>(69.9)</v>
      </c>
      <c r="K135" s="302">
        <f>B140-B135</f>
        <v>-0.2362019768791761</v>
      </c>
      <c r="L135" s="302">
        <f>D140-D135</f>
        <v>-2.5322780616745255E-3</v>
      </c>
      <c r="M135" s="302">
        <f>F140-F135</f>
        <v>0</v>
      </c>
      <c r="N135" s="302">
        <f>SUM(K135:M135)</f>
        <v>-0.23873425494085063</v>
      </c>
    </row>
    <row r="136" spans="1:14" x14ac:dyDescent="0.2">
      <c r="A136" s="282" t="s">
        <v>365</v>
      </c>
      <c r="B136" s="302">
        <f>'Ind T6'!L53</f>
        <v>1.6545698663188049</v>
      </c>
      <c r="C136" s="299" t="str">
        <f>CONCATENATE("(",ROUND((B136/$H137)*100,1),")")</f>
        <v>(24.6)</v>
      </c>
      <c r="D136" s="302">
        <f>'Ind T6'!M53</f>
        <v>0.37053948967224032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2.0251093559910451</v>
      </c>
      <c r="I136" s="299" t="str">
        <f>CONCATENATE("(",ROUND((H136/$H137)*100,1),")")</f>
        <v>(30.1)</v>
      </c>
      <c r="K136" s="302">
        <f t="shared" ref="K136:K137" si="112">B141-B136</f>
        <v>-5.9584488061371399E-2</v>
      </c>
      <c r="L136" s="302">
        <f t="shared" ref="L136:L137" si="113">D141-D136</f>
        <v>-1.668125699777534E-2</v>
      </c>
      <c r="M136" s="302">
        <f t="shared" ref="M136:M137" si="114">F141-F136</f>
        <v>0</v>
      </c>
      <c r="N136" s="302">
        <f t="shared" ref="N136:N137" si="115">SUM(K136:M136)</f>
        <v>-7.6265745059146739E-2</v>
      </c>
    </row>
    <row r="137" spans="1:14" x14ac:dyDescent="0.2">
      <c r="A137" s="282" t="s">
        <v>363</v>
      </c>
      <c r="B137" s="302">
        <f>SUM(B135:B136)</f>
        <v>6.2845601458079488</v>
      </c>
      <c r="C137" s="299" t="str">
        <f>CONCATENATE("(",ROUND((B137/$H137)*100,1),")")</f>
        <v>(93.3)</v>
      </c>
      <c r="D137" s="302">
        <f>SUM(D135:D136)</f>
        <v>0.44943985419204957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6.7339999999999982</v>
      </c>
      <c r="I137" s="299" t="str">
        <f>CONCATENATE("(",ROUND((H137/$H137)*100,1),")")</f>
        <v>(100)</v>
      </c>
      <c r="K137" s="302">
        <f t="shared" si="112"/>
        <v>-0.29578646494054706</v>
      </c>
      <c r="L137" s="302">
        <f t="shared" si="113"/>
        <v>-1.9213535059449893E-2</v>
      </c>
      <c r="M137" s="302">
        <f t="shared" si="114"/>
        <v>0</v>
      </c>
      <c r="N137" s="302">
        <f t="shared" si="115"/>
        <v>-0.31499999999999695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4.393788302609968</v>
      </c>
      <c r="C140" s="299" t="str">
        <f>CONCATENATE("(",ROUND((B140/$H142)*100,1),")")</f>
        <v>(68.4)</v>
      </c>
      <c r="D140" s="302">
        <f>'Ind T6'!R54</f>
        <v>7.6368086458134726E-2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4.4701563890681024</v>
      </c>
      <c r="I140" s="299" t="str">
        <f>CONCATENATE("(",ROUND((H140/$H142)*100,1),")")</f>
        <v>(69.6)</v>
      </c>
      <c r="K140" s="302">
        <f>B145-B140</f>
        <v>-0.1082885331020691</v>
      </c>
      <c r="L140" s="302">
        <f>D145-D140</f>
        <v>1.1263349342707507E-3</v>
      </c>
      <c r="M140" s="302">
        <f>F145-F140</f>
        <v>0</v>
      </c>
      <c r="N140" s="302">
        <f>SUM(K140:M140)</f>
        <v>-0.10716219816779834</v>
      </c>
    </row>
    <row r="141" spans="1:14" x14ac:dyDescent="0.2">
      <c r="A141" s="282" t="s">
        <v>365</v>
      </c>
      <c r="B141" s="302">
        <f>'Ind T6'!Q53</f>
        <v>1.5949853782574335</v>
      </c>
      <c r="C141" s="299" t="str">
        <f>CONCATENATE("(",ROUND((B141/$H142)*100,1),")")</f>
        <v>(24.8)</v>
      </c>
      <c r="D141" s="302">
        <f>'Ind T6'!R53</f>
        <v>0.35385823267446498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1.9488436109318985</v>
      </c>
      <c r="I141" s="299" t="str">
        <f>CONCATENATE("(",ROUND((H141/$H142)*100,1),")")</f>
        <v>(30.4)</v>
      </c>
      <c r="K141" s="302">
        <f t="shared" ref="K141:K142" si="117">B146-B141</f>
        <v>1.1421537348079935E-2</v>
      </c>
      <c r="L141" s="302">
        <f t="shared" ref="L141:L142" si="118">D146-D141</f>
        <v>-4.2593391802849268E-3</v>
      </c>
      <c r="M141" s="302">
        <f t="shared" ref="M141:M142" si="119">F146-F141</f>
        <v>0</v>
      </c>
      <c r="N141" s="302">
        <f t="shared" ref="N141:N142" si="120">SUM(K141:M141)</f>
        <v>7.1621981677950086E-3</v>
      </c>
    </row>
    <row r="142" spans="1:14" x14ac:dyDescent="0.2">
      <c r="A142" s="282" t="s">
        <v>363</v>
      </c>
      <c r="B142" s="302">
        <f>SUM(B140:B141)</f>
        <v>5.9887736808674017</v>
      </c>
      <c r="C142" s="299" t="str">
        <f>CONCATENATE("(",ROUND((B142/$H142)*100,1),")")</f>
        <v>(93.3)</v>
      </c>
      <c r="D142" s="302">
        <f>SUM(D140:D141)</f>
        <v>0.43022631913259968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6.4190000000000005</v>
      </c>
      <c r="I142" s="299" t="str">
        <f>CONCATENATE("(",ROUND((H142/$H142)*100,1),")")</f>
        <v>(100)</v>
      </c>
      <c r="K142" s="302">
        <f t="shared" si="117"/>
        <v>-9.6866995753989826E-2</v>
      </c>
      <c r="L142" s="302">
        <f t="shared" si="118"/>
        <v>-3.1330042460141483E-3</v>
      </c>
      <c r="M142" s="302">
        <f t="shared" si="119"/>
        <v>0</v>
      </c>
      <c r="N142" s="302">
        <f t="shared" si="120"/>
        <v>-0.10000000000000397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4.2854997695078989</v>
      </c>
      <c r="C145" s="299" t="str">
        <f>CONCATENATE("(",ROUND((B145/$H147)*100,1),")")</f>
        <v>(67.8)</v>
      </c>
      <c r="D145" s="302">
        <f>'Ind T6'!W54</f>
        <v>7.7494421392405477E-2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4.362994190900304</v>
      </c>
      <c r="I145" s="299" t="str">
        <f>CONCATENATE("(",ROUND((H145/$H147)*100,1),")")</f>
        <v>(69)</v>
      </c>
      <c r="K145" s="302">
        <f>B145-B135</f>
        <v>-0.3444905099812452</v>
      </c>
      <c r="L145" s="302">
        <f>D145-D135</f>
        <v>-1.4059431274037748E-3</v>
      </c>
      <c r="M145" s="302">
        <f>F145-F135</f>
        <v>0</v>
      </c>
      <c r="N145" s="302">
        <f>SUM(K145:M145)</f>
        <v>-0.34589645310864897</v>
      </c>
    </row>
    <row r="146" spans="1:14" x14ac:dyDescent="0.2">
      <c r="A146" s="282" t="s">
        <v>365</v>
      </c>
      <c r="B146" s="302">
        <f>'Ind T6'!V53</f>
        <v>1.6064069156055134</v>
      </c>
      <c r="C146" s="299" t="str">
        <f>CONCATENATE("(",ROUND((B146/$H147)*100,1),")")</f>
        <v>(25.4)</v>
      </c>
      <c r="D146" s="302">
        <f>'Ind T6'!W53</f>
        <v>0.34959889349418005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1.9560058090996935</v>
      </c>
      <c r="I146" s="299" t="str">
        <f>CONCATENATE("(",ROUND((H146/$H147)*100,1),")")</f>
        <v>(31)</v>
      </c>
      <c r="K146" s="302">
        <f t="shared" ref="K146:K147" si="122">B146-B136</f>
        <v>-4.8162950713291464E-2</v>
      </c>
      <c r="L146" s="302">
        <f t="shared" ref="L146:L147" si="123">D146-D136</f>
        <v>-2.0940596178060267E-2</v>
      </c>
      <c r="M146" s="302">
        <f t="shared" ref="M146:M147" si="124">F146-F136</f>
        <v>0</v>
      </c>
      <c r="N146" s="302">
        <f t="shared" ref="N146:N147" si="125">SUM(K146:M146)</f>
        <v>-6.910354689135173E-2</v>
      </c>
    </row>
    <row r="147" spans="1:14" x14ac:dyDescent="0.2">
      <c r="A147" s="282" t="s">
        <v>363</v>
      </c>
      <c r="B147" s="302">
        <f>SUM(B145:B146)</f>
        <v>5.8919066851134119</v>
      </c>
      <c r="C147" s="299" t="str">
        <f>CONCATENATE("(",ROUND((B147/$H147)*100,1),")")</f>
        <v>(93.2)</v>
      </c>
      <c r="D147" s="302">
        <f>SUM(D145:D146)</f>
        <v>0.42709331488658553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6.3189999999999973</v>
      </c>
      <c r="I147" s="299" t="str">
        <f>CONCATENATE("(",ROUND((H147/$H147)*100,1),")")</f>
        <v>(100)</v>
      </c>
      <c r="K147" s="302">
        <f t="shared" si="122"/>
        <v>-0.39265346069453688</v>
      </c>
      <c r="L147" s="302">
        <f t="shared" si="123"/>
        <v>-2.2346539305464042E-2</v>
      </c>
      <c r="M147" s="302">
        <f t="shared" si="124"/>
        <v>0</v>
      </c>
      <c r="N147" s="302">
        <f t="shared" si="125"/>
        <v>-0.41500000000000092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2.268868693195071</v>
      </c>
      <c r="C156" s="299" t="str">
        <f>CONCATENATE("(",ROUND((B156/$H158)*100,1),")")</f>
        <v>(55.4)</v>
      </c>
      <c r="D156" s="302">
        <f>'Ind T6'!M63</f>
        <v>0.73575681604202092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3.0046255092370919</v>
      </c>
      <c r="I156" s="299" t="str">
        <f>CONCATENATE("(",ROUND((H156/$H158)*100,1),")")</f>
        <v>(73.4)</v>
      </c>
      <c r="K156" s="302">
        <f>B161-B156</f>
        <v>4.1561583653256573E-2</v>
      </c>
      <c r="L156" s="302">
        <f>D161-D156</f>
        <v>2.1884281233561564E-2</v>
      </c>
      <c r="M156" s="302">
        <f>F161-F156</f>
        <v>0</v>
      </c>
      <c r="N156" s="302">
        <f>SUM(K156:M156)</f>
        <v>6.3445864886818137E-2</v>
      </c>
    </row>
    <row r="157" spans="1:14" x14ac:dyDescent="0.2">
      <c r="A157" s="282" t="s">
        <v>365</v>
      </c>
      <c r="B157" s="302">
        <f>'Ind T6'!L62</f>
        <v>0.70559934190286366</v>
      </c>
      <c r="C157" s="299" t="str">
        <f>CONCATENATE("(",ROUND((B157/$H158)*100,1),")")</f>
        <v>(17.2)</v>
      </c>
      <c r="D157" s="302">
        <f>'Ind T6'!M62</f>
        <v>0.36766452523091214</v>
      </c>
      <c r="E157" s="299" t="str">
        <f>CONCATENATE("(",ROUND((D157/$H158)*100,1),")")</f>
        <v>(9)</v>
      </c>
      <c r="F157" s="302">
        <f>'Ind T6'!N62</f>
        <v>1.7110623629134798E-2</v>
      </c>
      <c r="G157" s="299" t="str">
        <f>CONCATENATE("(",ROUND((F157/$H158)*100,1),")")</f>
        <v>(0.4)</v>
      </c>
      <c r="H157" s="302">
        <f t="shared" ref="H157" si="126">SUM(B157,D157,F157)</f>
        <v>1.0903744907629105</v>
      </c>
      <c r="I157" s="299" t="str">
        <f>CONCATENATE("(",ROUND((H157/$H158)*100,1),")")</f>
        <v>(26.6)</v>
      </c>
      <c r="K157" s="302">
        <f t="shared" ref="K157:K158" si="127">B162-B157</f>
        <v>4.6469289051734419E-2</v>
      </c>
      <c r="L157" s="302">
        <f t="shared" ref="L157:L158" si="128">D162-D157</f>
        <v>1.4049419398233787E-2</v>
      </c>
      <c r="M157" s="302">
        <f t="shared" ref="M157:M158" si="129">F162-F157</f>
        <v>3.542666321465146E-5</v>
      </c>
      <c r="N157" s="302">
        <f t="shared" ref="N157:N158" si="130">SUM(K157:M157)</f>
        <v>6.0554135113182861E-2</v>
      </c>
    </row>
    <row r="158" spans="1:14" x14ac:dyDescent="0.2">
      <c r="A158" s="282" t="s">
        <v>363</v>
      </c>
      <c r="B158" s="302">
        <f>SUM(B156:B157)</f>
        <v>2.9744680350979347</v>
      </c>
      <c r="C158" s="299" t="str">
        <f>CONCATENATE("(",ROUND((B158/$H158)*100,1),")")</f>
        <v>(72.6)</v>
      </c>
      <c r="D158" s="302">
        <f>SUM(D156:D157)</f>
        <v>1.103421341272933</v>
      </c>
      <c r="E158" s="299" t="str">
        <f>CONCATENATE("(",ROUND((D158/$H158)*100,1),")")</f>
        <v>(26.9)</v>
      </c>
      <c r="F158" s="302">
        <f>SUM(F156:F157)</f>
        <v>1.7110623629134798E-2</v>
      </c>
      <c r="G158" s="299" t="str">
        <f>CONCATENATE("(",ROUND((F158/$H158)*100,1),")")</f>
        <v>(0.4)</v>
      </c>
      <c r="H158" s="302">
        <f>SUM(H156:H157)</f>
        <v>4.0950000000000024</v>
      </c>
      <c r="I158" s="299" t="str">
        <f>CONCATENATE("(",ROUND((H158/$H158)*100,1),")")</f>
        <v>(100)</v>
      </c>
      <c r="K158" s="302">
        <f t="shared" si="127"/>
        <v>8.8030872704991214E-2</v>
      </c>
      <c r="L158" s="302">
        <f t="shared" si="128"/>
        <v>3.5933700631795462E-2</v>
      </c>
      <c r="M158" s="302">
        <f t="shared" si="129"/>
        <v>3.542666321465146E-5</v>
      </c>
      <c r="N158" s="302">
        <f t="shared" si="130"/>
        <v>0.12400000000000133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2.3104302768483276</v>
      </c>
      <c r="C161" s="299" t="str">
        <f>CONCATENATE("(",ROUND((B161/$H163)*100,1),")")</f>
        <v>(54.8)</v>
      </c>
      <c r="D161" s="302">
        <f>'Ind T6'!R63</f>
        <v>0.75764109727558249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3.0680713741239103</v>
      </c>
      <c r="I161" s="299" t="str">
        <f>CONCATENATE("(",ROUND((H161/$H163)*100,1),")")</f>
        <v>(72.7)</v>
      </c>
      <c r="K161" s="302">
        <f>B166-B161</f>
        <v>3.1942002025535654E-2</v>
      </c>
      <c r="L161" s="302">
        <f>D166-D161</f>
        <v>2.2577916254964747E-2</v>
      </c>
      <c r="M161" s="302">
        <f>F166-F161</f>
        <v>0</v>
      </c>
      <c r="N161" s="302">
        <f>SUM(K161:M161)</f>
        <v>5.4519918280500401E-2</v>
      </c>
    </row>
    <row r="162" spans="1:14" x14ac:dyDescent="0.2">
      <c r="A162" s="282" t="s">
        <v>365</v>
      </c>
      <c r="B162" s="302">
        <f>'Ind T6'!Q62</f>
        <v>0.75206863095459808</v>
      </c>
      <c r="C162" s="299" t="str">
        <f>CONCATENATE("(",ROUND((B162/$H163)*100,1),")")</f>
        <v>(17.8)</v>
      </c>
      <c r="D162" s="302">
        <f>'Ind T6'!R62</f>
        <v>0.38171394462914593</v>
      </c>
      <c r="E162" s="299" t="str">
        <f>CONCATENATE("(",ROUND((D162/$H163)*100,1),")")</f>
        <v>(9)</v>
      </c>
      <c r="F162" s="302">
        <f>'Ind T6'!S62</f>
        <v>1.714605029234945E-2</v>
      </c>
      <c r="G162" s="299" t="str">
        <f>CONCATENATE("(",ROUND((F162/$H163)*100,1),")")</f>
        <v>(0.4)</v>
      </c>
      <c r="H162" s="302">
        <f t="shared" ref="H162" si="131">SUM(B162,D162,F162)</f>
        <v>1.1509286258760936</v>
      </c>
      <c r="I162" s="299" t="str">
        <f>CONCATENATE("(",ROUND((H162/$H163)*100,1),")")</f>
        <v>(27.3)</v>
      </c>
      <c r="K162" s="302">
        <f t="shared" ref="K162:K163" si="132">B167-B162</f>
        <v>8.0250745398827372E-2</v>
      </c>
      <c r="L162" s="302">
        <f t="shared" ref="L162:L163" si="133">D167-D162</f>
        <v>1.9008599007478977E-2</v>
      </c>
      <c r="M162" s="302">
        <f t="shared" ref="M162:M163" si="134">F167-F162</f>
        <v>2.2073731318971584E-4</v>
      </c>
      <c r="N162" s="302">
        <f t="shared" ref="N162:N163" si="135">SUM(K162:M162)</f>
        <v>9.9480081719496072E-2</v>
      </c>
    </row>
    <row r="163" spans="1:14" x14ac:dyDescent="0.2">
      <c r="A163" s="282" t="s">
        <v>363</v>
      </c>
      <c r="B163" s="302">
        <f>SUM(B161:B162)</f>
        <v>3.0624989078029259</v>
      </c>
      <c r="C163" s="299" t="str">
        <f>CONCATENATE("(",ROUND((B163/$H163)*100,1),")")</f>
        <v>(72.6)</v>
      </c>
      <c r="D163" s="302">
        <f>SUM(D161:D162)</f>
        <v>1.1393550419047285</v>
      </c>
      <c r="E163" s="299" t="str">
        <f>CONCATENATE("(",ROUND((D163/$H163)*100,1),")")</f>
        <v>(27)</v>
      </c>
      <c r="F163" s="302">
        <f>SUM(F161:F162)</f>
        <v>1.714605029234945E-2</v>
      </c>
      <c r="G163" s="299" t="str">
        <f>CONCATENATE("(",ROUND((F163/$H163)*100,1),")")</f>
        <v>(0.4)</v>
      </c>
      <c r="H163" s="302">
        <f>SUM(H161:H162)</f>
        <v>4.2190000000000039</v>
      </c>
      <c r="I163" s="299" t="str">
        <f>CONCATENATE("(",ROUND((H163/$H163)*100,1),")")</f>
        <v>(100)</v>
      </c>
      <c r="K163" s="302">
        <f t="shared" si="132"/>
        <v>0.11219274742436269</v>
      </c>
      <c r="L163" s="302">
        <f t="shared" si="133"/>
        <v>4.1586515262443724E-2</v>
      </c>
      <c r="M163" s="302">
        <f t="shared" si="134"/>
        <v>2.2073731318971584E-4</v>
      </c>
      <c r="N163" s="302">
        <f t="shared" si="135"/>
        <v>0.15399999999999614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2.3423722788738632</v>
      </c>
      <c r="C166" s="299" t="str">
        <f>CONCATENATE("(",ROUND((B166/$H168)*100,1),")")</f>
        <v>(53.6)</v>
      </c>
      <c r="D166" s="302">
        <f>'Ind T6'!W63</f>
        <v>0.78021901353054723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3.1225912924044104</v>
      </c>
      <c r="I166" s="299" t="str">
        <f>CONCATENATE("(",ROUND((H166/$H168)*100,1),")")</f>
        <v>(71.4)</v>
      </c>
      <c r="K166" s="302">
        <f>B166-B156</f>
        <v>7.3503585678792227E-2</v>
      </c>
      <c r="L166" s="302">
        <f>D166-D156</f>
        <v>4.4462197488526312E-2</v>
      </c>
      <c r="M166" s="302">
        <f>F166-F156</f>
        <v>0</v>
      </c>
      <c r="N166" s="302">
        <f>SUM(K166:M166)</f>
        <v>0.11796578316731854</v>
      </c>
    </row>
    <row r="167" spans="1:14" x14ac:dyDescent="0.2">
      <c r="A167" s="282" t="s">
        <v>365</v>
      </c>
      <c r="B167" s="302">
        <f>'Ind T6'!V62</f>
        <v>0.83231937635342546</v>
      </c>
      <c r="C167" s="299" t="str">
        <f>CONCATENATE("(",ROUND((B167/$H168)*100,1),")")</f>
        <v>(19)</v>
      </c>
      <c r="D167" s="302">
        <f>'Ind T6'!W62</f>
        <v>0.40072254363662491</v>
      </c>
      <c r="E167" s="299" t="str">
        <f>CONCATENATE("(",ROUND((D167/$H168)*100,1),")")</f>
        <v>(9.2)</v>
      </c>
      <c r="F167" s="302">
        <f>'Ind T6'!X62</f>
        <v>1.7366787605539166E-2</v>
      </c>
      <c r="G167" s="299" t="str">
        <f>CONCATENATE("(",ROUND((F167/$H168)*100,1),")")</f>
        <v>(0.4)</v>
      </c>
      <c r="H167" s="302">
        <f t="shared" ref="H167" si="136">SUM(B167,D167,F167)</f>
        <v>1.2504087075955896</v>
      </c>
      <c r="I167" s="299" t="str">
        <f>CONCATENATE("(",ROUND((H167/$H168)*100,1),")")</f>
        <v>(28.6)</v>
      </c>
      <c r="K167" s="302">
        <f t="shared" ref="K167:K168" si="137">B167-B157</f>
        <v>0.12672003445056179</v>
      </c>
      <c r="L167" s="302">
        <f t="shared" ref="L167:L168" si="138">D167-D157</f>
        <v>3.3058018405712764E-2</v>
      </c>
      <c r="M167" s="302">
        <f t="shared" ref="M167:M168" si="139">F167-F157</f>
        <v>2.5616397640436731E-4</v>
      </c>
      <c r="N167" s="302">
        <f t="shared" ref="N167:N168" si="140">SUM(K167:M167)</f>
        <v>0.16003421683267893</v>
      </c>
    </row>
    <row r="168" spans="1:14" x14ac:dyDescent="0.2">
      <c r="A168" s="282" t="s">
        <v>363</v>
      </c>
      <c r="B168" s="302">
        <f>SUM(B166:B167)</f>
        <v>3.1746916552272886</v>
      </c>
      <c r="C168" s="299" t="str">
        <f>CONCATENATE("(",ROUND((B168/$H168)*100,1),")")</f>
        <v>(72.6)</v>
      </c>
      <c r="D168" s="302">
        <f>SUM(D166:D167)</f>
        <v>1.1809415571671722</v>
      </c>
      <c r="E168" s="299" t="str">
        <f>CONCATENATE("(",ROUND((D168/$H168)*100,1),")")</f>
        <v>(27)</v>
      </c>
      <c r="F168" s="302">
        <f>SUM(F166:F167)</f>
        <v>1.7366787605539166E-2</v>
      </c>
      <c r="G168" s="299" t="str">
        <f>CONCATENATE("(",ROUND((F168/$H168)*100,1),")")</f>
        <v>(0.4)</v>
      </c>
      <c r="H168" s="302">
        <f>SUM(H166:H167)</f>
        <v>4.3730000000000002</v>
      </c>
      <c r="I168" s="299" t="str">
        <f>CONCATENATE("(",ROUND((H168/$H168)*100,1),")")</f>
        <v>(100)</v>
      </c>
      <c r="K168" s="302">
        <f t="shared" si="137"/>
        <v>0.20022362012935391</v>
      </c>
      <c r="L168" s="302">
        <f t="shared" si="138"/>
        <v>7.7520215894239186E-2</v>
      </c>
      <c r="M168" s="302">
        <f t="shared" si="139"/>
        <v>2.5616397640436731E-4</v>
      </c>
      <c r="N168" s="302">
        <f t="shared" si="140"/>
        <v>0.27799999999999747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12.314196126141201</v>
      </c>
      <c r="C177" s="299" t="str">
        <f>CONCATENATE("(",ROUND((B177/$H179)*100,1),")")</f>
        <v>(40.1)</v>
      </c>
      <c r="D177" s="302">
        <f>'Ind T6'!M72</f>
        <v>0.78308577459081663</v>
      </c>
      <c r="E177" s="299" t="str">
        <f>CONCATENATE("(",ROUND((D177/$H179)*100,1),")")</f>
        <v>(2.6)</v>
      </c>
      <c r="F177" s="302">
        <f>'Ind T6'!N72</f>
        <v>13.264807712614198</v>
      </c>
      <c r="G177" s="299" t="str">
        <f>CONCATENATE("(",ROUND((F177/$H179)*100,1),")")</f>
        <v>(43.2)</v>
      </c>
      <c r="H177" s="302">
        <f>SUM(B177,D177,F177)</f>
        <v>26.362089613346214</v>
      </c>
      <c r="I177" s="299" t="str">
        <f>CONCATENATE("(",ROUND((H177/$H179)*100,1),")")</f>
        <v>(85.9)</v>
      </c>
      <c r="K177" s="302">
        <f>B182-B177</f>
        <v>7.5857620130523884E-3</v>
      </c>
      <c r="L177" s="302">
        <f>D182-D177</f>
        <v>2.5036601849345863E-2</v>
      </c>
      <c r="M177" s="302">
        <f>F182-F177</f>
        <v>0.31198170632372779</v>
      </c>
      <c r="N177" s="302">
        <f>SUM(K177:M177)</f>
        <v>0.34460407018612604</v>
      </c>
    </row>
    <row r="178" spans="1:14" x14ac:dyDescent="0.2">
      <c r="A178" s="282" t="s">
        <v>365</v>
      </c>
      <c r="B178" s="302">
        <f>'Ind T6'!L71</f>
        <v>2.2605495590347009</v>
      </c>
      <c r="C178" s="299" t="str">
        <f>CONCATENATE("(",ROUND((B178/$H179)*100,1),")")</f>
        <v>(7.4)</v>
      </c>
      <c r="D178" s="302">
        <f>'Ind T6'!M71</f>
        <v>1.4125812470534582</v>
      </c>
      <c r="E178" s="299" t="str">
        <f>CONCATENATE("(",ROUND((D178/$H179)*100,1),")")</f>
        <v>(4.6)</v>
      </c>
      <c r="F178" s="302">
        <f>'Ind T6'!N71</f>
        <v>0.64477958056564288</v>
      </c>
      <c r="G178" s="299" t="str">
        <f>CONCATENATE("(",ROUND((F178/$H179)*100,1),")")</f>
        <v>(2.1)</v>
      </c>
      <c r="H178" s="302">
        <f t="shared" ref="H178" si="141">SUM(B178,D178,F178)</f>
        <v>4.3179103866538018</v>
      </c>
      <c r="I178" s="299" t="str">
        <f>CONCATENATE("(",ROUND((H178/$H179)*100,1),")")</f>
        <v>(14.1)</v>
      </c>
      <c r="K178" s="302">
        <f t="shared" ref="K178:K179" si="142">B183-B178</f>
        <v>4.0272318672927021E-2</v>
      </c>
      <c r="L178" s="302">
        <f t="shared" ref="L178:L179" si="143">D183-D178</f>
        <v>3.4641474366955194E-2</v>
      </c>
      <c r="M178" s="302">
        <f t="shared" ref="M178:M179" si="144">F183-F178</f>
        <v>1.4482136773957377E-2</v>
      </c>
      <c r="N178" s="302">
        <f t="shared" ref="N178:N179" si="145">SUM(K178:M178)</f>
        <v>8.9395929813839592E-2</v>
      </c>
    </row>
    <row r="179" spans="1:14" x14ac:dyDescent="0.2">
      <c r="A179" s="282" t="s">
        <v>363</v>
      </c>
      <c r="B179" s="302">
        <f>SUM(B177:B178)</f>
        <v>14.574745685175902</v>
      </c>
      <c r="C179" s="299" t="str">
        <f>CONCATENATE("(",ROUND((B179/$H179)*100,1),")")</f>
        <v>(47.5)</v>
      </c>
      <c r="D179" s="302">
        <f>SUM(D177:D178)</f>
        <v>2.1956670216442751</v>
      </c>
      <c r="E179" s="299" t="str">
        <f>CONCATENATE("(",ROUND((D179/$H179)*100,1),")")</f>
        <v>(7.2)</v>
      </c>
      <c r="F179" s="302">
        <f>SUM(F177:F178)</f>
        <v>13.909587293179841</v>
      </c>
      <c r="G179" s="299" t="str">
        <f>CONCATENATE("(",ROUND((F179/$H179)*100,1),")")</f>
        <v>(45.3)</v>
      </c>
      <c r="H179" s="302">
        <f>SUM(H177:H178)</f>
        <v>30.680000000000014</v>
      </c>
      <c r="I179" s="299" t="str">
        <f>CONCATENATE("(",ROUND((H179/$H179)*100,1),")")</f>
        <v>(100)</v>
      </c>
      <c r="K179" s="302">
        <f t="shared" si="142"/>
        <v>4.7858080685980298E-2</v>
      </c>
      <c r="L179" s="302">
        <f t="shared" si="143"/>
        <v>5.9678076216300724E-2</v>
      </c>
      <c r="M179" s="302">
        <f t="shared" si="144"/>
        <v>0.3264638430976845</v>
      </c>
      <c r="N179" s="302">
        <f t="shared" si="145"/>
        <v>0.43399999999996552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12.321781888154254</v>
      </c>
      <c r="C182" s="299" t="str">
        <f>CONCATENATE("(",ROUND((B182/$H184)*100,1),")")</f>
        <v>(39.6)</v>
      </c>
      <c r="D182" s="302">
        <f>'Ind T6'!R72</f>
        <v>0.80812237644016249</v>
      </c>
      <c r="E182" s="299" t="str">
        <f>CONCATENATE("(",ROUND((D182/$H184)*100,1),")")</f>
        <v>(2.6)</v>
      </c>
      <c r="F182" s="302">
        <f>'Ind T6'!S72</f>
        <v>13.576789418937926</v>
      </c>
      <c r="G182" s="299" t="str">
        <f>CONCATENATE("(",ROUND((F182/$H184)*100,1),")")</f>
        <v>(43.6)</v>
      </c>
      <c r="H182" s="302">
        <f>SUM(B182,D182,F182)</f>
        <v>26.706693683532343</v>
      </c>
      <c r="I182" s="299" t="str">
        <f>CONCATENATE("(",ROUND((H182/$H184)*100,1),")")</f>
        <v>(85.8)</v>
      </c>
      <c r="K182" s="302">
        <f>B187-B182</f>
        <v>5.716300359834392E-3</v>
      </c>
      <c r="L182" s="302">
        <f>D187-D182</f>
        <v>5.7134809096346162E-2</v>
      </c>
      <c r="M182" s="302">
        <f>F187-F182</f>
        <v>0.7597196445425638</v>
      </c>
      <c r="N182" s="302">
        <f>SUM(K182:M182)</f>
        <v>0.82257075399874435</v>
      </c>
    </row>
    <row r="183" spans="1:14" x14ac:dyDescent="0.2">
      <c r="A183" s="282" t="s">
        <v>365</v>
      </c>
      <c r="B183" s="302">
        <f>'Ind T6'!Q71</f>
        <v>2.3008218777076279</v>
      </c>
      <c r="C183" s="299" t="str">
        <f>CONCATENATE("(",ROUND((B183/$H184)*100,1),")")</f>
        <v>(7.4)</v>
      </c>
      <c r="D183" s="302">
        <f>'Ind T6'!R71</f>
        <v>1.4472227214204134</v>
      </c>
      <c r="E183" s="299" t="str">
        <f>CONCATENATE("(",ROUND((D183/$H184)*100,1),")")</f>
        <v>(4.7)</v>
      </c>
      <c r="F183" s="302">
        <f>'Ind T6'!S71</f>
        <v>0.65926171733960026</v>
      </c>
      <c r="G183" s="299" t="str">
        <f>CONCATENATE("(",ROUND((F183/$H184)*100,1),")")</f>
        <v>(2.1)</v>
      </c>
      <c r="H183" s="302">
        <f t="shared" ref="H183" si="146">SUM(B183,D183,F183)</f>
        <v>4.4073063164676416</v>
      </c>
      <c r="I183" s="299" t="str">
        <f>CONCATENATE("(",ROUND((H183/$H184)*100,1),")")</f>
        <v>(14.2)</v>
      </c>
      <c r="K183" s="302">
        <f t="shared" ref="K183:K184" si="147">B188-B183</f>
        <v>0.10867157584524945</v>
      </c>
      <c r="L183" s="302">
        <f t="shared" ref="L183:L184" si="148">D188-D183</f>
        <v>8.5198543314977337E-2</v>
      </c>
      <c r="M183" s="302">
        <f t="shared" ref="M183:M184" si="149">F188-F183</f>
        <v>5.0559126841050461E-2</v>
      </c>
      <c r="N183" s="302">
        <f t="shared" ref="N183:N184" si="150">SUM(K183:M183)</f>
        <v>0.24442924600127724</v>
      </c>
    </row>
    <row r="184" spans="1:14" x14ac:dyDescent="0.2">
      <c r="A184" s="282" t="s">
        <v>363</v>
      </c>
      <c r="B184" s="302">
        <f>SUM(B182:B183)</f>
        <v>14.622603765861882</v>
      </c>
      <c r="C184" s="299" t="str">
        <f>CONCATENATE("(",ROUND((B184/$H184)*100,1),")")</f>
        <v>(47)</v>
      </c>
      <c r="D184" s="302">
        <f>SUM(D182:D183)</f>
        <v>2.2553450978605758</v>
      </c>
      <c r="E184" s="299" t="str">
        <f>CONCATENATE("(",ROUND((D184/$H184)*100,1),")")</f>
        <v>(7.2)</v>
      </c>
      <c r="F184" s="302">
        <f>SUM(F182:F183)</f>
        <v>14.236051136277526</v>
      </c>
      <c r="G184" s="299" t="str">
        <f>CONCATENATE("(",ROUND((F184/$H184)*100,1),")")</f>
        <v>(45.8)</v>
      </c>
      <c r="H184" s="302">
        <f>SUM(H182:H183)</f>
        <v>31.113999999999983</v>
      </c>
      <c r="I184" s="299" t="str">
        <f>CONCATENATE("(",ROUND((H184/$H184)*100,1),")")</f>
        <v>(100)</v>
      </c>
      <c r="K184" s="302">
        <f t="shared" si="147"/>
        <v>0.11438787620508251</v>
      </c>
      <c r="L184" s="302">
        <f t="shared" si="148"/>
        <v>0.1423333524113235</v>
      </c>
      <c r="M184" s="302">
        <f t="shared" si="149"/>
        <v>0.81027877138361504</v>
      </c>
      <c r="N184" s="302">
        <f t="shared" si="150"/>
        <v>1.067000000000021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12.327498188514088</v>
      </c>
      <c r="C187" s="299" t="str">
        <f>CONCATENATE("(",ROUND((B187/$H189)*100,1),")")</f>
        <v>(38.3)</v>
      </c>
      <c r="D187" s="302">
        <f>'Ind T6'!W72</f>
        <v>0.86525718553650866</v>
      </c>
      <c r="E187" s="299" t="str">
        <f>CONCATENATE("(",ROUND((D187/$H189)*100,1),")")</f>
        <v>(2.7)</v>
      </c>
      <c r="F187" s="302">
        <f>'Ind T6'!X72</f>
        <v>14.33650906348049</v>
      </c>
      <c r="G187" s="299" t="str">
        <f>CONCATENATE("(",ROUND((F187/$H189)*100,1),")")</f>
        <v>(44.5)</v>
      </c>
      <c r="H187" s="302">
        <f>SUM(B187,D187,F187)</f>
        <v>27.529264437531086</v>
      </c>
      <c r="I187" s="299" t="str">
        <f>CONCATENATE("(",ROUND((H187/$H189)*100,1),")")</f>
        <v>(85.5)</v>
      </c>
      <c r="K187" s="302">
        <f>B187-B177</f>
        <v>1.330206237288678E-2</v>
      </c>
      <c r="L187" s="302">
        <f>D187-D177</f>
        <v>8.2171410945692025E-2</v>
      </c>
      <c r="M187" s="302">
        <f>F187-F177</f>
        <v>1.0717013508662916</v>
      </c>
      <c r="N187" s="302">
        <f>SUM(K187:M187)</f>
        <v>1.1671748241848703</v>
      </c>
    </row>
    <row r="188" spans="1:14" x14ac:dyDescent="0.2">
      <c r="A188" s="282" t="s">
        <v>365</v>
      </c>
      <c r="B188" s="302">
        <f>'Ind T6'!V71</f>
        <v>2.4094934535528774</v>
      </c>
      <c r="C188" s="299" t="str">
        <f>CONCATENATE("(",ROUND((B188/$H189)*100,1),")")</f>
        <v>(7.5)</v>
      </c>
      <c r="D188" s="302">
        <f>'Ind T6'!W71</f>
        <v>1.5324212647353908</v>
      </c>
      <c r="E188" s="299" t="str">
        <f>CONCATENATE("(",ROUND((D188/$H189)*100,1),")")</f>
        <v>(4.8)</v>
      </c>
      <c r="F188" s="302">
        <f>'Ind T6'!X71</f>
        <v>0.70982084418065072</v>
      </c>
      <c r="G188" s="299" t="str">
        <f>CONCATENATE("(",ROUND((F188/$H189)*100,1),")")</f>
        <v>(2.2)</v>
      </c>
      <c r="H188" s="302">
        <f t="shared" ref="H188" si="151">SUM(B188,D188,F188)</f>
        <v>4.6517355624689189</v>
      </c>
      <c r="I188" s="299" t="str">
        <f>CONCATENATE("(",ROUND((H188/$H189)*100,1),")")</f>
        <v>(14.5)</v>
      </c>
      <c r="K188" s="302">
        <f t="shared" ref="K188:K189" si="152">B188-B178</f>
        <v>0.14894389451817647</v>
      </c>
      <c r="L188" s="302">
        <f t="shared" ref="L188:L189" si="153">D188-D178</f>
        <v>0.11984001768193253</v>
      </c>
      <c r="M188" s="302">
        <f t="shared" ref="M188:M189" si="154">F188-F178</f>
        <v>6.5041263615007838E-2</v>
      </c>
      <c r="N188" s="302">
        <f t="shared" ref="N188:N189" si="155">SUM(K188:M188)</f>
        <v>0.33382517581511684</v>
      </c>
    </row>
    <row r="189" spans="1:14" x14ac:dyDescent="0.2">
      <c r="A189" s="282" t="s">
        <v>363</v>
      </c>
      <c r="B189" s="302">
        <f>SUM(B187:B188)</f>
        <v>14.736991642066965</v>
      </c>
      <c r="C189" s="299" t="str">
        <f>CONCATENATE("(",ROUND((B189/$H189)*100,1),")")</f>
        <v>(45.8)</v>
      </c>
      <c r="D189" s="302">
        <f>SUM(D187:D188)</f>
        <v>2.3976784502718993</v>
      </c>
      <c r="E189" s="299" t="str">
        <f>CONCATENATE("(",ROUND((D189/$H189)*100,1),")")</f>
        <v>(7.5)</v>
      </c>
      <c r="F189" s="302">
        <f>SUM(F187:F188)</f>
        <v>15.046329907661141</v>
      </c>
      <c r="G189" s="299" t="str">
        <f>CONCATENATE("(",ROUND((F189/$H189)*100,1),")")</f>
        <v>(46.8)</v>
      </c>
      <c r="H189" s="302">
        <f>SUM(H187:H188)</f>
        <v>32.181000000000004</v>
      </c>
      <c r="I189" s="299" t="str">
        <f>CONCATENATE("(",ROUND((H189/$H189)*100,1),")")</f>
        <v>(100)</v>
      </c>
      <c r="K189" s="302">
        <f t="shared" si="152"/>
        <v>0.1622459568910628</v>
      </c>
      <c r="L189" s="302">
        <f t="shared" si="153"/>
        <v>0.20201142862762422</v>
      </c>
      <c r="M189" s="302">
        <f t="shared" si="154"/>
        <v>1.1367426144812995</v>
      </c>
      <c r="N189" s="302">
        <f t="shared" si="155"/>
        <v>1.5009999999999866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29.387477112295645</v>
      </c>
      <c r="C198" s="299" t="str">
        <f>CONCATENATE("(",ROUND((B198/$H200)*100,1),")")</f>
        <v>(38.1)</v>
      </c>
      <c r="D198" s="302">
        <f>'Ind T6'!M81</f>
        <v>10.579777742728634</v>
      </c>
      <c r="E198" s="299" t="str">
        <f>CONCATENATE("(",ROUND((D198/$H200)*100,1),")")</f>
        <v>(13.7)</v>
      </c>
      <c r="F198" s="302">
        <f>'Ind T6'!N81</f>
        <v>2.4454978995860315</v>
      </c>
      <c r="G198" s="299" t="str">
        <f>CONCATENATE("(",ROUND((F198/$H200)*100,1),")")</f>
        <v>(3.2)</v>
      </c>
      <c r="H198" s="302">
        <f>SUM(B198,D198,F198)</f>
        <v>42.41275275461031</v>
      </c>
      <c r="I198" s="299" t="str">
        <f>CONCATENATE("(",ROUND((H198/$H200)*100,1),")")</f>
        <v>(55)</v>
      </c>
      <c r="K198" s="302">
        <f>B203-B198</f>
        <v>0.52882205789029513</v>
      </c>
      <c r="L198" s="302">
        <f>D203-D198</f>
        <v>5.3948106993342293E-2</v>
      </c>
      <c r="M198" s="302">
        <f>F203-F198</f>
        <v>4.3628952621227679E-2</v>
      </c>
      <c r="N198" s="302">
        <f>SUM(K198:M198)</f>
        <v>0.6263991175048651</v>
      </c>
    </row>
    <row r="199" spans="1:14" x14ac:dyDescent="0.2">
      <c r="A199" s="282" t="s">
        <v>365</v>
      </c>
      <c r="B199" s="302">
        <f>'Ind T6'!L80</f>
        <v>14.18594549540183</v>
      </c>
      <c r="C199" s="299" t="str">
        <f>CONCATENATE("(",ROUND((B199/$H200)*100,1),")")</f>
        <v>(18.4)</v>
      </c>
      <c r="D199" s="302">
        <f>'Ind T6'!M80</f>
        <v>18.382736564860977</v>
      </c>
      <c r="E199" s="299" t="str">
        <f>CONCATENATE("(",ROUND((D199/$H200)*100,1),")")</f>
        <v>(23.8)</v>
      </c>
      <c r="F199" s="302">
        <f>'Ind T6'!N80</f>
        <v>2.145565185126864</v>
      </c>
      <c r="G199" s="299" t="str">
        <f>CONCATENATE("(",ROUND((F199/$H200)*100,1),")")</f>
        <v>(2.8)</v>
      </c>
      <c r="H199" s="302">
        <f t="shared" ref="H199" si="156">SUM(B199,D199,F199)</f>
        <v>34.714247245389672</v>
      </c>
      <c r="I199" s="299" t="str">
        <f>CONCATENATE("(",ROUND((H199/$H200)*100,1),")")</f>
        <v>(45)</v>
      </c>
      <c r="K199" s="302">
        <f t="shared" ref="K199:K200" si="157">B204-B199</f>
        <v>0.6859809173804301</v>
      </c>
      <c r="L199" s="302">
        <f t="shared" ref="L199:L200" si="158">D204-D199</f>
        <v>-0.60592702975628754</v>
      </c>
      <c r="M199" s="302">
        <f t="shared" ref="M199:M200" si="159">F204-F199</f>
        <v>7.354699487097438E-2</v>
      </c>
      <c r="N199" s="302">
        <f t="shared" ref="N199:N200" si="160">SUM(K199:M199)</f>
        <v>0.15360088249511694</v>
      </c>
    </row>
    <row r="200" spans="1:14" x14ac:dyDescent="0.2">
      <c r="A200" s="282" t="s">
        <v>363</v>
      </c>
      <c r="B200" s="302">
        <f>SUM(B198:B199)</f>
        <v>43.573422607697474</v>
      </c>
      <c r="C200" s="299" t="str">
        <f>CONCATENATE("(",ROUND((B200/$H200)*100,1),")")</f>
        <v>(56.5)</v>
      </c>
      <c r="D200" s="302">
        <f>SUM(D198:D199)</f>
        <v>28.962514307589611</v>
      </c>
      <c r="E200" s="299" t="str">
        <f>CONCATENATE("(",ROUND((D200/$H200)*100,1),")")</f>
        <v>(37.6)</v>
      </c>
      <c r="F200" s="302">
        <f>SUM(F198:F199)</f>
        <v>4.5910630847128955</v>
      </c>
      <c r="G200" s="299" t="str">
        <f>CONCATENATE("(",ROUND((F200/$H200)*100,1),")")</f>
        <v>(6)</v>
      </c>
      <c r="H200" s="302">
        <f>SUM(H198:H199)</f>
        <v>77.126999999999981</v>
      </c>
      <c r="I200" s="299" t="str">
        <f>CONCATENATE("(",ROUND((H200/$H200)*100,1),")")</f>
        <v>(100)</v>
      </c>
      <c r="K200" s="302">
        <f t="shared" si="157"/>
        <v>1.2148029752707288</v>
      </c>
      <c r="L200" s="302">
        <f t="shared" si="158"/>
        <v>-0.55197892276294525</v>
      </c>
      <c r="M200" s="302">
        <f t="shared" si="159"/>
        <v>0.1171759474922025</v>
      </c>
      <c r="N200" s="302">
        <f t="shared" si="160"/>
        <v>0.77999999999998604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29.91629917018594</v>
      </c>
      <c r="C203" s="299" t="str">
        <f>CONCATENATE("(",ROUND((B203/$H205)*100,1),")")</f>
        <v>(38.4)</v>
      </c>
      <c r="D203" s="302">
        <f>'Ind T6'!R81</f>
        <v>10.633725849721976</v>
      </c>
      <c r="E203" s="299" t="str">
        <f>CONCATENATE("(",ROUND((D203/$H205)*100,1),")")</f>
        <v>(13.6)</v>
      </c>
      <c r="F203" s="302">
        <f>'Ind T6'!S81</f>
        <v>2.4891268522072592</v>
      </c>
      <c r="G203" s="299" t="str">
        <f>CONCATENATE("(",ROUND((F203/$H205)*100,1),")")</f>
        <v>(3.2)</v>
      </c>
      <c r="H203" s="302">
        <f>SUM(B203,D203,F203)</f>
        <v>43.039151872115177</v>
      </c>
      <c r="I203" s="299" t="str">
        <f>CONCATENATE("(",ROUND((H203/$H205)*100,1),")")</f>
        <v>(55.2)</v>
      </c>
      <c r="K203" s="302">
        <f>B208-B203</f>
        <v>0.39490801290495625</v>
      </c>
      <c r="L203" s="302">
        <f>D208-D203</f>
        <v>0.11703252334457837</v>
      </c>
      <c r="M203" s="302">
        <f>F208-F203</f>
        <v>5.3986345563896254E-2</v>
      </c>
      <c r="N203" s="302">
        <f>SUM(K203:M203)</f>
        <v>0.56592688181343087</v>
      </c>
    </row>
    <row r="204" spans="1:14" x14ac:dyDescent="0.2">
      <c r="A204" s="282" t="s">
        <v>365</v>
      </c>
      <c r="B204" s="302">
        <f>'Ind T6'!Q80</f>
        <v>14.87192641278226</v>
      </c>
      <c r="C204" s="299" t="str">
        <f>CONCATENATE("(",ROUND((B204/$H205)*100,1),")")</f>
        <v>(19.1)</v>
      </c>
      <c r="D204" s="302">
        <f>'Ind T6'!R80</f>
        <v>17.77680953510469</v>
      </c>
      <c r="E204" s="299" t="str">
        <f>CONCATENATE("(",ROUND((D204/$H205)*100,1),")")</f>
        <v>(22.8)</v>
      </c>
      <c r="F204" s="302">
        <f>'Ind T6'!S80</f>
        <v>2.2191121799978384</v>
      </c>
      <c r="G204" s="299" t="str">
        <f>CONCATENATE("(",ROUND((F204/$H205)*100,1),")")</f>
        <v>(2.8)</v>
      </c>
      <c r="H204" s="302">
        <f t="shared" ref="H204" si="161">SUM(B204,D204,F204)</f>
        <v>34.867848127884784</v>
      </c>
      <c r="I204" s="299" t="str">
        <f>CONCATENATE("(",ROUND((H204/$H205)*100,1),")")</f>
        <v>(44.8)</v>
      </c>
      <c r="K204" s="302">
        <f t="shared" ref="K204:K205" si="162">B209-B204</f>
        <v>1.1958220077922963</v>
      </c>
      <c r="L204" s="302">
        <f t="shared" ref="L204:L205" si="163">D209-D204</f>
        <v>-1.1597319065022624</v>
      </c>
      <c r="M204" s="302">
        <f t="shared" ref="M204:M205" si="164">F209-F204</f>
        <v>0.15398301689658034</v>
      </c>
      <c r="N204" s="302">
        <f t="shared" ref="N204:N205" si="165">SUM(K204:M204)</f>
        <v>0.19007311818661421</v>
      </c>
    </row>
    <row r="205" spans="1:14" x14ac:dyDescent="0.2">
      <c r="A205" s="282" t="s">
        <v>363</v>
      </c>
      <c r="B205" s="302">
        <f>SUM(B203:B204)</f>
        <v>44.788225582968202</v>
      </c>
      <c r="C205" s="299" t="str">
        <f>CONCATENATE("(",ROUND((B205/$H205)*100,1),")")</f>
        <v>(57.5)</v>
      </c>
      <c r="D205" s="302">
        <f>SUM(D203:D204)</f>
        <v>28.410535384826666</v>
      </c>
      <c r="E205" s="299" t="str">
        <f>CONCATENATE("(",ROUND((D205/$H205)*100,1),")")</f>
        <v>(36.5)</v>
      </c>
      <c r="F205" s="302">
        <f>SUM(F203:F204)</f>
        <v>4.708239032205098</v>
      </c>
      <c r="G205" s="299" t="str">
        <f>CONCATENATE("(",ROUND((F205/$H205)*100,1),")")</f>
        <v>(6)</v>
      </c>
      <c r="H205" s="302">
        <f>SUM(H203:H204)</f>
        <v>77.906999999999954</v>
      </c>
      <c r="I205" s="299" t="str">
        <f>CONCATENATE("(",ROUND((H205/$H205)*100,1),")")</f>
        <v>(100)</v>
      </c>
      <c r="K205" s="302">
        <f t="shared" si="162"/>
        <v>1.5907300206972508</v>
      </c>
      <c r="L205" s="302">
        <f t="shared" si="163"/>
        <v>-1.0426993831576823</v>
      </c>
      <c r="M205" s="302">
        <f t="shared" si="164"/>
        <v>0.20796936246047615</v>
      </c>
      <c r="N205" s="302">
        <f t="shared" si="165"/>
        <v>0.75600000000004464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30.311207183090897</v>
      </c>
      <c r="C208" s="299" t="str">
        <f>CONCATENATE("(",ROUND((B208/$H210)*100,1),")")</f>
        <v>(38.5)</v>
      </c>
      <c r="D208" s="302">
        <f>'Ind T6'!W81</f>
        <v>10.750758373066555</v>
      </c>
      <c r="E208" s="299" t="str">
        <f>CONCATENATE("(",ROUND((D208/$H210)*100,1),")")</f>
        <v>(13.7)</v>
      </c>
      <c r="F208" s="302">
        <f>'Ind T6'!X81</f>
        <v>2.5431131977711554</v>
      </c>
      <c r="G208" s="299" t="str">
        <f>CONCATENATE("(",ROUND((F208/$H210)*100,1),")")</f>
        <v>(3.2)</v>
      </c>
      <c r="H208" s="302">
        <f>SUM(B208,D208,F208)</f>
        <v>43.605078753928609</v>
      </c>
      <c r="I208" s="299" t="str">
        <f>CONCATENATE("(",ROUND((H208/$H210)*100,1),")")</f>
        <v>(55.4)</v>
      </c>
      <c r="K208" s="302">
        <f>B208-B198</f>
        <v>0.92373007079525138</v>
      </c>
      <c r="L208" s="302">
        <f>D208-D198</f>
        <v>0.17098063033792066</v>
      </c>
      <c r="M208" s="302">
        <f>F208-F198</f>
        <v>9.7615298185123933E-2</v>
      </c>
      <c r="N208" s="302">
        <f>SUM(K208:M208)</f>
        <v>1.192325999318296</v>
      </c>
    </row>
    <row r="209" spans="1:14" x14ac:dyDescent="0.2">
      <c r="A209" s="282" t="s">
        <v>365</v>
      </c>
      <c r="B209" s="302">
        <f>'Ind T6'!V80</f>
        <v>16.067748420574556</v>
      </c>
      <c r="C209" s="299" t="str">
        <f>CONCATENATE("(",ROUND((B209/$H210)*100,1),")")</f>
        <v>(20.4)</v>
      </c>
      <c r="D209" s="302">
        <f>'Ind T6'!W80</f>
        <v>16.617077628602427</v>
      </c>
      <c r="E209" s="299" t="str">
        <f>CONCATENATE("(",ROUND((D209/$H210)*100,1),")")</f>
        <v>(21.1)</v>
      </c>
      <c r="F209" s="302">
        <f>'Ind T6'!X80</f>
        <v>2.3730951968944187</v>
      </c>
      <c r="G209" s="299" t="str">
        <f>CONCATENATE("(",ROUND((F209/$H210)*100,1),")")</f>
        <v>(3)</v>
      </c>
      <c r="H209" s="302">
        <f t="shared" ref="H209" si="166">SUM(B209,D209,F209)</f>
        <v>35.057921246071402</v>
      </c>
      <c r="I209" s="299" t="str">
        <f>CONCATENATE("(",ROUND((H209/$H210)*100,1),")")</f>
        <v>(44.6)</v>
      </c>
      <c r="K209" s="302">
        <f t="shared" ref="K209:K210" si="167">B209-B199</f>
        <v>1.8818029251727264</v>
      </c>
      <c r="L209" s="302">
        <f t="shared" ref="L209:L210" si="168">D209-D199</f>
        <v>-1.76565893625855</v>
      </c>
      <c r="M209" s="302">
        <f t="shared" ref="M209:M210" si="169">F209-F199</f>
        <v>0.22753001176755472</v>
      </c>
      <c r="N209" s="302">
        <f t="shared" ref="N209:N210" si="170">SUM(K209:M209)</f>
        <v>0.34367400068173115</v>
      </c>
    </row>
    <row r="210" spans="1:14" x14ac:dyDescent="0.2">
      <c r="A210" s="282" t="s">
        <v>363</v>
      </c>
      <c r="B210" s="302">
        <f>SUM(B208:B209)</f>
        <v>46.378955603665453</v>
      </c>
      <c r="C210" s="299" t="str">
        <f>CONCATENATE("(",ROUND((B210/$H210)*100,1),")")</f>
        <v>(59)</v>
      </c>
      <c r="D210" s="302">
        <f>SUM(D208:D209)</f>
        <v>27.367836001668984</v>
      </c>
      <c r="E210" s="299" t="str">
        <f>CONCATENATE("(",ROUND((D210/$H210)*100,1),")")</f>
        <v>(34.8)</v>
      </c>
      <c r="F210" s="302">
        <f>SUM(F208:F209)</f>
        <v>4.9162083946655741</v>
      </c>
      <c r="G210" s="299" t="str">
        <f>CONCATENATE("(",ROUND((F210/$H210)*100,1),")")</f>
        <v>(6.2)</v>
      </c>
      <c r="H210" s="302">
        <f>SUM(H208:H209)</f>
        <v>78.663000000000011</v>
      </c>
      <c r="I210" s="299" t="str">
        <f>CONCATENATE("(",ROUND((H210/$H210)*100,1),")")</f>
        <v>(100)</v>
      </c>
      <c r="K210" s="302">
        <f t="shared" si="167"/>
        <v>2.8055329959679796</v>
      </c>
      <c r="L210" s="302">
        <f t="shared" si="168"/>
        <v>-1.5946783059206275</v>
      </c>
      <c r="M210" s="302">
        <f t="shared" si="169"/>
        <v>0.32514530995267865</v>
      </c>
      <c r="N210" s="302">
        <f t="shared" si="170"/>
        <v>1.5360000000000307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19.472700796137033</v>
      </c>
      <c r="C219" s="299" t="str">
        <f>CONCATENATE("(",ROUND((B219/$H221)*100,1),")")</f>
        <v>(53.8)</v>
      </c>
      <c r="D219" s="302">
        <f>'Ind T6'!M90</f>
        <v>3.6045371485590638</v>
      </c>
      <c r="E219" s="299" t="str">
        <f>CONCATENATE("(",ROUND((D219/$H221)*100,1),")")</f>
        <v>(10)</v>
      </c>
      <c r="F219" s="302">
        <f>'Ind T6'!N90</f>
        <v>5.1923391136520767</v>
      </c>
      <c r="G219" s="299" t="str">
        <f>CONCATENATE("(",ROUND((F219/$H221)*100,1),")")</f>
        <v>(14.3)</v>
      </c>
      <c r="H219" s="302">
        <f>SUM(B219,D219,F219)</f>
        <v>28.269577058348176</v>
      </c>
      <c r="I219" s="299" t="str">
        <f>CONCATENATE("(",ROUND((H219/$H221)*100,1),")")</f>
        <v>(78.1)</v>
      </c>
      <c r="K219" s="302">
        <f>B224-B219</f>
        <v>2.0963145507771728</v>
      </c>
      <c r="L219" s="302">
        <f>D224-D219</f>
        <v>0.41418820281855018</v>
      </c>
      <c r="M219" s="302">
        <f>F224-F219</f>
        <v>0.58016899662955979</v>
      </c>
      <c r="N219" s="302">
        <f>SUM(K219:M219)</f>
        <v>3.0906717502252827</v>
      </c>
    </row>
    <row r="220" spans="1:14" x14ac:dyDescent="0.2">
      <c r="A220" s="282" t="s">
        <v>365</v>
      </c>
      <c r="B220" s="302">
        <f>'Ind T6'!L89</f>
        <v>4.6471050682547528</v>
      </c>
      <c r="C220" s="299" t="str">
        <f>CONCATENATE("(",ROUND((B220/$H221)*100,1),")")</f>
        <v>(12.8)</v>
      </c>
      <c r="D220" s="302">
        <f>'Ind T6'!M89</f>
        <v>3.1219872776930382</v>
      </c>
      <c r="E220" s="299" t="str">
        <f>CONCATENATE("(",ROUND((D220/$H221)*100,1),")")</f>
        <v>(8.6)</v>
      </c>
      <c r="F220" s="302">
        <f>'Ind T6'!N89</f>
        <v>0.15533059570400795</v>
      </c>
      <c r="G220" s="299" t="str">
        <f>CONCATENATE("(",ROUND((F220/$H221)*100,1),")")</f>
        <v>(0.4)</v>
      </c>
      <c r="H220" s="302">
        <f t="shared" ref="H220" si="171">SUM(B220,D220,F220)</f>
        <v>7.9244229416517991</v>
      </c>
      <c r="I220" s="299" t="str">
        <f>CONCATENATE("(",ROUND((H220/$H221)*100,1),")")</f>
        <v>(21.9)</v>
      </c>
      <c r="K220" s="302">
        <f t="shared" ref="K220:K221" si="172">B225-B220</f>
        <v>0.71012336514778074</v>
      </c>
      <c r="L220" s="302">
        <f t="shared" ref="L220:L221" si="173">D225-D220</f>
        <v>0.529297972588056</v>
      </c>
      <c r="M220" s="302">
        <f t="shared" ref="M220:M221" si="174">F225-F220</f>
        <v>1.1906912038987777E-2</v>
      </c>
      <c r="N220" s="302">
        <f t="shared" ref="N220:N221" si="175">SUM(K220:M220)</f>
        <v>1.2513282497748246</v>
      </c>
    </row>
    <row r="221" spans="1:14" x14ac:dyDescent="0.2">
      <c r="A221" s="282" t="s">
        <v>363</v>
      </c>
      <c r="B221" s="302">
        <f>SUM(B219:B220)</f>
        <v>24.119805864391786</v>
      </c>
      <c r="C221" s="299" t="str">
        <f>CONCATENATE("(",ROUND((B221/$H221)*100,1),")")</f>
        <v>(66.6)</v>
      </c>
      <c r="D221" s="302">
        <f>SUM(D219:D220)</f>
        <v>6.7265244262521016</v>
      </c>
      <c r="E221" s="299" t="str">
        <f>CONCATENATE("(",ROUND((D221/$H221)*100,1),")")</f>
        <v>(18.6)</v>
      </c>
      <c r="F221" s="302">
        <f>SUM(F219:F220)</f>
        <v>5.3476697093560848</v>
      </c>
      <c r="G221" s="299" t="str">
        <f>CONCATENATE("(",ROUND((F221/$H221)*100,1),")")</f>
        <v>(14.8)</v>
      </c>
      <c r="H221" s="302">
        <f>SUM(H219:H220)</f>
        <v>36.193999999999974</v>
      </c>
      <c r="I221" s="299" t="str">
        <f>CONCATENATE("(",ROUND((H221/$H221)*100,1),")")</f>
        <v>(100)</v>
      </c>
      <c r="K221" s="302">
        <f t="shared" si="172"/>
        <v>2.8064379159249526</v>
      </c>
      <c r="L221" s="302">
        <f t="shared" si="173"/>
        <v>0.94348617540660662</v>
      </c>
      <c r="M221" s="302">
        <f t="shared" si="174"/>
        <v>0.59207590866854787</v>
      </c>
      <c r="N221" s="302">
        <f t="shared" si="175"/>
        <v>4.3420000000001071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21.569015346914206</v>
      </c>
      <c r="C224" s="299" t="str">
        <f>CONCATENATE("(",ROUND((B224/$H226)*100,1),")")</f>
        <v>(53.2)</v>
      </c>
      <c r="D224" s="302">
        <f>'Ind T6'!R90</f>
        <v>4.018725351377614</v>
      </c>
      <c r="E224" s="299" t="str">
        <f>CONCATENATE("(",ROUND((D224/$H226)*100,1),")")</f>
        <v>(9.9)</v>
      </c>
      <c r="F224" s="302">
        <f>'Ind T6'!S90</f>
        <v>5.7725081102816365</v>
      </c>
      <c r="G224" s="299" t="str">
        <f>CONCATENATE("(",ROUND((F224/$H226)*100,1),")")</f>
        <v>(14.2)</v>
      </c>
      <c r="H224" s="302">
        <f>SUM(B224,D224,F224)</f>
        <v>31.360248808573459</v>
      </c>
      <c r="I224" s="299" t="str">
        <f>CONCATENATE("(",ROUND((H224/$H226)*100,1),")")</f>
        <v>(77.4)</v>
      </c>
      <c r="K224" s="302">
        <f>B229-B224</f>
        <v>0.80793877633604794</v>
      </c>
      <c r="L224" s="302">
        <f>D229-D224</f>
        <v>0.37270446835992654</v>
      </c>
      <c r="M224" s="302">
        <f>F229-F224</f>
        <v>0.49906889710495861</v>
      </c>
      <c r="N224" s="302">
        <f>SUM(K224:M224)</f>
        <v>1.6797121418009331</v>
      </c>
    </row>
    <row r="225" spans="1:14" x14ac:dyDescent="0.2">
      <c r="A225" s="282" t="s">
        <v>365</v>
      </c>
      <c r="B225" s="302">
        <f>'Ind T6'!Q89</f>
        <v>5.3572284334025335</v>
      </c>
      <c r="C225" s="299" t="str">
        <f>CONCATENATE("(",ROUND((B225/$H226)*100,1),")")</f>
        <v>(13.2)</v>
      </c>
      <c r="D225" s="302">
        <f>'Ind T6'!R89</f>
        <v>3.6512852502810942</v>
      </c>
      <c r="E225" s="299" t="str">
        <f>CONCATENATE("(",ROUND((D225/$H226)*100,1),")")</f>
        <v>(9)</v>
      </c>
      <c r="F225" s="302">
        <f>'Ind T6'!S89</f>
        <v>0.16723750774299573</v>
      </c>
      <c r="G225" s="299" t="str">
        <f>CONCATENATE("(",ROUND((F225/$H226)*100,1),")")</f>
        <v>(0.4)</v>
      </c>
      <c r="H225" s="302">
        <f t="shared" ref="H225" si="176">SUM(B225,D225,F225)</f>
        <v>9.1757511914266239</v>
      </c>
      <c r="I225" s="299" t="str">
        <f>CONCATENATE("(",ROUND((H225/$H226)*100,1),")")</f>
        <v>(22.6)</v>
      </c>
      <c r="K225" s="302">
        <f t="shared" ref="K225:K226" si="177">B230-B225</f>
        <v>0.56369510564089698</v>
      </c>
      <c r="L225" s="302">
        <f t="shared" ref="L225:L226" si="178">D230-D225</f>
        <v>0.54146133622012904</v>
      </c>
      <c r="M225" s="302">
        <f t="shared" ref="M225:M226" si="179">F230-F225</f>
        <v>5.1314163379583833E-3</v>
      </c>
      <c r="N225" s="302">
        <f t="shared" ref="N225:N226" si="180">SUM(K225:M225)</f>
        <v>1.1102878581989843</v>
      </c>
    </row>
    <row r="226" spans="1:14" x14ac:dyDescent="0.2">
      <c r="A226" s="282" t="s">
        <v>363</v>
      </c>
      <c r="B226" s="302">
        <f>SUM(B224:B225)</f>
        <v>26.926243780316739</v>
      </c>
      <c r="C226" s="299" t="str">
        <f>CONCATENATE("(",ROUND((B226/$H226)*100,1),")")</f>
        <v>(66.4)</v>
      </c>
      <c r="D226" s="302">
        <f>SUM(D224:D225)</f>
        <v>7.6700106016587082</v>
      </c>
      <c r="E226" s="299" t="str">
        <f>CONCATENATE("(",ROUND((D226/$H226)*100,1),")")</f>
        <v>(18.9)</v>
      </c>
      <c r="F226" s="302">
        <f>SUM(F224:F225)</f>
        <v>5.9397456180246326</v>
      </c>
      <c r="G226" s="299" t="str">
        <f>CONCATENATE("(",ROUND((F226/$H226)*100,1),")")</f>
        <v>(14.7)</v>
      </c>
      <c r="H226" s="302">
        <f>SUM(H224:H225)</f>
        <v>40.536000000000087</v>
      </c>
      <c r="I226" s="299" t="str">
        <f>CONCATENATE("(",ROUND((H226/$H226)*100,1),")")</f>
        <v>(100)</v>
      </c>
      <c r="K226" s="302">
        <f t="shared" si="177"/>
        <v>1.3716338819769476</v>
      </c>
      <c r="L226" s="302">
        <f t="shared" si="178"/>
        <v>0.91416580458005647</v>
      </c>
      <c r="M226" s="302">
        <f t="shared" si="179"/>
        <v>0.50420031344291694</v>
      </c>
      <c r="N226" s="302">
        <f t="shared" si="180"/>
        <v>2.789999999999921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22.376954123250254</v>
      </c>
      <c r="C229" s="299" t="str">
        <f>CONCATENATE("(",ROUND((B229/$H231)*100,1),")")</f>
        <v>(51.6)</v>
      </c>
      <c r="D229" s="302">
        <f>'Ind T6'!W90</f>
        <v>4.3914298197375405</v>
      </c>
      <c r="E229" s="299" t="str">
        <f>CONCATENATE("(",ROUND((D229/$H231)*100,1),")")</f>
        <v>(10.1)</v>
      </c>
      <c r="F229" s="302">
        <f>'Ind T6'!X90</f>
        <v>6.2715770073865951</v>
      </c>
      <c r="G229" s="299" t="str">
        <f>CONCATENATE("(",ROUND((F229/$H231)*100,1),")")</f>
        <v>(14.5)</v>
      </c>
      <c r="H229" s="302">
        <f>SUM(B229,D229,F229)</f>
        <v>33.039960950374393</v>
      </c>
      <c r="I229" s="299" t="str">
        <f>CONCATENATE("(",ROUND((H229/$H231)*100,1),")")</f>
        <v>(76.3)</v>
      </c>
      <c r="K229" s="302">
        <f>B229-B219</f>
        <v>2.9042533271132207</v>
      </c>
      <c r="L229" s="302">
        <f>D229-D219</f>
        <v>0.78689267117847672</v>
      </c>
      <c r="M229" s="302">
        <f>F229-F219</f>
        <v>1.0792378937345184</v>
      </c>
      <c r="N229" s="302">
        <f>SUM(K229:M229)</f>
        <v>4.7703838920262154</v>
      </c>
    </row>
    <row r="230" spans="1:14" x14ac:dyDescent="0.2">
      <c r="A230" s="282" t="s">
        <v>365</v>
      </c>
      <c r="B230" s="302">
        <f>'Ind T6'!V89</f>
        <v>5.9209235390434305</v>
      </c>
      <c r="C230" s="299" t="str">
        <f>CONCATENATE("(",ROUND((B230/$H231)*100,1),")")</f>
        <v>(13.7)</v>
      </c>
      <c r="D230" s="302">
        <f>'Ind T6'!W89</f>
        <v>4.1927465865012232</v>
      </c>
      <c r="E230" s="299" t="str">
        <f>CONCATENATE("(",ROUND((D230/$H231)*100,1),")")</f>
        <v>(9.7)</v>
      </c>
      <c r="F230" s="302">
        <f>'Ind T6'!X89</f>
        <v>0.17236892408095411</v>
      </c>
      <c r="G230" s="299" t="str">
        <f>CONCATENATE("(",ROUND((F230/$H231)*100,1),")")</f>
        <v>(0.4)</v>
      </c>
      <c r="H230" s="302">
        <f t="shared" ref="H230" si="181">SUM(B230,D230,F230)</f>
        <v>10.286039049625609</v>
      </c>
      <c r="I230" s="299" t="str">
        <f>CONCATENATE("(",ROUND((H230/$H231)*100,1),")")</f>
        <v>(23.7)</v>
      </c>
      <c r="K230" s="302">
        <f t="shared" ref="K230:K231" si="182">B230-B220</f>
        <v>1.2738184707886777</v>
      </c>
      <c r="L230" s="302">
        <f t="shared" ref="L230:L231" si="183">D230-D220</f>
        <v>1.070759308808185</v>
      </c>
      <c r="M230" s="302">
        <f t="shared" ref="M230:M231" si="184">F230-F220</f>
        <v>1.703832837694616E-2</v>
      </c>
      <c r="N230" s="302">
        <f t="shared" ref="N230:N231" si="185">SUM(K230:M230)</f>
        <v>2.3616161079738087</v>
      </c>
    </row>
    <row r="231" spans="1:14" x14ac:dyDescent="0.2">
      <c r="A231" s="282" t="s">
        <v>363</v>
      </c>
      <c r="B231" s="302">
        <f>SUM(B229:B230)</f>
        <v>28.297877662293686</v>
      </c>
      <c r="C231" s="299" t="str">
        <f>CONCATENATE("(",ROUND((B231/$H231)*100,1),")")</f>
        <v>(65.3)</v>
      </c>
      <c r="D231" s="302">
        <f>SUM(D229:D230)</f>
        <v>8.5841764062387647</v>
      </c>
      <c r="E231" s="299" t="str">
        <f>CONCATENATE("(",ROUND((D231/$H231)*100,1),")")</f>
        <v>(19.8)</v>
      </c>
      <c r="F231" s="302">
        <f>SUM(F229:F230)</f>
        <v>6.4439459314675496</v>
      </c>
      <c r="G231" s="299" t="str">
        <f>CONCATENATE("(",ROUND((F231/$H231)*100,1),")")</f>
        <v>(14.9)</v>
      </c>
      <c r="H231" s="302">
        <f>SUM(H229:H230)</f>
        <v>43.326000000000001</v>
      </c>
      <c r="I231" s="299" t="str">
        <f>CONCATENATE("(",ROUND((H231/$H231)*100,1),")")</f>
        <v>(100)</v>
      </c>
      <c r="K231" s="302">
        <f t="shared" si="182"/>
        <v>4.1780717979019002</v>
      </c>
      <c r="L231" s="302">
        <f t="shared" si="183"/>
        <v>1.8576519799866631</v>
      </c>
      <c r="M231" s="302">
        <f t="shared" si="184"/>
        <v>1.0962762221114648</v>
      </c>
      <c r="N231" s="302">
        <f t="shared" si="185"/>
        <v>7.1320000000000281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6.999929477511305</v>
      </c>
      <c r="C240" s="299" t="str">
        <f>CONCATENATE("(",ROUND((B240/$H242)*100,1),")")</f>
        <v>(20.9)</v>
      </c>
      <c r="D240" s="302">
        <f>'Ind T6'!M99</f>
        <v>7.4470092627816005</v>
      </c>
      <c r="E240" s="299" t="str">
        <f>CONCATENATE("(",ROUND((D240/$H242)*100,1),")")</f>
        <v>(22.3)</v>
      </c>
      <c r="F240" s="302">
        <f>'Ind T6'!N99</f>
        <v>0.67746553023269773</v>
      </c>
      <c r="G240" s="299" t="str">
        <f>CONCATENATE("(",ROUND((F240/$H242)*100,1),")")</f>
        <v>(2)</v>
      </c>
      <c r="H240" s="302">
        <f>SUM(B240,D240,F240)</f>
        <v>15.124404270525604</v>
      </c>
      <c r="I240" s="299" t="str">
        <f>CONCATENATE("(",ROUND((H240/$H242)*100,1),")")</f>
        <v>(45.2)</v>
      </c>
      <c r="K240" s="302">
        <f>B245-B240</f>
        <v>0.35897373518310793</v>
      </c>
      <c r="L240" s="302">
        <f>D245-D240</f>
        <v>0.40243956323739738</v>
      </c>
      <c r="M240" s="302">
        <f>F245-F240</f>
        <v>1.745910937230466E-2</v>
      </c>
      <c r="N240" s="302">
        <f>SUM(K240:M240)</f>
        <v>0.77887240779280997</v>
      </c>
    </row>
    <row r="241" spans="1:14" x14ac:dyDescent="0.2">
      <c r="A241" s="282" t="s">
        <v>365</v>
      </c>
      <c r="B241" s="302">
        <f>'Ind T6'!L98</f>
        <v>5.9588122802599681</v>
      </c>
      <c r="C241" s="299" t="str">
        <f>CONCATENATE("(",ROUND((B241/$H242)*100,1),")")</f>
        <v>(17.8)</v>
      </c>
      <c r="D241" s="302">
        <f>'Ind T6'!M98</f>
        <v>11.299854861434968</v>
      </c>
      <c r="E241" s="299" t="str">
        <f>CONCATENATE("(",ROUND((D241/$H242)*100,1),")")</f>
        <v>(33.8)</v>
      </c>
      <c r="F241" s="302">
        <f>'Ind T6'!N98</f>
        <v>1.0619285877794828</v>
      </c>
      <c r="G241" s="299" t="str">
        <f>CONCATENATE("(",ROUND((F241/$H242)*100,1),")")</f>
        <v>(3.2)</v>
      </c>
      <c r="H241" s="302">
        <f t="shared" ref="H241" si="186">SUM(B241,D241,F241)</f>
        <v>18.320595729474419</v>
      </c>
      <c r="I241" s="299" t="str">
        <f>CONCATENATE("(",ROUND((H241/$H242)*100,1),")")</f>
        <v>(54.8)</v>
      </c>
      <c r="K241" s="302">
        <f t="shared" ref="K241:K242" si="187">B246-B241</f>
        <v>0.30234008562718007</v>
      </c>
      <c r="L241" s="302">
        <f t="shared" ref="L241:L242" si="188">D246-D241</f>
        <v>0.52428967903690626</v>
      </c>
      <c r="M241" s="302">
        <f t="shared" ref="M241:M242" si="189">F246-F241</f>
        <v>2.4497827543061623E-2</v>
      </c>
      <c r="N241" s="302">
        <f t="shared" ref="N241:N242" si="190">SUM(K241:M241)</f>
        <v>0.85112759220714795</v>
      </c>
    </row>
    <row r="242" spans="1:14" x14ac:dyDescent="0.2">
      <c r="A242" s="282" t="s">
        <v>363</v>
      </c>
      <c r="B242" s="302">
        <f>SUM(B240:B241)</f>
        <v>12.958741757771273</v>
      </c>
      <c r="C242" s="299" t="str">
        <f>CONCATENATE("(",ROUND((B242/$H242)*100,1),")")</f>
        <v>(38.7)</v>
      </c>
      <c r="D242" s="302">
        <f>SUM(D240:D241)</f>
        <v>18.746864124216568</v>
      </c>
      <c r="E242" s="299" t="str">
        <f>CONCATENATE("(",ROUND((D242/$H242)*100,1),")")</f>
        <v>(56.1)</v>
      </c>
      <c r="F242" s="302">
        <f>SUM(F240:F241)</f>
        <v>1.7393941180121806</v>
      </c>
      <c r="G242" s="299" t="str">
        <f>CONCATENATE("(",ROUND((F242/$H242)*100,1),")")</f>
        <v>(5.2)</v>
      </c>
      <c r="H242" s="302">
        <f>SUM(H240:H241)</f>
        <v>33.445000000000022</v>
      </c>
      <c r="I242" s="299" t="str">
        <f>CONCATENATE("(",ROUND((H242/$H242)*100,1),")")</f>
        <v>(100)</v>
      </c>
      <c r="K242" s="302">
        <f t="shared" si="187"/>
        <v>0.66131382081028711</v>
      </c>
      <c r="L242" s="302">
        <f t="shared" si="188"/>
        <v>0.92672924227430187</v>
      </c>
      <c r="M242" s="302">
        <f t="shared" si="189"/>
        <v>4.1956936915366283E-2</v>
      </c>
      <c r="N242" s="302">
        <f t="shared" si="190"/>
        <v>1.6299999999999553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7.3589032126944129</v>
      </c>
      <c r="C245" s="299" t="str">
        <f>CONCATENATE("(",ROUND((B245/$H247)*100,1),")")</f>
        <v>(21)</v>
      </c>
      <c r="D245" s="302">
        <f>'Ind T6'!R99</f>
        <v>7.8494488260189978</v>
      </c>
      <c r="E245" s="299" t="str">
        <f>CONCATENATE("(",ROUND((D245/$H247)*100,1),")")</f>
        <v>(22.4)</v>
      </c>
      <c r="F245" s="302">
        <f>'Ind T6'!S99</f>
        <v>0.69492463960500239</v>
      </c>
      <c r="G245" s="299" t="str">
        <f>CONCATENATE("(",ROUND((F245/$H247)*100,1),")")</f>
        <v>(2)</v>
      </c>
      <c r="H245" s="302">
        <f>SUM(B245,D245,F245)</f>
        <v>15.903276678318413</v>
      </c>
      <c r="I245" s="299" t="str">
        <f>CONCATENATE("(",ROUND((H245/$H247)*100,1),")")</f>
        <v>(45.3)</v>
      </c>
      <c r="K245" s="302">
        <f>B250-B245</f>
        <v>1.2340585786958975</v>
      </c>
      <c r="L245" s="302">
        <f>D250-D245</f>
        <v>1.1564317833888413</v>
      </c>
      <c r="M245" s="302">
        <f>F250-F245</f>
        <v>9.8069177234369032E-2</v>
      </c>
      <c r="N245" s="302">
        <f>SUM(K245:M245)</f>
        <v>2.488559539319108</v>
      </c>
    </row>
    <row r="246" spans="1:14" x14ac:dyDescent="0.2">
      <c r="A246" s="282" t="s">
        <v>365</v>
      </c>
      <c r="B246" s="302">
        <f>'Ind T6'!Q98</f>
        <v>6.2611523658871482</v>
      </c>
      <c r="C246" s="299" t="str">
        <f>CONCATENATE("(",ROUND((B246/$H247)*100,1),")")</f>
        <v>(17.9)</v>
      </c>
      <c r="D246" s="302">
        <f>'Ind T6'!R98</f>
        <v>11.824144540471874</v>
      </c>
      <c r="E246" s="299" t="str">
        <f>CONCATENATE("(",ROUND((D246/$H247)*100,1),")")</f>
        <v>(33.7)</v>
      </c>
      <c r="F246" s="302">
        <f>'Ind T6'!S98</f>
        <v>1.0864264153225445</v>
      </c>
      <c r="G246" s="299" t="str">
        <f>CONCATENATE("(",ROUND((F246/$H247)*100,1),")")</f>
        <v>(3.1)</v>
      </c>
      <c r="H246" s="302">
        <f t="shared" ref="H246" si="191">SUM(B246,D246,F246)</f>
        <v>19.171723321681569</v>
      </c>
      <c r="I246" s="299" t="str">
        <f>CONCATENATE("(",ROUND((H246/$H247)*100,1),")")</f>
        <v>(54.7)</v>
      </c>
      <c r="K246" s="302">
        <f t="shared" ref="K246:K247" si="192">B251-B246</f>
        <v>0.9996149402915524</v>
      </c>
      <c r="L246" s="302">
        <f t="shared" ref="L246:L247" si="193">D251-D246</f>
        <v>1.6493736586504024</v>
      </c>
      <c r="M246" s="302">
        <f t="shared" ref="M246:M247" si="194">F251-F246</f>
        <v>0.15145186173897751</v>
      </c>
      <c r="N246" s="302">
        <f t="shared" ref="N246:N247" si="195">SUM(K246:M246)</f>
        <v>2.8004404606809326</v>
      </c>
    </row>
    <row r="247" spans="1:14" x14ac:dyDescent="0.2">
      <c r="A247" s="282" t="s">
        <v>363</v>
      </c>
      <c r="B247" s="302">
        <f>SUM(B245:B246)</f>
        <v>13.62005557858156</v>
      </c>
      <c r="C247" s="299" t="str">
        <f>CONCATENATE("(",ROUND((B247/$H247)*100,1),")")</f>
        <v>(38.8)</v>
      </c>
      <c r="D247" s="302">
        <f>SUM(D245:D246)</f>
        <v>19.67359336649087</v>
      </c>
      <c r="E247" s="299" t="str">
        <f>CONCATENATE("(",ROUND((D247/$H247)*100,1),")")</f>
        <v>(56.1)</v>
      </c>
      <c r="F247" s="302">
        <f>SUM(F245:F246)</f>
        <v>1.7813510549275469</v>
      </c>
      <c r="G247" s="299" t="str">
        <f>CONCATENATE("(",ROUND((F247/$H247)*100,1),")")</f>
        <v>(5.1)</v>
      </c>
      <c r="H247" s="302">
        <f>SUM(H245:H246)</f>
        <v>35.074999999999982</v>
      </c>
      <c r="I247" s="299" t="str">
        <f>CONCATENATE("(",ROUND((H247/$H247)*100,1),")")</f>
        <v>(100)</v>
      </c>
      <c r="K247" s="302">
        <f t="shared" si="192"/>
        <v>2.2336735189874517</v>
      </c>
      <c r="L247" s="302">
        <f t="shared" si="193"/>
        <v>2.8058054420392438</v>
      </c>
      <c r="M247" s="302">
        <f t="shared" si="194"/>
        <v>0.24952103897334643</v>
      </c>
      <c r="N247" s="302">
        <f t="shared" si="195"/>
        <v>5.2890000000000423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8.5929617913903105</v>
      </c>
      <c r="C250" s="299" t="str">
        <f>CONCATENATE("(",ROUND((B250/$H252)*100,1),")")</f>
        <v>(21.3)</v>
      </c>
      <c r="D250" s="302">
        <f>'Ind T6'!W99</f>
        <v>9.0058806094078392</v>
      </c>
      <c r="E250" s="299" t="str">
        <f>CONCATENATE("(",ROUND((D250/$H252)*100,1),")")</f>
        <v>(22.3)</v>
      </c>
      <c r="F250" s="302">
        <f>'Ind T6'!X99</f>
        <v>0.79299381683937142</v>
      </c>
      <c r="G250" s="299" t="str">
        <f>CONCATENATE("(",ROUND((F250/$H252)*100,1),")")</f>
        <v>(2)</v>
      </c>
      <c r="H250" s="302">
        <f>SUM(B250,D250,F250)</f>
        <v>18.391836217637518</v>
      </c>
      <c r="I250" s="299" t="str">
        <f>CONCATENATE("(",ROUND((H250/$H252)*100,1),")")</f>
        <v>(45.6)</v>
      </c>
      <c r="K250" s="302">
        <f>B250-B240</f>
        <v>1.5930323138790055</v>
      </c>
      <c r="L250" s="302">
        <f>D250-D240</f>
        <v>1.5588713466262387</v>
      </c>
      <c r="M250" s="302">
        <f>F250-F240</f>
        <v>0.11552828660667369</v>
      </c>
      <c r="N250" s="302">
        <f>SUM(K250:M250)</f>
        <v>3.267431947111918</v>
      </c>
    </row>
    <row r="251" spans="1:14" x14ac:dyDescent="0.2">
      <c r="A251" s="282" t="s">
        <v>365</v>
      </c>
      <c r="B251" s="302">
        <f>'Ind T6'!V98</f>
        <v>7.2607673061787006</v>
      </c>
      <c r="C251" s="299" t="str">
        <f>CONCATENATE("(",ROUND((B251/$H252)*100,1),")")</f>
        <v>(18)</v>
      </c>
      <c r="D251" s="302">
        <f>'Ind T6'!W98</f>
        <v>13.473518199122276</v>
      </c>
      <c r="E251" s="299" t="str">
        <f>CONCATENATE("(",ROUND((D251/$H252)*100,1),")")</f>
        <v>(33.4)</v>
      </c>
      <c r="F251" s="302">
        <f>'Ind T6'!X98</f>
        <v>1.237878277061522</v>
      </c>
      <c r="G251" s="299" t="str">
        <f>CONCATENATE("(",ROUND((F251/$H252)*100,1),")")</f>
        <v>(3.1)</v>
      </c>
      <c r="H251" s="302">
        <f t="shared" ref="H251" si="196">SUM(B251,D251,F251)</f>
        <v>21.9721637823625</v>
      </c>
      <c r="I251" s="299" t="str">
        <f>CONCATENATE("(",ROUND((H251/$H252)*100,1),")")</f>
        <v>(54.4)</v>
      </c>
      <c r="K251" s="302">
        <f t="shared" ref="K251:K252" si="197">B251-B241</f>
        <v>1.3019550259187325</v>
      </c>
      <c r="L251" s="302">
        <f t="shared" ref="L251:L252" si="198">D251-D241</f>
        <v>2.1736633376873087</v>
      </c>
      <c r="M251" s="302">
        <f t="shared" ref="M251:M252" si="199">F251-F241</f>
        <v>0.17594968928203913</v>
      </c>
      <c r="N251" s="302">
        <f t="shared" ref="N251:N252" si="200">SUM(K251:M251)</f>
        <v>3.6515680528880803</v>
      </c>
    </row>
    <row r="252" spans="1:14" x14ac:dyDescent="0.2">
      <c r="A252" s="282" t="s">
        <v>363</v>
      </c>
      <c r="B252" s="302">
        <f>SUM(B250:B251)</f>
        <v>15.853729097569012</v>
      </c>
      <c r="C252" s="299" t="str">
        <f>CONCATENATE("(",ROUND((B252/$H252)*100,1),")")</f>
        <v>(39.3)</v>
      </c>
      <c r="D252" s="302">
        <f>SUM(D250:D251)</f>
        <v>22.479398808530114</v>
      </c>
      <c r="E252" s="299" t="str">
        <f>CONCATENATE("(",ROUND((D252/$H252)*100,1),")")</f>
        <v>(55.7)</v>
      </c>
      <c r="F252" s="302">
        <f>SUM(F250:F251)</f>
        <v>2.0308720939008933</v>
      </c>
      <c r="G252" s="299" t="str">
        <f>CONCATENATE("(",ROUND((F252/$H252)*100,1),")")</f>
        <v>(5)</v>
      </c>
      <c r="H252" s="302">
        <f>SUM(H250:H251)</f>
        <v>40.364000000000019</v>
      </c>
      <c r="I252" s="299" t="str">
        <f>CONCATENATE("(",ROUND((H252/$H252)*100,1),")")</f>
        <v>(100)</v>
      </c>
      <c r="K252" s="302">
        <f t="shared" si="197"/>
        <v>2.8949873397977388</v>
      </c>
      <c r="L252" s="302">
        <f t="shared" si="198"/>
        <v>3.7325346843135456</v>
      </c>
      <c r="M252" s="302">
        <f t="shared" si="199"/>
        <v>0.29147797588871271</v>
      </c>
      <c r="N252" s="302">
        <f t="shared" si="200"/>
        <v>6.9189999999999969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0.4375292244270963</v>
      </c>
      <c r="C261" s="299" t="str">
        <f>CONCATENATE("(",ROUND((B261/$H263)*100,1),")")</f>
        <v>(16.6)</v>
      </c>
      <c r="D261" s="302">
        <f>'Ind T6'!M108</f>
        <v>0.25532165604599072</v>
      </c>
      <c r="E261" s="299" t="str">
        <f>CONCATENATE("(",ROUND((D261/$H263)*100,1),")")</f>
        <v>(9.7)</v>
      </c>
      <c r="F261" s="302">
        <f>'Ind T6'!N108</f>
        <v>0.95114331213250602</v>
      </c>
      <c r="G261" s="299" t="str">
        <f>CONCATENATE("(",ROUND((F261/$H263)*100,1),")")</f>
        <v>(36)</v>
      </c>
      <c r="H261" s="302">
        <f>SUM(B261,D261,F261)</f>
        <v>1.643994192605593</v>
      </c>
      <c r="I261" s="299" t="str">
        <f>CONCATENATE("(",ROUND((H261/$H263)*100,1),")")</f>
        <v>(62.2)</v>
      </c>
      <c r="K261" s="302">
        <f>B266-B261</f>
        <v>-1.3622206332980613E-2</v>
      </c>
      <c r="L261" s="302">
        <f>D266-D261</f>
        <v>5.1771054560281193E-3</v>
      </c>
      <c r="M261" s="302">
        <f>F266-F261</f>
        <v>-1.8580784304851106E-2</v>
      </c>
      <c r="N261" s="302">
        <f>SUM(K261:M261)</f>
        <v>-2.7025885181803599E-2</v>
      </c>
    </row>
    <row r="262" spans="1:14" x14ac:dyDescent="0.2">
      <c r="A262" s="282" t="s">
        <v>365</v>
      </c>
      <c r="B262" s="302">
        <f>'Ind T6'!L107</f>
        <v>0.26819501685456665</v>
      </c>
      <c r="C262" s="299" t="str">
        <f>CONCATENATE("(",ROUND((B262/$H263)*100,1),")")</f>
        <v>(10.1)</v>
      </c>
      <c r="D262" s="302">
        <f>'Ind T6'!M107</f>
        <v>0.36788104158148577</v>
      </c>
      <c r="E262" s="299" t="str">
        <f>CONCATENATE("(",ROUND((D262/$H263)*100,1),")")</f>
        <v>(13.9)</v>
      </c>
      <c r="F262" s="302">
        <f>'Ind T6'!N107</f>
        <v>0.36292974895835678</v>
      </c>
      <c r="G262" s="299" t="str">
        <f>CONCATENATE("(",ROUND((F262/$H263)*100,1),")")</f>
        <v>(13.7)</v>
      </c>
      <c r="H262" s="302">
        <f t="shared" ref="H262" si="201">SUM(B262,D262,F262)</f>
        <v>0.99900580739440925</v>
      </c>
      <c r="I262" s="299" t="str">
        <f>CONCATENATE("(",ROUND((H262/$H263)*100,1),")")</f>
        <v>(37.8)</v>
      </c>
      <c r="K262" s="302">
        <f t="shared" ref="K262:K263" si="202">B267-B262</f>
        <v>-7.2025748126721689E-3</v>
      </c>
      <c r="L262" s="302">
        <f t="shared" ref="L262:L263" si="203">D267-D262</f>
        <v>-4.5321689363332918E-3</v>
      </c>
      <c r="M262" s="302">
        <f t="shared" ref="M262:M263" si="204">F267-F262</f>
        <v>-1.3239371069191652E-2</v>
      </c>
      <c r="N262" s="302">
        <f t="shared" ref="N262:N263" si="205">SUM(K262:M262)</f>
        <v>-2.4974114818197113E-2</v>
      </c>
    </row>
    <row r="263" spans="1:14" x14ac:dyDescent="0.2">
      <c r="A263" s="282" t="s">
        <v>363</v>
      </c>
      <c r="B263" s="302">
        <f>SUM(B261:B262)</f>
        <v>0.70572424128166289</v>
      </c>
      <c r="C263" s="299" t="str">
        <f>CONCATENATE("(",ROUND((B263/$H263)*100,1),")")</f>
        <v>(26.7)</v>
      </c>
      <c r="D263" s="302">
        <f>SUM(D261:D262)</f>
        <v>0.62320269762747649</v>
      </c>
      <c r="E263" s="299" t="str">
        <f>CONCATENATE("(",ROUND((D263/$H263)*100,1),")")</f>
        <v>(23.6)</v>
      </c>
      <c r="F263" s="302">
        <f>SUM(F261:F262)</f>
        <v>1.3140730610908629</v>
      </c>
      <c r="G263" s="299" t="str">
        <f>CONCATENATE("(",ROUND((F263/$H263)*100,1),")")</f>
        <v>(49.7)</v>
      </c>
      <c r="H263" s="302">
        <f>SUM(H261:H262)</f>
        <v>2.6430000000000025</v>
      </c>
      <c r="I263" s="299" t="str">
        <f>CONCATENATE("(",ROUND((H263/$H263)*100,1),")")</f>
        <v>(100)</v>
      </c>
      <c r="K263" s="302">
        <f t="shared" si="202"/>
        <v>-2.0824781145652782E-2</v>
      </c>
      <c r="L263" s="302">
        <f t="shared" si="203"/>
        <v>6.4493651969477206E-4</v>
      </c>
      <c r="M263" s="302">
        <f t="shared" si="204"/>
        <v>-3.1820155374042924E-2</v>
      </c>
      <c r="N263" s="302">
        <f t="shared" si="205"/>
        <v>-5.2000000000000934E-2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0.42390701809411568</v>
      </c>
      <c r="C266" s="299" t="str">
        <f>CONCATENATE("(",ROUND((B266/$H268)*100,1),")")</f>
        <v>(16.4)</v>
      </c>
      <c r="D266" s="302">
        <f>'Ind T6'!R108</f>
        <v>0.26049876150201884</v>
      </c>
      <c r="E266" s="299" t="str">
        <f>CONCATENATE("(",ROUND((D266/$H268)*100,1),")")</f>
        <v>(10.1)</v>
      </c>
      <c r="F266" s="302">
        <f>'Ind T6'!S108</f>
        <v>0.93256252782765492</v>
      </c>
      <c r="G266" s="299" t="str">
        <f>CONCATENATE("(",ROUND((F266/$H268)*100,1),")")</f>
        <v>(36)</v>
      </c>
      <c r="H266" s="302">
        <f>SUM(B266,D266,F266)</f>
        <v>1.6169683074237895</v>
      </c>
      <c r="I266" s="299" t="str">
        <f>CONCATENATE("(",ROUND((H266/$H268)*100,1),")")</f>
        <v>(62.4)</v>
      </c>
      <c r="K266" s="302">
        <f>B271-B266</f>
        <v>1.4651214549758484E-3</v>
      </c>
      <c r="L266" s="302">
        <f>D271-D266</f>
        <v>2.1378317396409552E-2</v>
      </c>
      <c r="M266" s="302">
        <f>F271-F266</f>
        <v>2.2421841341893178E-2</v>
      </c>
      <c r="N266" s="302">
        <f>SUM(K266:M266)</f>
        <v>4.5265280193278579E-2</v>
      </c>
    </row>
    <row r="267" spans="1:14" x14ac:dyDescent="0.2">
      <c r="A267" s="282" t="s">
        <v>365</v>
      </c>
      <c r="B267" s="302">
        <f>'Ind T6'!Q107</f>
        <v>0.26099244204189448</v>
      </c>
      <c r="C267" s="299" t="str">
        <f>CONCATENATE("(",ROUND((B267/$H268)*100,1),")")</f>
        <v>(10.1)</v>
      </c>
      <c r="D267" s="302">
        <f>'Ind T6'!R107</f>
        <v>0.36334887264515248</v>
      </c>
      <c r="E267" s="299" t="str">
        <f>CONCATENATE("(",ROUND((D267/$H268)*100,1),")")</f>
        <v>(14)</v>
      </c>
      <c r="F267" s="302">
        <f>'Ind T6'!S107</f>
        <v>0.34969037788916513</v>
      </c>
      <c r="G267" s="299" t="str">
        <f>CONCATENATE("(",ROUND((F267/$H268)*100,1),")")</f>
        <v>(13.5)</v>
      </c>
      <c r="H267" s="302">
        <f t="shared" ref="H267" si="206">SUM(B267,D267,F267)</f>
        <v>0.97403169257621203</v>
      </c>
      <c r="I267" s="299" t="str">
        <f>CONCATENATE("(",ROUND((H267/$H268)*100,1),")")</f>
        <v>(37.6)</v>
      </c>
      <c r="K267" s="302">
        <f t="shared" ref="K267:K268" si="207">B272-B267</f>
        <v>5.8753833866379557E-3</v>
      </c>
      <c r="L267" s="302">
        <f t="shared" ref="L267:L268" si="208">D272-D267</f>
        <v>6.1096742997584497E-3</v>
      </c>
      <c r="M267" s="302">
        <f t="shared" ref="M267:M268" si="209">F272-F267</f>
        <v>-1.0250337879678328E-2</v>
      </c>
      <c r="N267" s="302">
        <f t="shared" ref="N267:N268" si="210">SUM(K267:M267)</f>
        <v>1.7347198067180769E-3</v>
      </c>
    </row>
    <row r="268" spans="1:14" x14ac:dyDescent="0.2">
      <c r="A268" s="282" t="s">
        <v>363</v>
      </c>
      <c r="B268" s="302">
        <f>SUM(B266:B267)</f>
        <v>0.68489946013601011</v>
      </c>
      <c r="C268" s="299" t="str">
        <f>CONCATENATE("(",ROUND((B268/$H268)*100,1),")")</f>
        <v>(26.4)</v>
      </c>
      <c r="D268" s="302">
        <f>SUM(D266:D267)</f>
        <v>0.62384763414717126</v>
      </c>
      <c r="E268" s="299" t="str">
        <f>CONCATENATE("(",ROUND((D268/$H268)*100,1),")")</f>
        <v>(24.1)</v>
      </c>
      <c r="F268" s="302">
        <f>SUM(F266:F267)</f>
        <v>1.2822529057168199</v>
      </c>
      <c r="G268" s="299" t="str">
        <f>CONCATENATE("(",ROUND((F268/$H268)*100,1),")")</f>
        <v>(49.5)</v>
      </c>
      <c r="H268" s="302">
        <f>SUM(H266:H267)</f>
        <v>2.5910000000000015</v>
      </c>
      <c r="I268" s="299" t="str">
        <f>CONCATENATE("(",ROUND((H268/$H268)*100,1),")")</f>
        <v>(100)</v>
      </c>
      <c r="K268" s="302">
        <f t="shared" si="207"/>
        <v>7.3405048416138596E-3</v>
      </c>
      <c r="L268" s="302">
        <f t="shared" si="208"/>
        <v>2.7487991696168113E-2</v>
      </c>
      <c r="M268" s="302">
        <f t="shared" si="209"/>
        <v>1.2171503462214961E-2</v>
      </c>
      <c r="N268" s="302">
        <f t="shared" si="210"/>
        <v>4.6999999999996933E-2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0.42537213954909153</v>
      </c>
      <c r="C271" s="299" t="str">
        <f>CONCATENATE("(",ROUND((B271/$H273)*100,1),")")</f>
        <v>(16.1)</v>
      </c>
      <c r="D271" s="302">
        <f>'Ind T6'!W108</f>
        <v>0.28187707889842839</v>
      </c>
      <c r="E271" s="299" t="str">
        <f>CONCATENATE("(",ROUND((D271/$H273)*100,1),")")</f>
        <v>(10.7)</v>
      </c>
      <c r="F271" s="302">
        <f>'Ind T6'!X108</f>
        <v>0.9549843691695481</v>
      </c>
      <c r="G271" s="299" t="str">
        <f>CONCATENATE("(",ROUND((F271/$H273)*100,1),")")</f>
        <v>(36.2)</v>
      </c>
      <c r="H271" s="302">
        <f>SUM(B271,D271,F271)</f>
        <v>1.662233587617068</v>
      </c>
      <c r="I271" s="299" t="str">
        <f>CONCATENATE("(",ROUND((H271/$H273)*100,1),")")</f>
        <v>(63)</v>
      </c>
      <c r="K271" s="302">
        <f>B271-B261</f>
        <v>-1.2157084878004765E-2</v>
      </c>
      <c r="L271" s="302">
        <f>D271-D261</f>
        <v>2.6555422852437671E-2</v>
      </c>
      <c r="M271" s="302">
        <f>F271-F261</f>
        <v>3.8410570370420727E-3</v>
      </c>
      <c r="N271" s="302">
        <f>SUM(K271:M271)</f>
        <v>1.8239395011474979E-2</v>
      </c>
    </row>
    <row r="272" spans="1:14" x14ac:dyDescent="0.2">
      <c r="A272" s="282" t="s">
        <v>365</v>
      </c>
      <c r="B272" s="302">
        <f>'Ind T6'!V107</f>
        <v>0.26686782542853243</v>
      </c>
      <c r="C272" s="299" t="str">
        <f>CONCATENATE("(",ROUND((B272/$H273)*100,1),")")</f>
        <v>(10.1)</v>
      </c>
      <c r="D272" s="302">
        <f>'Ind T6'!W107</f>
        <v>0.36945854694491093</v>
      </c>
      <c r="E272" s="299" t="str">
        <f>CONCATENATE("(",ROUND((D272/$H273)*100,1),")")</f>
        <v>(14)</v>
      </c>
      <c r="F272" s="302">
        <f>'Ind T6'!X107</f>
        <v>0.3394400400094868</v>
      </c>
      <c r="G272" s="299" t="str">
        <f>CONCATENATE("(",ROUND((F272/$H273)*100,1),")")</f>
        <v>(12.9)</v>
      </c>
      <c r="H272" s="302">
        <f t="shared" ref="H272" si="211">SUM(B272,D272,F272)</f>
        <v>0.97576641238293016</v>
      </c>
      <c r="I272" s="299" t="str">
        <f>CONCATENATE("(",ROUND((H272/$H273)*100,1),")")</f>
        <v>(37)</v>
      </c>
      <c r="K272" s="302">
        <f t="shared" ref="K272:K273" si="212">B272-B262</f>
        <v>-1.3271914260342133E-3</v>
      </c>
      <c r="L272" s="302">
        <f t="shared" ref="L272:L273" si="213">D272-D262</f>
        <v>1.5775053634251579E-3</v>
      </c>
      <c r="M272" s="302">
        <f t="shared" ref="M272:M273" si="214">F272-F262</f>
        <v>-2.3489708948869981E-2</v>
      </c>
      <c r="N272" s="302">
        <f t="shared" ref="N272:N273" si="215">SUM(K272:M272)</f>
        <v>-2.3239395011479036E-2</v>
      </c>
    </row>
    <row r="273" spans="1:14" x14ac:dyDescent="0.2">
      <c r="A273" s="282" t="s">
        <v>363</v>
      </c>
      <c r="B273" s="302">
        <f>SUM(B271:B272)</f>
        <v>0.69223996497762397</v>
      </c>
      <c r="C273" s="299" t="str">
        <f>CONCATENATE("(",ROUND((B273/$H273)*100,1),")")</f>
        <v>(26.2)</v>
      </c>
      <c r="D273" s="302">
        <f>SUM(D271:D272)</f>
        <v>0.65133562584333937</v>
      </c>
      <c r="E273" s="299" t="str">
        <f>CONCATENATE("(",ROUND((D273/$H273)*100,1),")")</f>
        <v>(24.7)</v>
      </c>
      <c r="F273" s="302">
        <f>SUM(F271:F272)</f>
        <v>1.2944244091790349</v>
      </c>
      <c r="G273" s="299" t="str">
        <f>CONCATENATE("(",ROUND((F273/$H273)*100,1),")")</f>
        <v>(49.1)</v>
      </c>
      <c r="H273" s="302">
        <f>SUM(H271:H272)</f>
        <v>2.6379999999999981</v>
      </c>
      <c r="I273" s="299" t="str">
        <f>CONCATENATE("(",ROUND((H273/$H273)*100,1),")")</f>
        <v>(100)</v>
      </c>
      <c r="K273" s="302">
        <f t="shared" si="212"/>
        <v>-1.3484276304038922E-2</v>
      </c>
      <c r="L273" s="302">
        <f t="shared" si="213"/>
        <v>2.8132928215862885E-2</v>
      </c>
      <c r="M273" s="302">
        <f t="shared" si="214"/>
        <v>-1.9648651911827963E-2</v>
      </c>
      <c r="N273" s="302">
        <f t="shared" si="215"/>
        <v>-5.0000000000040012E-3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8.3868836228702452</v>
      </c>
      <c r="C282" s="299" t="str">
        <f>CONCATENATE("(",ROUND((B282/$H284)*100,1),")")</f>
        <v>(54.6)</v>
      </c>
      <c r="D282" s="302">
        <f>'Ind T6'!M117</f>
        <v>0.44547221713716256</v>
      </c>
      <c r="E282" s="299" t="str">
        <f>CONCATENATE("(",ROUND((D282/$H284)*100,1),")")</f>
        <v>(2.9)</v>
      </c>
      <c r="F282" s="302">
        <f>'Ind T6'!N117</f>
        <v>2.1185302581162069</v>
      </c>
      <c r="G282" s="299" t="str">
        <f>CONCATENATE("(",ROUND((F282/$H284)*100,1),")")</f>
        <v>(13.8)</v>
      </c>
      <c r="H282" s="302">
        <f>SUM(B282,D282,F282)</f>
        <v>10.950886098123615</v>
      </c>
      <c r="I282" s="299" t="str">
        <f>CONCATENATE("(",ROUND((H282/$H284)*100,1),")")</f>
        <v>(71.3)</v>
      </c>
      <c r="K282" s="302">
        <f>B287-B282</f>
        <v>0.54387506064314728</v>
      </c>
      <c r="L282" s="302">
        <f>D287-D282</f>
        <v>3.576078217595785E-2</v>
      </c>
      <c r="M282" s="302">
        <f>F287-F282</f>
        <v>0.20619194876628155</v>
      </c>
      <c r="N282" s="302">
        <f>SUM(K282:M282)</f>
        <v>0.78582779158538663</v>
      </c>
    </row>
    <row r="283" spans="1:14" x14ac:dyDescent="0.2">
      <c r="A283" s="282" t="s">
        <v>365</v>
      </c>
      <c r="B283" s="302">
        <f>'Ind T6'!L116</f>
        <v>3.3588561984993324</v>
      </c>
      <c r="C283" s="299" t="str">
        <f>CONCATENATE("(",ROUND((B283/$H284)*100,1),")")</f>
        <v>(21.9)</v>
      </c>
      <c r="D283" s="302">
        <f>'Ind T6'!M116</f>
        <v>0.7123668658909651</v>
      </c>
      <c r="E283" s="299" t="str">
        <f>CONCATENATE("(",ROUND((D283/$H284)*100,1),")")</f>
        <v>(4.6)</v>
      </c>
      <c r="F283" s="302">
        <f>'Ind T6'!N116</f>
        <v>0.33189083748604786</v>
      </c>
      <c r="G283" s="299" t="str">
        <f>CONCATENATE("(",ROUND((F283/$H284)*100,1),")")</f>
        <v>(2.2)</v>
      </c>
      <c r="H283" s="302">
        <f t="shared" ref="H283" si="216">SUM(B283,D283,F283)</f>
        <v>4.4031139018763454</v>
      </c>
      <c r="I283" s="299" t="str">
        <f>CONCATENATE("(",ROUND((H283/$H284)*100,1),")")</f>
        <v>(28.7)</v>
      </c>
      <c r="K283" s="302">
        <f t="shared" ref="K283:K284" si="217">B288-B283</f>
        <v>0.32834056174197279</v>
      </c>
      <c r="L283" s="302">
        <f t="shared" ref="L283:L284" si="218">D288-D283</f>
        <v>4.1142698827779212E-2</v>
      </c>
      <c r="M283" s="302">
        <f t="shared" ref="M283:M284" si="219">F288-F283</f>
        <v>2.968894784489573E-2</v>
      </c>
      <c r="N283" s="302">
        <f t="shared" ref="N283:N284" si="220">SUM(K283:M283)</f>
        <v>0.39917220841464773</v>
      </c>
    </row>
    <row r="284" spans="1:14" x14ac:dyDescent="0.2">
      <c r="A284" s="282" t="s">
        <v>363</v>
      </c>
      <c r="B284" s="302">
        <f>SUM(B282:B283)</f>
        <v>11.745739821369577</v>
      </c>
      <c r="C284" s="299" t="str">
        <f>CONCATENATE("(",ROUND((B284/$H284)*100,1),")")</f>
        <v>(76.5)</v>
      </c>
      <c r="D284" s="302">
        <f>SUM(D282:D283)</f>
        <v>1.1578390830281275</v>
      </c>
      <c r="E284" s="299" t="str">
        <f>CONCATENATE("(",ROUND((D284/$H284)*100,1),")")</f>
        <v>(7.5)</v>
      </c>
      <c r="F284" s="302">
        <f>SUM(F282:F283)</f>
        <v>2.4504210956022545</v>
      </c>
      <c r="G284" s="299" t="str">
        <f>CONCATENATE("(",ROUND((F284/$H284)*100,1),")")</f>
        <v>(16)</v>
      </c>
      <c r="H284" s="302">
        <f>SUM(H282:H283)</f>
        <v>15.35399999999996</v>
      </c>
      <c r="I284" s="299" t="str">
        <f>CONCATENATE("(",ROUND((H284/$H284)*100,1),")")</f>
        <v>(100)</v>
      </c>
      <c r="K284" s="302">
        <f t="shared" si="217"/>
        <v>0.87221562238512007</v>
      </c>
      <c r="L284" s="302">
        <f t="shared" si="218"/>
        <v>7.6903481003737229E-2</v>
      </c>
      <c r="M284" s="302">
        <f t="shared" si="219"/>
        <v>0.23588089661117762</v>
      </c>
      <c r="N284" s="302">
        <f t="shared" si="220"/>
        <v>1.1850000000000349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8.9307586835133925</v>
      </c>
      <c r="C287" s="299" t="str">
        <f>CONCATENATE("(",ROUND((B287/$H289)*100,1),")")</f>
        <v>(54)</v>
      </c>
      <c r="D287" s="302">
        <f>'Ind T6'!R117</f>
        <v>0.48123299931312041</v>
      </c>
      <c r="E287" s="299" t="str">
        <f>CONCATENATE("(",ROUND((D287/$H289)*100,1),")")</f>
        <v>(2.9)</v>
      </c>
      <c r="F287" s="302">
        <f>'Ind T6'!S117</f>
        <v>2.3247222068824884</v>
      </c>
      <c r="G287" s="299" t="str">
        <f>CONCATENATE("(",ROUND((F287/$H289)*100,1),")")</f>
        <v>(14.1)</v>
      </c>
      <c r="H287" s="302">
        <f>SUM(B287,D287,F287)</f>
        <v>11.736713889709002</v>
      </c>
      <c r="I287" s="299" t="str">
        <f>CONCATENATE("(",ROUND((H287/$H289)*100,1),")")</f>
        <v>(71)</v>
      </c>
      <c r="K287" s="302">
        <f>B292-B287</f>
        <v>0.45785224467382868</v>
      </c>
      <c r="L287" s="302">
        <f>D292-D287</f>
        <v>3.4317000679881138E-2</v>
      </c>
      <c r="M287" s="302">
        <f>F292-F287</f>
        <v>0.20076716442742004</v>
      </c>
      <c r="N287" s="302">
        <f>SUM(K287:M287)</f>
        <v>0.69293640978112991</v>
      </c>
    </row>
    <row r="288" spans="1:14" x14ac:dyDescent="0.2">
      <c r="A288" s="282" t="s">
        <v>365</v>
      </c>
      <c r="B288" s="302">
        <f>'Ind T6'!Q116</f>
        <v>3.6871967602413052</v>
      </c>
      <c r="C288" s="299" t="str">
        <f>CONCATENATE("(",ROUND((B288/$H289)*100,1),")")</f>
        <v>(22.3)</v>
      </c>
      <c r="D288" s="302">
        <f>'Ind T6'!R116</f>
        <v>0.75350956471874431</v>
      </c>
      <c r="E288" s="299" t="str">
        <f>CONCATENATE("(",ROUND((D288/$H289)*100,1),")")</f>
        <v>(4.6)</v>
      </c>
      <c r="F288" s="302">
        <f>'Ind T6'!S116</f>
        <v>0.36157978533094359</v>
      </c>
      <c r="G288" s="299" t="str">
        <f>CONCATENATE("(",ROUND((F288/$H289)*100,1),")")</f>
        <v>(2.2)</v>
      </c>
      <c r="H288" s="302">
        <f t="shared" ref="H288" si="221">SUM(B288,D288,F288)</f>
        <v>4.8022861102909928</v>
      </c>
      <c r="I288" s="299" t="str">
        <f>CONCATENATE("(",ROUND((H288/$H289)*100,1),")")</f>
        <v>(29)</v>
      </c>
      <c r="K288" s="302">
        <f t="shared" ref="K288:K289" si="222">B293-B288</f>
        <v>0.39971671273818599</v>
      </c>
      <c r="L288" s="302">
        <f t="shared" ref="L288:L289" si="223">D293-D288</f>
        <v>2.0035944253147142E-2</v>
      </c>
      <c r="M288" s="302">
        <f t="shared" ref="M288:M289" si="224">F293-F288</f>
        <v>2.431093322754202E-2</v>
      </c>
      <c r="N288" s="302">
        <f t="shared" ref="N288:N289" si="225">SUM(K288:M288)</f>
        <v>0.44406359021887515</v>
      </c>
    </row>
    <row r="289" spans="1:14" x14ac:dyDescent="0.2">
      <c r="A289" s="282" t="s">
        <v>363</v>
      </c>
      <c r="B289" s="302">
        <f>SUM(B287:B288)</f>
        <v>12.617955443754697</v>
      </c>
      <c r="C289" s="299" t="str">
        <f>CONCATENATE("(",ROUND((B289/$H289)*100,1),")")</f>
        <v>(76.3)</v>
      </c>
      <c r="D289" s="302">
        <f>SUM(D287:D288)</f>
        <v>1.2347425640318648</v>
      </c>
      <c r="E289" s="299" t="str">
        <f>CONCATENATE("(",ROUND((D289/$H289)*100,1),")")</f>
        <v>(7.5)</v>
      </c>
      <c r="F289" s="302">
        <f>SUM(F287:F288)</f>
        <v>2.6863019922134321</v>
      </c>
      <c r="G289" s="299" t="str">
        <f>CONCATENATE("(",ROUND((F289/$H289)*100,1),")")</f>
        <v>(16.2)</v>
      </c>
      <c r="H289" s="302">
        <f>SUM(H287:H288)</f>
        <v>16.538999999999994</v>
      </c>
      <c r="I289" s="299" t="str">
        <f>CONCATENATE("(",ROUND((H289/$H289)*100,1),")")</f>
        <v>(100)</v>
      </c>
      <c r="K289" s="302">
        <f t="shared" si="222"/>
        <v>0.85756895741201511</v>
      </c>
      <c r="L289" s="302">
        <f t="shared" si="223"/>
        <v>5.4352944933028224E-2</v>
      </c>
      <c r="M289" s="302">
        <f t="shared" si="224"/>
        <v>0.22507809765496178</v>
      </c>
      <c r="N289" s="302">
        <f t="shared" si="225"/>
        <v>1.1370000000000051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9.3886109281872212</v>
      </c>
      <c r="C292" s="299" t="str">
        <f>CONCATENATE("(",ROUND((B292/$H294)*100,1),")")</f>
        <v>(53.1)</v>
      </c>
      <c r="D292" s="302">
        <f>'Ind T6'!W117</f>
        <v>0.51554999999300155</v>
      </c>
      <c r="E292" s="299" t="str">
        <f>CONCATENATE("(",ROUND((D292/$H294)*100,1),")")</f>
        <v>(2.9)</v>
      </c>
      <c r="F292" s="302">
        <f>'Ind T6'!X117</f>
        <v>2.5254893713099085</v>
      </c>
      <c r="G292" s="299" t="str">
        <f>CONCATENATE("(",ROUND((F292/$H294)*100,1),")")</f>
        <v>(14.3)</v>
      </c>
      <c r="H292" s="302">
        <f>SUM(B292,D292,F292)</f>
        <v>12.429650299490131</v>
      </c>
      <c r="I292" s="299" t="str">
        <f>CONCATENATE("(",ROUND((H292/$H294)*100,1),")")</f>
        <v>(70.3)</v>
      </c>
      <c r="K292" s="302">
        <f>B292-B282</f>
        <v>1.001727305316976</v>
      </c>
      <c r="L292" s="302">
        <f>D292-D282</f>
        <v>7.0077782855838988E-2</v>
      </c>
      <c r="M292" s="302">
        <f>F292-F282</f>
        <v>0.40695911319370159</v>
      </c>
      <c r="N292" s="302">
        <f>SUM(K292:M292)</f>
        <v>1.4787642013665165</v>
      </c>
    </row>
    <row r="293" spans="1:14" x14ac:dyDescent="0.2">
      <c r="A293" s="282" t="s">
        <v>365</v>
      </c>
      <c r="B293" s="302">
        <f>'Ind T6'!V116</f>
        <v>4.0869134729794911</v>
      </c>
      <c r="C293" s="299" t="str">
        <f>CONCATENATE("(",ROUND((B293/$H294)*100,1),")")</f>
        <v>(23.1)</v>
      </c>
      <c r="D293" s="302">
        <f>'Ind T6'!W116</f>
        <v>0.77354550897189145</v>
      </c>
      <c r="E293" s="299" t="str">
        <f>CONCATENATE("(",ROUND((D293/$H294)*100,1),")")</f>
        <v>(4.4)</v>
      </c>
      <c r="F293" s="302">
        <f>'Ind T6'!X116</f>
        <v>0.38589071855848561</v>
      </c>
      <c r="G293" s="299" t="str">
        <f>CONCATENATE("(",ROUND((F293/$H294)*100,1),")")</f>
        <v>(2.2)</v>
      </c>
      <c r="H293" s="302">
        <f t="shared" ref="H293" si="226">SUM(B293,D293,F293)</f>
        <v>5.2463497005098683</v>
      </c>
      <c r="I293" s="299" t="str">
        <f>CONCATENATE("(",ROUND((H293/$H294)*100,1),")")</f>
        <v>(29.7)</v>
      </c>
      <c r="K293" s="302">
        <f t="shared" ref="K293:K294" si="227">B293-B283</f>
        <v>0.72805727448015878</v>
      </c>
      <c r="L293" s="302">
        <f t="shared" ref="L293:L294" si="228">D293-D283</f>
        <v>6.1178643080926354E-2</v>
      </c>
      <c r="M293" s="302">
        <f t="shared" ref="M293:M294" si="229">F293-F283</f>
        <v>5.399988107243775E-2</v>
      </c>
      <c r="N293" s="302">
        <f t="shared" ref="N293:N294" si="230">SUM(K293:M293)</f>
        <v>0.84323579863352283</v>
      </c>
    </row>
    <row r="294" spans="1:14" x14ac:dyDescent="0.2">
      <c r="A294" s="282" t="s">
        <v>363</v>
      </c>
      <c r="B294" s="302">
        <f>SUM(B292:B293)</f>
        <v>13.475524401166712</v>
      </c>
      <c r="C294" s="299" t="str">
        <f>CONCATENATE("(",ROUND((B294/$H294)*100,1),")")</f>
        <v>(76.2)</v>
      </c>
      <c r="D294" s="302">
        <f>SUM(D292:D293)</f>
        <v>1.289095508964893</v>
      </c>
      <c r="E294" s="299" t="str">
        <f>CONCATENATE("(",ROUND((D294/$H294)*100,1),")")</f>
        <v>(7.3)</v>
      </c>
      <c r="F294" s="302">
        <f>SUM(F292:F293)</f>
        <v>2.9113800898683939</v>
      </c>
      <c r="G294" s="299" t="str">
        <f>CONCATENATE("(",ROUND((F294/$H294)*100,1),")")</f>
        <v>(16.5)</v>
      </c>
      <c r="H294" s="302">
        <f>SUM(H292:H293)</f>
        <v>17.675999999999998</v>
      </c>
      <c r="I294" s="299" t="str">
        <f>CONCATENATE("(",ROUND((H294/$H294)*100,1),")")</f>
        <v>(100)</v>
      </c>
      <c r="K294" s="302">
        <f t="shared" si="227"/>
        <v>1.7297845797971352</v>
      </c>
      <c r="L294" s="302">
        <f t="shared" si="228"/>
        <v>0.13125642593676545</v>
      </c>
      <c r="M294" s="302">
        <f t="shared" si="229"/>
        <v>0.4609589942661394</v>
      </c>
      <c r="N294" s="302">
        <f t="shared" si="230"/>
        <v>2.32200000000004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4.9219586036425715</v>
      </c>
      <c r="C303" s="299" t="str">
        <f>CONCATENATE("(",ROUND((B303/$H305)*100,1),")")</f>
        <v>(40.9)</v>
      </c>
      <c r="D303" s="302">
        <f>'Ind T6'!M126</f>
        <v>0.38575533210148616</v>
      </c>
      <c r="E303" s="299" t="str">
        <f>CONCATENATE("(",ROUND((D303/$H305)*100,1),")")</f>
        <v>(3.2)</v>
      </c>
      <c r="F303" s="302">
        <f>'Ind T6'!N126</f>
        <v>0.85908939246289784</v>
      </c>
      <c r="G303" s="299" t="str">
        <f>CONCATENATE("(",ROUND((F303/$H305)*100,1),")")</f>
        <v>(7.1)</v>
      </c>
      <c r="H303" s="302">
        <f>SUM(B303,D303,F303)</f>
        <v>6.1668033282069556</v>
      </c>
      <c r="I303" s="299" t="str">
        <f>CONCATENATE("(",ROUND((H303/$H305)*100,1),")")</f>
        <v>(51.3)</v>
      </c>
      <c r="K303" s="302">
        <f>B308-B303</f>
        <v>-1.0574964601787862E-2</v>
      </c>
      <c r="L303" s="302">
        <f>D308-D303</f>
        <v>1.4979224156794535E-2</v>
      </c>
      <c r="M303" s="302">
        <f>F308-F303</f>
        <v>4.1370696816206198E-2</v>
      </c>
      <c r="N303" s="302">
        <f>SUM(K303:M303)</f>
        <v>4.5774956371212872E-2</v>
      </c>
    </row>
    <row r="304" spans="1:14" x14ac:dyDescent="0.2">
      <c r="A304" s="282" t="s">
        <v>365</v>
      </c>
      <c r="B304" s="302">
        <f>'Ind T6'!L125</f>
        <v>3.937975810740781</v>
      </c>
      <c r="C304" s="299" t="str">
        <f>CONCATENATE("(",ROUND((B304/$H305)*100,1),")")</f>
        <v>(32.7)</v>
      </c>
      <c r="D304" s="302">
        <f>'Ind T6'!M125</f>
        <v>1.7635016286520926</v>
      </c>
      <c r="E304" s="299" t="str">
        <f>CONCATENATE("(",ROUND((D304/$H305)*100,1),")")</f>
        <v>(14.7)</v>
      </c>
      <c r="F304" s="302">
        <f>'Ind T6'!N125</f>
        <v>0.16271923240018238</v>
      </c>
      <c r="G304" s="299" t="str">
        <f>CONCATENATE("(",ROUND((F304/$H305)*100,1),")")</f>
        <v>(1.4)</v>
      </c>
      <c r="H304" s="302">
        <f t="shared" ref="H304" si="231">SUM(B304,D304,F304)</f>
        <v>5.8641966717930565</v>
      </c>
      <c r="I304" s="299" t="str">
        <f>CONCATENATE("(",ROUND((H304/$H305)*100,1),")")</f>
        <v>(48.7)</v>
      </c>
      <c r="K304" s="302">
        <f t="shared" ref="K304:K305" si="232">B309-B304</f>
        <v>-2.5191335881494137E-2</v>
      </c>
      <c r="L304" s="302">
        <f t="shared" ref="L304:L305" si="233">D309-D304</f>
        <v>-2.9881683927434288E-2</v>
      </c>
      <c r="M304" s="302">
        <f t="shared" ref="M304:M305" si="234">F309-F304</f>
        <v>6.2980634377178824E-3</v>
      </c>
      <c r="N304" s="302">
        <f t="shared" ref="N304:N305" si="235">SUM(K304:M304)</f>
        <v>-4.8774956371210543E-2</v>
      </c>
    </row>
    <row r="305" spans="1:14" x14ac:dyDescent="0.2">
      <c r="A305" s="282" t="s">
        <v>363</v>
      </c>
      <c r="B305" s="302">
        <f>SUM(B303:B304)</f>
        <v>8.8599344143833534</v>
      </c>
      <c r="C305" s="299" t="str">
        <f>CONCATENATE("(",ROUND((B305/$H305)*100,1),")")</f>
        <v>(73.6)</v>
      </c>
      <c r="D305" s="302">
        <f>SUM(D303:D304)</f>
        <v>2.1492569607535787</v>
      </c>
      <c r="E305" s="299" t="str">
        <f>CONCATENATE("(",ROUND((D305/$H305)*100,1),")")</f>
        <v>(17.9)</v>
      </c>
      <c r="F305" s="302">
        <f>SUM(F303:F304)</f>
        <v>1.0218086248630802</v>
      </c>
      <c r="G305" s="299" t="str">
        <f>CONCATENATE("(",ROUND((F305/$H305)*100,1),")")</f>
        <v>(8.5)</v>
      </c>
      <c r="H305" s="302">
        <f>SUM(H303:H304)</f>
        <v>12.031000000000013</v>
      </c>
      <c r="I305" s="299" t="str">
        <f>CONCATENATE("(",ROUND((H305/$H305)*100,1),")")</f>
        <v>(100)</v>
      </c>
      <c r="K305" s="302">
        <f t="shared" si="232"/>
        <v>-3.5766300483283331E-2</v>
      </c>
      <c r="L305" s="302">
        <f t="shared" si="233"/>
        <v>-1.4902459770639975E-2</v>
      </c>
      <c r="M305" s="302">
        <f t="shared" si="234"/>
        <v>4.7668760253924081E-2</v>
      </c>
      <c r="N305" s="302">
        <f t="shared" si="235"/>
        <v>-2.9999999999992255E-3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4.9113836390407837</v>
      </c>
      <c r="C308" s="299" t="str">
        <f>CONCATENATE("(",ROUND((B308/$H310)*100,1),")")</f>
        <v>(40.8)</v>
      </c>
      <c r="D308" s="302">
        <f>'Ind T6'!R126</f>
        <v>0.40073455625828069</v>
      </c>
      <c r="E308" s="299" t="str">
        <f>CONCATENATE("(",ROUND((D308/$H310)*100,1),")")</f>
        <v>(3.3)</v>
      </c>
      <c r="F308" s="302">
        <f>'Ind T6'!S126</f>
        <v>0.90046008927910404</v>
      </c>
      <c r="G308" s="299" t="str">
        <f>CONCATENATE("(",ROUND((F308/$H310)*100,1),")")</f>
        <v>(7.5)</v>
      </c>
      <c r="H308" s="302">
        <f>SUM(B308,D308,F308)</f>
        <v>6.2125782845781679</v>
      </c>
      <c r="I308" s="299" t="str">
        <f>CONCATENATE("(",ROUND((H308/$H310)*100,1),")")</f>
        <v>(51.7)</v>
      </c>
      <c r="K308" s="302">
        <f>B313-B308</f>
        <v>-0.20355183799826726</v>
      </c>
      <c r="L308" s="302">
        <f>D313-D308</f>
        <v>9.5677775382955743E-3</v>
      </c>
      <c r="M308" s="302">
        <f>F313-F308</f>
        <v>-2.7001882566769497E-3</v>
      </c>
      <c r="N308" s="302">
        <f>SUM(K308:M308)</f>
        <v>-0.19668424871664864</v>
      </c>
    </row>
    <row r="309" spans="1:14" x14ac:dyDescent="0.2">
      <c r="A309" s="282" t="s">
        <v>365</v>
      </c>
      <c r="B309" s="302">
        <f>'Ind T6'!Q125</f>
        <v>3.9127844748592868</v>
      </c>
      <c r="C309" s="299" t="str">
        <f>CONCATENATE("(",ROUND((B309/$H310)*100,1),")")</f>
        <v>(32.5)</v>
      </c>
      <c r="D309" s="302">
        <f>'Ind T6'!R125</f>
        <v>1.7336199447246583</v>
      </c>
      <c r="E309" s="299" t="str">
        <f>CONCATENATE("(",ROUND((D309/$H310)*100,1),")")</f>
        <v>(14.4)</v>
      </c>
      <c r="F309" s="302">
        <f>'Ind T6'!S125</f>
        <v>0.16901729583790026</v>
      </c>
      <c r="G309" s="299" t="str">
        <f>CONCATENATE("(",ROUND((F309/$H310)*100,1),")")</f>
        <v>(1.4)</v>
      </c>
      <c r="H309" s="302">
        <f t="shared" ref="H309" si="236">SUM(B309,D309,F309)</f>
        <v>5.8154217154218451</v>
      </c>
      <c r="I309" s="299" t="str">
        <f>CONCATENATE("(",ROUND((H309/$H310)*100,1),")")</f>
        <v>(48.3)</v>
      </c>
      <c r="K309" s="302">
        <f t="shared" ref="K309:K310" si="237">B314-B309</f>
        <v>-0.17424722828548544</v>
      </c>
      <c r="L309" s="302">
        <f t="shared" ref="L309:L310" si="238">D314-D309</f>
        <v>-9.241060952531388E-2</v>
      </c>
      <c r="M309" s="302">
        <f t="shared" ref="M309:M310" si="239">F314-F309</f>
        <v>-4.6579134725597826E-3</v>
      </c>
      <c r="N309" s="302">
        <f t="shared" ref="N309:N310" si="240">SUM(K309:M309)</f>
        <v>-0.27131575128335911</v>
      </c>
    </row>
    <row r="310" spans="1:14" x14ac:dyDescent="0.2">
      <c r="A310" s="282" t="s">
        <v>363</v>
      </c>
      <c r="B310" s="302">
        <f>SUM(B308:B309)</f>
        <v>8.8241681139000701</v>
      </c>
      <c r="C310" s="299" t="str">
        <f>CONCATENATE("(",ROUND((B310/$H310)*100,1),")")</f>
        <v>(73.4)</v>
      </c>
      <c r="D310" s="302">
        <f>SUM(D308:D309)</f>
        <v>2.1343545009829388</v>
      </c>
      <c r="E310" s="299" t="str">
        <f>CONCATENATE("(",ROUND((D310/$H310)*100,1),")")</f>
        <v>(17.7)</v>
      </c>
      <c r="F310" s="302">
        <f>SUM(F308:F309)</f>
        <v>1.0694773851170043</v>
      </c>
      <c r="G310" s="299" t="str">
        <f>CONCATENATE("(",ROUND((F310/$H310)*100,1),")")</f>
        <v>(8.9)</v>
      </c>
      <c r="H310" s="302">
        <f>SUM(H308:H309)</f>
        <v>12.028000000000013</v>
      </c>
      <c r="I310" s="299" t="str">
        <f>CONCATENATE("(",ROUND((H310/$H310)*100,1),")")</f>
        <v>(100)</v>
      </c>
      <c r="K310" s="302">
        <f t="shared" si="237"/>
        <v>-0.37779906628375137</v>
      </c>
      <c r="L310" s="302">
        <f t="shared" si="238"/>
        <v>-8.2842831987018251E-2</v>
      </c>
      <c r="M310" s="302">
        <f t="shared" si="239"/>
        <v>-7.3581017292367878E-3</v>
      </c>
      <c r="N310" s="302">
        <f t="shared" si="240"/>
        <v>-0.46800000000000641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4.7078318010425164</v>
      </c>
      <c r="C313" s="299" t="str">
        <f>CONCATENATE("(",ROUND((B313/$H315)*100,1),")")</f>
        <v>(40.7)</v>
      </c>
      <c r="D313" s="302">
        <f>'Ind T6'!W126</f>
        <v>0.41030233379657627</v>
      </c>
      <c r="E313" s="299" t="str">
        <f>CONCATENATE("(",ROUND((D313/$H315)*100,1),")")</f>
        <v>(3.5)</v>
      </c>
      <c r="F313" s="302">
        <f>'Ind T6'!X126</f>
        <v>0.89775990102242709</v>
      </c>
      <c r="G313" s="299" t="str">
        <f>CONCATENATE("(",ROUND((F313/$H315)*100,1),")")</f>
        <v>(7.8)</v>
      </c>
      <c r="H313" s="302">
        <f>SUM(B313,D313,F313)</f>
        <v>6.0158940358615194</v>
      </c>
      <c r="I313" s="299" t="str">
        <f>CONCATENATE("(",ROUND((H313/$H315)*100,1),")")</f>
        <v>(52)</v>
      </c>
      <c r="K313" s="302">
        <f>B313-B303</f>
        <v>-0.21412680260005512</v>
      </c>
      <c r="L313" s="302">
        <f>D313-D303</f>
        <v>2.4547001695090109E-2</v>
      </c>
      <c r="M313" s="302">
        <f>F313-F303</f>
        <v>3.8670508559529249E-2</v>
      </c>
      <c r="N313" s="302">
        <f>SUM(K313:M313)</f>
        <v>-0.15090929234543576</v>
      </c>
    </row>
    <row r="314" spans="1:14" x14ac:dyDescent="0.2">
      <c r="A314" s="282" t="s">
        <v>365</v>
      </c>
      <c r="B314" s="302">
        <f>'Ind T6'!V125</f>
        <v>3.7385372465738014</v>
      </c>
      <c r="C314" s="299" t="str">
        <f>CONCATENATE("(",ROUND((B314/$H315)*100,1),")")</f>
        <v>(32.3)</v>
      </c>
      <c r="D314" s="302">
        <f>'Ind T6'!W125</f>
        <v>1.6412093351993444</v>
      </c>
      <c r="E314" s="299" t="str">
        <f>CONCATENATE("(",ROUND((D314/$H315)*100,1),")")</f>
        <v>(14.2)</v>
      </c>
      <c r="F314" s="302">
        <f>'Ind T6'!X125</f>
        <v>0.16435938236534048</v>
      </c>
      <c r="G314" s="299" t="str">
        <f>CONCATENATE("(",ROUND((F314/$H315)*100,1),")")</f>
        <v>(1.4)</v>
      </c>
      <c r="H314" s="302">
        <f t="shared" ref="H314" si="241">SUM(B314,D314,F314)</f>
        <v>5.5441059641384864</v>
      </c>
      <c r="I314" s="299" t="str">
        <f>CONCATENATE("(",ROUND((H314/$H315)*100,1),")")</f>
        <v>(48)</v>
      </c>
      <c r="K314" s="302">
        <f t="shared" ref="K314:K315" si="242">B314-B304</f>
        <v>-0.19943856416697958</v>
      </c>
      <c r="L314" s="302">
        <f t="shared" ref="L314:L315" si="243">D314-D304</f>
        <v>-0.12229229345274817</v>
      </c>
      <c r="M314" s="302">
        <f t="shared" ref="M314:M315" si="244">F314-F304</f>
        <v>1.6401499651580997E-3</v>
      </c>
      <c r="N314" s="302">
        <f t="shared" ref="N314:N315" si="245">SUM(K314:M314)</f>
        <v>-0.32009070765456965</v>
      </c>
    </row>
    <row r="315" spans="1:14" x14ac:dyDescent="0.2">
      <c r="A315" s="282" t="s">
        <v>363</v>
      </c>
      <c r="B315" s="302">
        <f>SUM(B313:B314)</f>
        <v>8.4463690476163187</v>
      </c>
      <c r="C315" s="299" t="str">
        <f>CONCATENATE("(",ROUND((B315/$H315)*100,1),")")</f>
        <v>(73.1)</v>
      </c>
      <c r="D315" s="302">
        <f>SUM(D313:D314)</f>
        <v>2.0515116689959205</v>
      </c>
      <c r="E315" s="299" t="str">
        <f>CONCATENATE("(",ROUND((D315/$H315)*100,1),")")</f>
        <v>(17.7)</v>
      </c>
      <c r="F315" s="302">
        <f>SUM(F313:F314)</f>
        <v>1.0621192833877675</v>
      </c>
      <c r="G315" s="299" t="str">
        <f>CONCATENATE("(",ROUND((F315/$H315)*100,1),")")</f>
        <v>(9.2)</v>
      </c>
      <c r="H315" s="302">
        <f>SUM(H313:H314)</f>
        <v>11.560000000000006</v>
      </c>
      <c r="I315" s="299" t="str">
        <f>CONCATENATE("(",ROUND((H315/$H315)*100,1),")")</f>
        <v>(100)</v>
      </c>
      <c r="K315" s="302">
        <f t="shared" si="242"/>
        <v>-0.4135653667670347</v>
      </c>
      <c r="L315" s="302">
        <f t="shared" si="243"/>
        <v>-9.7745291757658226E-2</v>
      </c>
      <c r="M315" s="302">
        <f t="shared" si="244"/>
        <v>4.0310658524687293E-2</v>
      </c>
      <c r="N315" s="302">
        <f t="shared" si="245"/>
        <v>-0.47100000000000564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2.2064590144796585</v>
      </c>
      <c r="C324" s="299" t="str">
        <f>CONCATENATE("(",ROUND((B324/$H326)*100,1),")")</f>
        <v>(31.2)</v>
      </c>
      <c r="D324" s="302">
        <f>'Ind T6'!M135</f>
        <v>0.73432670404822542</v>
      </c>
      <c r="E324" s="299" t="str">
        <f>CONCATENATE("(",ROUND((D324/$H326)*100,1),")")</f>
        <v>(10.4)</v>
      </c>
      <c r="F324" s="302">
        <f>'Ind T6'!N135</f>
        <v>0.50778058423635919</v>
      </c>
      <c r="G324" s="299" t="str">
        <f>CONCATENATE("(",ROUND((F324/$H326)*100,1),")")</f>
        <v>(7.2)</v>
      </c>
      <c r="H324" s="302">
        <f>SUM(B324,D324,F324)</f>
        <v>3.448566302764243</v>
      </c>
      <c r="I324" s="299" t="str">
        <f>CONCATENATE("(",ROUND((H324/$H326)*100,1),")")</f>
        <v>(48.7)</v>
      </c>
      <c r="K324" s="302">
        <f>B329-B324</f>
        <v>7.5840281419528033E-3</v>
      </c>
      <c r="L324" s="302">
        <f>D329-D324</f>
        <v>4.4763682004343996E-3</v>
      </c>
      <c r="M324" s="302">
        <f>F329-F324</f>
        <v>2.8505820672897086E-2</v>
      </c>
      <c r="N324" s="302">
        <f>SUM(K324:M324)</f>
        <v>4.0566217015284289E-2</v>
      </c>
    </row>
    <row r="325" spans="1:14" x14ac:dyDescent="0.2">
      <c r="A325" s="282" t="s">
        <v>365</v>
      </c>
      <c r="B325" s="302">
        <f>'Ind T6'!L134</f>
        <v>1.9346871643453727</v>
      </c>
      <c r="C325" s="299" t="str">
        <f>CONCATENATE("(",ROUND((B325/$H326)*100,1),")")</f>
        <v>(27.3)</v>
      </c>
      <c r="D325" s="302">
        <f>'Ind T6'!M134</f>
        <v>1.4333077604018263</v>
      </c>
      <c r="E325" s="299" t="str">
        <f>CONCATENATE("(",ROUND((D325/$H326)*100,1),")")</f>
        <v>(20.3)</v>
      </c>
      <c r="F325" s="302">
        <f>'Ind T6'!N134</f>
        <v>0.25743877248856012</v>
      </c>
      <c r="G325" s="299" t="str">
        <f>CONCATENATE("(",ROUND((F325/$H326)*100,1),")")</f>
        <v>(3.6)</v>
      </c>
      <c r="H325" s="302">
        <f t="shared" ref="H325" si="246">SUM(B325,D325,F325)</f>
        <v>3.6254336972357595</v>
      </c>
      <c r="I325" s="299" t="str">
        <f>CONCATENATE("(",ROUND((H325/$H326)*100,1),")")</f>
        <v>(51.3)</v>
      </c>
      <c r="K325" s="302">
        <f t="shared" ref="K325:K326" si="247">B330-B325</f>
        <v>7.7395957829144546E-2</v>
      </c>
      <c r="L325" s="302">
        <f t="shared" ref="L325:L326" si="248">D330-D325</f>
        <v>-5.6611982796920479E-2</v>
      </c>
      <c r="M325" s="302">
        <f t="shared" ref="M325:M326" si="249">F330-F325</f>
        <v>4.6498079524865399E-3</v>
      </c>
      <c r="N325" s="302">
        <f t="shared" ref="N325:N326" si="250">SUM(K325:M325)</f>
        <v>2.5433782984710607E-2</v>
      </c>
    </row>
    <row r="326" spans="1:14" x14ac:dyDescent="0.2">
      <c r="A326" s="282" t="s">
        <v>363</v>
      </c>
      <c r="B326" s="302">
        <f>SUM(B324:B325)</f>
        <v>4.1411461788250312</v>
      </c>
      <c r="C326" s="299" t="str">
        <f>CONCATENATE("(",ROUND((B326/$H326)*100,1),")")</f>
        <v>(58.5)</v>
      </c>
      <c r="D326" s="302">
        <f>SUM(D324:D325)</f>
        <v>2.1676344644500518</v>
      </c>
      <c r="E326" s="299" t="str">
        <f>CONCATENATE("(",ROUND((D326/$H326)*100,1),")")</f>
        <v>(30.6)</v>
      </c>
      <c r="F326" s="302">
        <f>SUM(F324:F325)</f>
        <v>0.76521935672491925</v>
      </c>
      <c r="G326" s="299" t="str">
        <f>CONCATENATE("(",ROUND((F326/$H326)*100,1),")")</f>
        <v>(10.8)</v>
      </c>
      <c r="H326" s="302">
        <f>SUM(H324:H325)</f>
        <v>7.0740000000000025</v>
      </c>
      <c r="I326" s="299" t="str">
        <f>CONCATENATE("(",ROUND((H326/$H326)*100,1),")")</f>
        <v>(100)</v>
      </c>
      <c r="K326" s="302">
        <f t="shared" si="247"/>
        <v>8.4979985971097349E-2</v>
      </c>
      <c r="L326" s="302">
        <f t="shared" si="248"/>
        <v>-5.2135614596485969E-2</v>
      </c>
      <c r="M326" s="302">
        <f t="shared" si="249"/>
        <v>3.3155628625383682E-2</v>
      </c>
      <c r="N326" s="302">
        <f t="shared" si="250"/>
        <v>6.5999999999995063E-2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2.2140430426216113</v>
      </c>
      <c r="C329" s="299" t="str">
        <f>CONCATENATE("(",ROUND((B329/$H331)*100,1),")")</f>
        <v>(31)</v>
      </c>
      <c r="D329" s="302">
        <f>'Ind T6'!R135</f>
        <v>0.73880307224865982</v>
      </c>
      <c r="E329" s="299" t="str">
        <f>CONCATENATE("(",ROUND((D329/$H331)*100,1),")")</f>
        <v>(10.3)</v>
      </c>
      <c r="F329" s="302">
        <f>'Ind T6'!S135</f>
        <v>0.53628640490925628</v>
      </c>
      <c r="G329" s="299" t="str">
        <f>CONCATENATE("(",ROUND((F329/$H331)*100,1),")")</f>
        <v>(7.5)</v>
      </c>
      <c r="H329" s="302">
        <f>SUM(B329,D329,F329)</f>
        <v>3.4891325197795275</v>
      </c>
      <c r="I329" s="299" t="str">
        <f>CONCATENATE("(",ROUND((H329/$H331)*100,1),")")</f>
        <v>(48.9)</v>
      </c>
      <c r="K329" s="302">
        <f>B334-B329</f>
        <v>0.25268792239143645</v>
      </c>
      <c r="L329" s="302">
        <f>D334-D329</f>
        <v>9.9336084995038543E-2</v>
      </c>
      <c r="M329" s="302">
        <f>F334-F329</f>
        <v>0.11291937050187684</v>
      </c>
      <c r="N329" s="302">
        <f>SUM(K329:M329)</f>
        <v>0.46494337788835183</v>
      </c>
    </row>
    <row r="330" spans="1:14" x14ac:dyDescent="0.2">
      <c r="A330" s="282" t="s">
        <v>365</v>
      </c>
      <c r="B330" s="302">
        <f>'Ind T6'!Q134</f>
        <v>2.0120831221745172</v>
      </c>
      <c r="C330" s="299" t="str">
        <f>CONCATENATE("(",ROUND((B330/$H331)*100,1),")")</f>
        <v>(28.2)</v>
      </c>
      <c r="D330" s="302">
        <f>'Ind T6'!R134</f>
        <v>1.3766957776049058</v>
      </c>
      <c r="E330" s="299" t="str">
        <f>CONCATENATE("(",ROUND((D330/$H331)*100,1),")")</f>
        <v>(19.3)</v>
      </c>
      <c r="F330" s="302">
        <f>'Ind T6'!S134</f>
        <v>0.26208858044104666</v>
      </c>
      <c r="G330" s="299" t="str">
        <f>CONCATENATE("(",ROUND((F330/$H331)*100,1),")")</f>
        <v>(3.7)</v>
      </c>
      <c r="H330" s="302">
        <f t="shared" ref="H330" si="251">SUM(B330,D330,F330)</f>
        <v>3.6508674802204695</v>
      </c>
      <c r="I330" s="299" t="str">
        <f>CONCATENATE("(",ROUND((H330/$H331)*100,1),")")</f>
        <v>(51.1)</v>
      </c>
      <c r="K330" s="302">
        <f t="shared" ref="K330:K331" si="252">B335-B330</f>
        <v>0.38911375466881593</v>
      </c>
      <c r="L330" s="302">
        <f t="shared" ref="L330:L331" si="253">D335-D330</f>
        <v>2.7825222344226352E-2</v>
      </c>
      <c r="M330" s="302">
        <f t="shared" ref="M330:M331" si="254">F335-F330</f>
        <v>3.2117645098602321E-2</v>
      </c>
      <c r="N330" s="302">
        <f t="shared" ref="N330:N331" si="255">SUM(K330:M330)</f>
        <v>0.4490566221116446</v>
      </c>
    </row>
    <row r="331" spans="1:14" x14ac:dyDescent="0.2">
      <c r="A331" s="282" t="s">
        <v>363</v>
      </c>
      <c r="B331" s="302">
        <f>SUM(B329:B330)</f>
        <v>4.2261261647961286</v>
      </c>
      <c r="C331" s="299" t="str">
        <f>CONCATENATE("(",ROUND((B331/$H331)*100,1),")")</f>
        <v>(59.2)</v>
      </c>
      <c r="D331" s="302">
        <f>SUM(D329:D330)</f>
        <v>2.1154988498535658</v>
      </c>
      <c r="E331" s="299" t="str">
        <f>CONCATENATE("(",ROUND((D331/$H331)*100,1),")")</f>
        <v>(29.6)</v>
      </c>
      <c r="F331" s="302">
        <f>SUM(F329:F330)</f>
        <v>0.79837498535030293</v>
      </c>
      <c r="G331" s="299" t="str">
        <f>CONCATENATE("(",ROUND((F331/$H331)*100,1),")")</f>
        <v>(11.2)</v>
      </c>
      <c r="H331" s="302">
        <f>SUM(H329:H330)</f>
        <v>7.139999999999997</v>
      </c>
      <c r="I331" s="299" t="str">
        <f>CONCATENATE("(",ROUND((H331/$H331)*100,1),")")</f>
        <v>(100)</v>
      </c>
      <c r="K331" s="302">
        <f t="shared" si="252"/>
        <v>0.64180167706025237</v>
      </c>
      <c r="L331" s="302">
        <f t="shared" si="253"/>
        <v>0.12716130733926478</v>
      </c>
      <c r="M331" s="302">
        <f t="shared" si="254"/>
        <v>0.1450370156004791</v>
      </c>
      <c r="N331" s="302">
        <f t="shared" si="255"/>
        <v>0.91399999999999626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2.4667309650130478</v>
      </c>
      <c r="C334" s="299" t="str">
        <f>CONCATENATE("(",ROUND((B334/$H336)*100,1),")")</f>
        <v>(30.6)</v>
      </c>
      <c r="D334" s="302">
        <f>'Ind T6'!W135</f>
        <v>0.83813915724369836</v>
      </c>
      <c r="E334" s="299" t="str">
        <f>CONCATENATE("(",ROUND((D334/$H336)*100,1),")")</f>
        <v>(10.4)</v>
      </c>
      <c r="F334" s="302">
        <f>'Ind T6'!X135</f>
        <v>0.64920577541113311</v>
      </c>
      <c r="G334" s="299" t="str">
        <f>CONCATENATE("(",ROUND((F334/$H336)*100,1),")")</f>
        <v>(8.1)</v>
      </c>
      <c r="H334" s="302">
        <f>SUM(B334,D334,F334)</f>
        <v>3.9540758976678791</v>
      </c>
      <c r="I334" s="299" t="str">
        <f>CONCATENATE("(",ROUND((H334/$H336)*100,1),")")</f>
        <v>(49.1)</v>
      </c>
      <c r="K334" s="302">
        <f>B334-B324</f>
        <v>0.26027195053338925</v>
      </c>
      <c r="L334" s="302">
        <f>D334-D324</f>
        <v>0.10381245319547294</v>
      </c>
      <c r="M334" s="302">
        <f>F334-F324</f>
        <v>0.14142519117477392</v>
      </c>
      <c r="N334" s="302">
        <f>SUM(K334:M334)</f>
        <v>0.50550959490363612</v>
      </c>
    </row>
    <row r="335" spans="1:14" x14ac:dyDescent="0.2">
      <c r="A335" s="282" t="s">
        <v>365</v>
      </c>
      <c r="B335" s="302">
        <f>'Ind T6'!V134</f>
        <v>2.4011968768433332</v>
      </c>
      <c r="C335" s="299" t="str">
        <f>CONCATENATE("(",ROUND((B335/$H336)*100,1),")")</f>
        <v>(29.8)</v>
      </c>
      <c r="D335" s="302">
        <f>'Ind T6'!W134</f>
        <v>1.4045209999491322</v>
      </c>
      <c r="E335" s="299" t="str">
        <f>CONCATENATE("(",ROUND((D335/$H336)*100,1),")")</f>
        <v>(17.4)</v>
      </c>
      <c r="F335" s="302">
        <f>'Ind T6'!X134</f>
        <v>0.29420622553964898</v>
      </c>
      <c r="G335" s="299" t="str">
        <f>CONCATENATE("(",ROUND((F335/$H336)*100,1),")")</f>
        <v>(3.7)</v>
      </c>
      <c r="H335" s="302">
        <f>SUM(B335,D335,F335)</f>
        <v>4.099924102332114</v>
      </c>
      <c r="I335" s="299" t="str">
        <f>CONCATENATE("(",ROUND((H335/$H336)*100,1),")")</f>
        <v>(50.9)</v>
      </c>
      <c r="K335" s="302">
        <f t="shared" ref="K335:K336" si="256">B335-B325</f>
        <v>0.46650971249796047</v>
      </c>
      <c r="L335" s="302">
        <f t="shared" ref="L335:L336" si="257">D335-D325</f>
        <v>-2.8786760452694127E-2</v>
      </c>
      <c r="M335" s="302">
        <f t="shared" ref="M335:M336" si="258">F335-F325</f>
        <v>3.6767453051088861E-2</v>
      </c>
      <c r="N335" s="302">
        <f t="shared" ref="N335:N336" si="259">SUM(K335:M335)</f>
        <v>0.47449040509635521</v>
      </c>
    </row>
    <row r="336" spans="1:14" x14ac:dyDescent="0.2">
      <c r="A336" s="282" t="s">
        <v>363</v>
      </c>
      <c r="B336" s="302">
        <f>SUM(B334:B335)</f>
        <v>4.8679278418563809</v>
      </c>
      <c r="C336" s="299" t="str">
        <f>CONCATENATE("(",ROUND((B336/$H336)*100,1),")")</f>
        <v>(60.4)</v>
      </c>
      <c r="D336" s="302">
        <f>SUM(D334:D335)</f>
        <v>2.2426601571928306</v>
      </c>
      <c r="E336" s="299" t="str">
        <f>CONCATENATE("(",ROUND((D336/$H336)*100,1),")")</f>
        <v>(27.8)</v>
      </c>
      <c r="F336" s="302">
        <f>SUM(F334:F335)</f>
        <v>0.94341200095078204</v>
      </c>
      <c r="G336" s="299" t="str">
        <f>CONCATENATE("(",ROUND((F336/$H336)*100,1),")")</f>
        <v>(11.7)</v>
      </c>
      <c r="H336" s="302">
        <f>SUM(H334:H335)</f>
        <v>8.0539999999999932</v>
      </c>
      <c r="I336" s="299" t="str">
        <f>CONCATENATE("(",ROUND((H336/$H336)*100,1),")")</f>
        <v>(100)</v>
      </c>
      <c r="K336" s="302">
        <f t="shared" si="256"/>
        <v>0.72678166303134972</v>
      </c>
      <c r="L336" s="302">
        <f t="shared" si="257"/>
        <v>7.5025692742778816E-2</v>
      </c>
      <c r="M336" s="302">
        <f t="shared" si="258"/>
        <v>0.17819264422586278</v>
      </c>
      <c r="N336" s="302">
        <f t="shared" si="259"/>
        <v>0.97999999999999132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17.643594679373585</v>
      </c>
      <c r="C345" s="299" t="str">
        <f>CONCATENATE("(",ROUND((B345/$H347)*100,1),")")</f>
        <v>(37.9)</v>
      </c>
      <c r="D345" s="302">
        <f>'Ind T6'!M144</f>
        <v>2.7167690485918148</v>
      </c>
      <c r="E345" s="299" t="str">
        <f>CONCATENATE("(",ROUND((D345/$H347)*100,1),")")</f>
        <v>(5.8)</v>
      </c>
      <c r="F345" s="302">
        <f>'Ind T6'!N144</f>
        <v>8.0049441640415697</v>
      </c>
      <c r="G345" s="299" t="str">
        <f>CONCATENATE("(",ROUND((F345/$H347)*100,1),")")</f>
        <v>(17.2)</v>
      </c>
      <c r="H345" s="302">
        <f>SUM(B345,D345,F345)</f>
        <v>28.365307892006967</v>
      </c>
      <c r="I345" s="299" t="str">
        <f>CONCATENATE("(",ROUND((H345/$H347)*100,1),")")</f>
        <v>(60.9)</v>
      </c>
      <c r="K345" s="302">
        <f>B350-B345</f>
        <v>0.37507593355104163</v>
      </c>
      <c r="L345" s="302">
        <f>D350-D345</f>
        <v>0.17256461187294114</v>
      </c>
      <c r="M345" s="302">
        <f>F350-F345</f>
        <v>0.28683923373622378</v>
      </c>
      <c r="N345" s="302">
        <f>SUM(K345:M345)</f>
        <v>0.83447977916020655</v>
      </c>
    </row>
    <row r="346" spans="1:14" x14ac:dyDescent="0.2">
      <c r="A346" s="282" t="s">
        <v>365</v>
      </c>
      <c r="B346" s="302">
        <f>'Ind T6'!L143</f>
        <v>9.3596403734225184</v>
      </c>
      <c r="C346" s="299" t="str">
        <f>CONCATENATE("(",ROUND((B346/$H347)*100,1),")")</f>
        <v>(20.1)</v>
      </c>
      <c r="D346" s="302">
        <f>'Ind T6'!M143</f>
        <v>6.7153358562378331</v>
      </c>
      <c r="E346" s="299" t="str">
        <f>CONCATENATE("(",ROUND((D346/$H347)*100,1),")")</f>
        <v>(14.4)</v>
      </c>
      <c r="F346" s="302">
        <f>'Ind T6'!N143</f>
        <v>2.1097158783326981</v>
      </c>
      <c r="G346" s="299" t="str">
        <f>CONCATENATE("(",ROUND((F346/$H347)*100,1),")")</f>
        <v>(4.5)</v>
      </c>
      <c r="H346" s="302">
        <f t="shared" ref="H346" si="260">SUM(B346,D346,F346)</f>
        <v>18.184692107993047</v>
      </c>
      <c r="I346" s="299" t="str">
        <f>CONCATENATE("(",ROUND((H346/$H347)*100,1),")")</f>
        <v>(39.1)</v>
      </c>
      <c r="K346" s="302">
        <f t="shared" ref="K346:K347" si="261">B351-B346</f>
        <v>0.40745496078210053</v>
      </c>
      <c r="L346" s="302">
        <f t="shared" ref="L346:L347" si="262">D351-D346</f>
        <v>0.34042824442358555</v>
      </c>
      <c r="M346" s="302">
        <f t="shared" ref="M346:M347" si="263">F351-F346</f>
        <v>0.13063701563408614</v>
      </c>
      <c r="N346" s="302">
        <f t="shared" ref="N346:N347" si="264">SUM(K346:M346)</f>
        <v>0.87852022083977221</v>
      </c>
    </row>
    <row r="347" spans="1:14" x14ac:dyDescent="0.2">
      <c r="A347" s="282" t="s">
        <v>363</v>
      </c>
      <c r="B347" s="302">
        <f>SUM(B345:B346)</f>
        <v>27.003235052796104</v>
      </c>
      <c r="C347" s="299" t="str">
        <f>CONCATENATE("(",ROUND((B347/$H347)*100,1),")")</f>
        <v>(58)</v>
      </c>
      <c r="D347" s="302">
        <f>SUM(D345:D346)</f>
        <v>9.4321049048296484</v>
      </c>
      <c r="E347" s="299" t="str">
        <f>CONCATENATE("(",ROUND((D347/$H347)*100,1),")")</f>
        <v>(20.3)</v>
      </c>
      <c r="F347" s="302">
        <f>SUM(F345:F346)</f>
        <v>10.114660042374268</v>
      </c>
      <c r="G347" s="299" t="str">
        <f>CONCATENATE("(",ROUND((F347/$H347)*100,1),")")</f>
        <v>(21.7)</v>
      </c>
      <c r="H347" s="302">
        <f>SUM(H345:H346)</f>
        <v>46.550000000000011</v>
      </c>
      <c r="I347" s="299" t="str">
        <f>CONCATENATE("(",ROUND((H347/$H347)*100,1),")")</f>
        <v>(100)</v>
      </c>
      <c r="K347" s="302">
        <f t="shared" si="261"/>
        <v>0.78253089433314216</v>
      </c>
      <c r="L347" s="302">
        <f t="shared" si="262"/>
        <v>0.5129928562965258</v>
      </c>
      <c r="M347" s="302">
        <f t="shared" si="263"/>
        <v>0.41747624937030992</v>
      </c>
      <c r="N347" s="302">
        <f t="shared" si="264"/>
        <v>1.7129999999999779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18.018670612924627</v>
      </c>
      <c r="C350" s="299" t="str">
        <f>CONCATENATE("(",ROUND((B350/$H352)*100,1),")")</f>
        <v>(37.3)</v>
      </c>
      <c r="D350" s="302">
        <f>'Ind T6'!R144</f>
        <v>2.8893336604647559</v>
      </c>
      <c r="E350" s="299" t="str">
        <f>CONCATENATE("(",ROUND((D350/$H352)*100,1),")")</f>
        <v>(6)</v>
      </c>
      <c r="F350" s="302">
        <f>'Ind T6'!S144</f>
        <v>8.2917833977777935</v>
      </c>
      <c r="G350" s="299" t="str">
        <f>CONCATENATE("(",ROUND((F350/$H352)*100,1),")")</f>
        <v>(17.2)</v>
      </c>
      <c r="H350" s="302">
        <f>SUM(B350,D350,F350)</f>
        <v>29.199787671167179</v>
      </c>
      <c r="I350" s="299" t="str">
        <f>CONCATENATE("(",ROUND((H350/$H352)*100,1),")")</f>
        <v>(60.5)</v>
      </c>
      <c r="K350" s="302">
        <f>B355-B350</f>
        <v>0.67889393252876928</v>
      </c>
      <c r="L350" s="302">
        <f>D355-D350</f>
        <v>0.30954571482728577</v>
      </c>
      <c r="M350" s="302">
        <f>F355-F350</f>
        <v>0.53214691635147382</v>
      </c>
      <c r="N350" s="302">
        <f>SUM(K350:M350)</f>
        <v>1.5205865637075289</v>
      </c>
    </row>
    <row r="351" spans="1:14" x14ac:dyDescent="0.2">
      <c r="A351" s="282" t="s">
        <v>365</v>
      </c>
      <c r="B351" s="302">
        <f>'Ind T6'!Q143</f>
        <v>9.767095334204619</v>
      </c>
      <c r="C351" s="299" t="str">
        <f>CONCATENATE("(",ROUND((B351/$H352)*100,1),")")</f>
        <v>(20.2)</v>
      </c>
      <c r="D351" s="302">
        <f>'Ind T6'!R143</f>
        <v>7.0557641006614187</v>
      </c>
      <c r="E351" s="299" t="str">
        <f>CONCATENATE("(",ROUND((D351/$H352)*100,1),")")</f>
        <v>(14.6)</v>
      </c>
      <c r="F351" s="302">
        <f>'Ind T6'!S143</f>
        <v>2.2403528939667843</v>
      </c>
      <c r="G351" s="299" t="str">
        <f>CONCATENATE("(",ROUND((F351/$H352)*100,1),")")</f>
        <v>(4.6)</v>
      </c>
      <c r="H351" s="302">
        <f t="shared" ref="H351" si="265">SUM(B351,D351,F351)</f>
        <v>19.063212328832822</v>
      </c>
      <c r="I351" s="299" t="str">
        <f>CONCATENATE("(",ROUND((H351/$H352)*100,1),")")</f>
        <v>(39.5)</v>
      </c>
      <c r="K351" s="302">
        <f t="shared" ref="K351:K352" si="266">B356-B351</f>
        <v>0.67209989782794288</v>
      </c>
      <c r="L351" s="302">
        <f t="shared" ref="L351:L352" si="267">D356-D351</f>
        <v>0.53074231818994022</v>
      </c>
      <c r="M351" s="302">
        <f t="shared" ref="M351:M352" si="268">F356-F351</f>
        <v>0.24257122027459799</v>
      </c>
      <c r="N351" s="302">
        <f t="shared" ref="N351:N352" si="269">SUM(K351:M351)</f>
        <v>1.4454134362924811</v>
      </c>
    </row>
    <row r="352" spans="1:14" x14ac:dyDescent="0.2">
      <c r="A352" s="282" t="s">
        <v>363</v>
      </c>
      <c r="B352" s="302">
        <f>SUM(B350:B351)</f>
        <v>27.785765947129246</v>
      </c>
      <c r="C352" s="299" t="str">
        <f>CONCATENATE("(",ROUND((B352/$H352)*100,1),")")</f>
        <v>(57.6)</v>
      </c>
      <c r="D352" s="302">
        <f>SUM(D350:D351)</f>
        <v>9.9450977611261742</v>
      </c>
      <c r="E352" s="299" t="str">
        <f>CONCATENATE("(",ROUND((D352/$H352)*100,1),")")</f>
        <v>(20.6)</v>
      </c>
      <c r="F352" s="302">
        <f>SUM(F350:F351)</f>
        <v>10.532136291744578</v>
      </c>
      <c r="G352" s="299" t="str">
        <f>CONCATENATE("(",ROUND((F352/$H352)*100,1),")")</f>
        <v>(21.8)</v>
      </c>
      <c r="H352" s="302">
        <f>SUM(H350:H351)</f>
        <v>48.263000000000005</v>
      </c>
      <c r="I352" s="299" t="str">
        <f>CONCATENATE("(",ROUND((H352/$H352)*100,1),")")</f>
        <v>(100)</v>
      </c>
      <c r="K352" s="302">
        <f t="shared" si="266"/>
        <v>1.3509938303567104</v>
      </c>
      <c r="L352" s="302">
        <f t="shared" si="267"/>
        <v>0.84028803301722732</v>
      </c>
      <c r="M352" s="302">
        <f t="shared" si="268"/>
        <v>0.77471813662607047</v>
      </c>
      <c r="N352" s="302">
        <f t="shared" si="269"/>
        <v>2.9660000000000082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18.697564545453396</v>
      </c>
      <c r="C355" s="299" t="str">
        <f>CONCATENATE("(",ROUND((B355/$H357)*100,1),")")</f>
        <v>(36.5)</v>
      </c>
      <c r="D355" s="302">
        <f>'Ind T6'!W144</f>
        <v>3.1988793752920417</v>
      </c>
      <c r="E355" s="299" t="str">
        <f>CONCATENATE("(",ROUND((D355/$H357)*100,1),")")</f>
        <v>(6.2)</v>
      </c>
      <c r="F355" s="302">
        <f>'Ind T6'!X144</f>
        <v>8.8239303141292673</v>
      </c>
      <c r="G355" s="299" t="str">
        <f>CONCATENATE("(",ROUND((F355/$H357)*100,1),")")</f>
        <v>(17.2)</v>
      </c>
      <c r="H355" s="302">
        <f>SUM(B355,D355,F355)</f>
        <v>30.720374234874704</v>
      </c>
      <c r="I355" s="299" t="str">
        <f>CONCATENATE("(",ROUND((H355/$H357)*100,1),")")</f>
        <v>(60)</v>
      </c>
      <c r="K355" s="302">
        <f>B355-B345</f>
        <v>1.0539698660798109</v>
      </c>
      <c r="L355" s="302">
        <f>D355-D345</f>
        <v>0.48211032670022691</v>
      </c>
      <c r="M355" s="302">
        <f>F355-F345</f>
        <v>0.8189861500876976</v>
      </c>
      <c r="N355" s="302">
        <f>SUM(K355:M355)</f>
        <v>2.3550663428677354</v>
      </c>
    </row>
    <row r="356" spans="1:14" x14ac:dyDescent="0.2">
      <c r="A356" s="282" t="s">
        <v>365</v>
      </c>
      <c r="B356" s="302">
        <f>'Ind T6'!V143</f>
        <v>10.439195232032562</v>
      </c>
      <c r="C356" s="299" t="str">
        <f>CONCATENATE("(",ROUND((B356/$H357)*100,1),")")</f>
        <v>(20.4)</v>
      </c>
      <c r="D356" s="302">
        <f>'Ind T6'!W143</f>
        <v>7.5865064188513589</v>
      </c>
      <c r="E356" s="299" t="str">
        <f>CONCATENATE("(",ROUND((D356/$H357)*100,1),")")</f>
        <v>(14.8)</v>
      </c>
      <c r="F356" s="302">
        <f>'Ind T6'!X143</f>
        <v>2.4829241142413823</v>
      </c>
      <c r="G356" s="299" t="str">
        <f>CONCATENATE("(",ROUND((F356/$H357)*100,1),")")</f>
        <v>(4.8)</v>
      </c>
      <c r="H356" s="302">
        <f t="shared" ref="H356" si="270">SUM(B356,D356,F356)</f>
        <v>20.508625765125302</v>
      </c>
      <c r="I356" s="299" t="str">
        <f>CONCATENATE("(",ROUND((H356/$H357)*100,1),")")</f>
        <v>(40)</v>
      </c>
      <c r="K356" s="302">
        <f t="shared" ref="K356:K357" si="271">B356-B346</f>
        <v>1.0795548586100434</v>
      </c>
      <c r="L356" s="302">
        <f t="shared" ref="L356:L357" si="272">D356-D346</f>
        <v>0.87117056261352577</v>
      </c>
      <c r="M356" s="302">
        <f t="shared" ref="M356:M357" si="273">F356-F346</f>
        <v>0.37320823590868413</v>
      </c>
      <c r="N356" s="302">
        <f t="shared" ref="N356:N357" si="274">SUM(K356:M356)</f>
        <v>2.3239336571322533</v>
      </c>
    </row>
    <row r="357" spans="1:14" x14ac:dyDescent="0.2">
      <c r="A357" s="282" t="s">
        <v>363</v>
      </c>
      <c r="B357" s="302">
        <f>SUM(B355:B356)</f>
        <v>29.136759777485956</v>
      </c>
      <c r="C357" s="299" t="str">
        <f>CONCATENATE("(",ROUND((B357/$H357)*100,1),")")</f>
        <v>(56.9)</v>
      </c>
      <c r="D357" s="302">
        <f>SUM(D355:D356)</f>
        <v>10.785385794143401</v>
      </c>
      <c r="E357" s="299" t="str">
        <f>CONCATENATE("(",ROUND((D357/$H357)*100,1),")")</f>
        <v>(21.1)</v>
      </c>
      <c r="F357" s="302">
        <f>SUM(F355:F356)</f>
        <v>11.306854428370649</v>
      </c>
      <c r="G357" s="299" t="str">
        <f>CONCATENATE("(",ROUND((F357/$H357)*100,1),")")</f>
        <v>(22.1)</v>
      </c>
      <c r="H357" s="302">
        <f>SUM(H355:H356)</f>
        <v>51.229000000000006</v>
      </c>
      <c r="I357" s="299" t="str">
        <f>CONCATENATE("(",ROUND((H357/$H357)*100,1),")")</f>
        <v>(100)</v>
      </c>
      <c r="K357" s="302">
        <f t="shared" si="271"/>
        <v>2.1335247246898525</v>
      </c>
      <c r="L357" s="302">
        <f t="shared" si="272"/>
        <v>1.3532808893137531</v>
      </c>
      <c r="M357" s="302">
        <f t="shared" si="273"/>
        <v>1.1921943859963804</v>
      </c>
      <c r="N357" s="302">
        <f t="shared" si="274"/>
        <v>4.6789999999999861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15.53244661281072</v>
      </c>
      <c r="C366" s="299" t="str">
        <f>CONCATENATE("(",ROUND((B366/$H368)*100,1),")")</f>
        <v>(39.1)</v>
      </c>
      <c r="D366" s="302">
        <f>'Ind T6'!M153</f>
        <v>5.4718215202586951</v>
      </c>
      <c r="E366" s="299" t="str">
        <f>CONCATENATE("(",ROUND((D366/$H368)*100,1),")")</f>
        <v>(13.8)</v>
      </c>
      <c r="F366" s="302">
        <f>'Ind T6'!N153</f>
        <v>1.4974198003214252</v>
      </c>
      <c r="G366" s="299" t="str">
        <f>CONCATENATE("(",ROUND((F366/$H368)*100,1),")")</f>
        <v>(3.8)</v>
      </c>
      <c r="H366" s="302">
        <f>SUM(B366,D366,F366)</f>
        <v>22.501687933390841</v>
      </c>
      <c r="I366" s="299" t="str">
        <f>CONCATENATE("(",ROUND((H366/$H368)*100,1),")")</f>
        <v>(56.7)</v>
      </c>
      <c r="K366" s="302">
        <f>B371-B366</f>
        <v>1.1479389138271685</v>
      </c>
      <c r="L366" s="302">
        <f>D371-D366</f>
        <v>0.39244361753266332</v>
      </c>
      <c r="M366" s="302">
        <f>F371-F366</f>
        <v>8.5588229241484681E-2</v>
      </c>
      <c r="N366" s="302">
        <f>SUM(K366:M366)</f>
        <v>1.6259707606013165</v>
      </c>
    </row>
    <row r="367" spans="1:14" x14ac:dyDescent="0.2">
      <c r="A367" s="282" t="s">
        <v>365</v>
      </c>
      <c r="B367" s="302">
        <f>'Ind T6'!L152</f>
        <v>7.9522514460584945</v>
      </c>
      <c r="C367" s="299" t="str">
        <f>CONCATENATE("(",ROUND((B367/$H368)*100,1),")")</f>
        <v>(20)</v>
      </c>
      <c r="D367" s="302">
        <f>'Ind T6'!M152</f>
        <v>7.4915321522564691</v>
      </c>
      <c r="E367" s="299" t="str">
        <f>CONCATENATE("(",ROUND((D367/$H368)*100,1),")")</f>
        <v>(18.9)</v>
      </c>
      <c r="F367" s="302">
        <f>'Ind T6'!N152</f>
        <v>1.766528468294104</v>
      </c>
      <c r="G367" s="299" t="str">
        <f>CONCATENATE("(",ROUND((F367/$H368)*100,1),")")</f>
        <v>(4.4)</v>
      </c>
      <c r="H367" s="302">
        <f t="shared" ref="H367" si="275">SUM(B367,D367,F367)</f>
        <v>17.210312066609067</v>
      </c>
      <c r="I367" s="299" t="str">
        <f>CONCATENATE("(",ROUND((H367/$H368)*100,1),")")</f>
        <v>(43.3)</v>
      </c>
      <c r="K367" s="302">
        <f t="shared" ref="K367:K368" si="276">B372-B367</f>
        <v>0.74157447587657277</v>
      </c>
      <c r="L367" s="302">
        <f t="shared" ref="L367:L368" si="277">D372-D367</f>
        <v>0.40253115699051545</v>
      </c>
      <c r="M367" s="302">
        <f t="shared" ref="M367:M368" si="278">F372-F367</f>
        <v>9.8923606531693853E-2</v>
      </c>
      <c r="N367" s="302">
        <f t="shared" ref="N367:N368" si="279">SUM(K367:M367)</f>
        <v>1.2430292393987821</v>
      </c>
    </row>
    <row r="368" spans="1:14" x14ac:dyDescent="0.2">
      <c r="A368" s="282" t="s">
        <v>363</v>
      </c>
      <c r="B368" s="302">
        <f>SUM(B366:B367)</f>
        <v>23.484698058869213</v>
      </c>
      <c r="C368" s="299" t="str">
        <f>CONCATENATE("(",ROUND((B368/$H368)*100,1),")")</f>
        <v>(59.1)</v>
      </c>
      <c r="D368" s="302">
        <f>SUM(D366:D367)</f>
        <v>12.963353672515165</v>
      </c>
      <c r="E368" s="299" t="str">
        <f>CONCATENATE("(",ROUND((D368/$H368)*100,1),")")</f>
        <v>(32.6)</v>
      </c>
      <c r="F368" s="302">
        <f>SUM(F366:F367)</f>
        <v>3.263948268615529</v>
      </c>
      <c r="G368" s="299" t="str">
        <f>CONCATENATE("(",ROUND((F368/$H368)*100,1),")")</f>
        <v>(8.2)</v>
      </c>
      <c r="H368" s="302">
        <f>SUM(H366:H367)</f>
        <v>39.711999999999904</v>
      </c>
      <c r="I368" s="299" t="str">
        <f>CONCATENATE("(",ROUND((H368/$H368)*100,1),")")</f>
        <v>(100)</v>
      </c>
      <c r="K368" s="302">
        <f t="shared" si="276"/>
        <v>1.8895133897037439</v>
      </c>
      <c r="L368" s="302">
        <f t="shared" si="277"/>
        <v>0.79497477452317789</v>
      </c>
      <c r="M368" s="302">
        <f t="shared" si="278"/>
        <v>0.18451183577317876</v>
      </c>
      <c r="N368" s="302">
        <f t="shared" si="279"/>
        <v>2.8690000000001006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16.680385526637888</v>
      </c>
      <c r="C371" s="299" t="str">
        <f>CONCATENATE("(",ROUND((B371/$H373)*100,1),")")</f>
        <v>(39.2)</v>
      </c>
      <c r="D371" s="302">
        <f>'Ind T6'!R153</f>
        <v>5.8642651377913584</v>
      </c>
      <c r="E371" s="299" t="str">
        <f>CONCATENATE("(",ROUND((D371/$H373)*100,1),")")</f>
        <v>(13.8)</v>
      </c>
      <c r="F371" s="302">
        <f>'Ind T6'!S153</f>
        <v>1.5830080295629099</v>
      </c>
      <c r="G371" s="299" t="str">
        <f>CONCATENATE("(",ROUND((F371/$H373)*100,1),")")</f>
        <v>(3.7)</v>
      </c>
      <c r="H371" s="302">
        <f>SUM(B371,D371,F371)</f>
        <v>24.12765869399216</v>
      </c>
      <c r="I371" s="299" t="str">
        <f>CONCATENATE("(",ROUND((H371/$H373)*100,1),")")</f>
        <v>(56.7)</v>
      </c>
      <c r="K371" s="302">
        <f>B376-B371</f>
        <v>1.2300679989137429</v>
      </c>
      <c r="L371" s="302">
        <f>D376-D371</f>
        <v>0.37478233295526131</v>
      </c>
      <c r="M371" s="302">
        <f>F376-F371</f>
        <v>0.12173689535820853</v>
      </c>
      <c r="N371" s="302">
        <f>SUM(K371:M371)</f>
        <v>1.7265872272272127</v>
      </c>
    </row>
    <row r="372" spans="1:14" x14ac:dyDescent="0.2">
      <c r="A372" s="282" t="s">
        <v>365</v>
      </c>
      <c r="B372" s="302">
        <f>'Ind T6'!Q152</f>
        <v>8.6938259219350673</v>
      </c>
      <c r="C372" s="299" t="str">
        <f>CONCATENATE("(",ROUND((B372/$H373)*100,1),")")</f>
        <v>(20.4)</v>
      </c>
      <c r="D372" s="302">
        <f>'Ind T6'!R152</f>
        <v>7.8940633092469845</v>
      </c>
      <c r="E372" s="299" t="str">
        <f>CONCATENATE("(",ROUND((D372/$H373)*100,1),")")</f>
        <v>(18.5)</v>
      </c>
      <c r="F372" s="302">
        <f>'Ind T6'!S152</f>
        <v>1.8654520748257979</v>
      </c>
      <c r="G372" s="299" t="str">
        <f>CONCATENATE("(",ROUND((F372/$H373)*100,1),")")</f>
        <v>(4.4)</v>
      </c>
      <c r="H372" s="302">
        <f t="shared" ref="H372" si="280">SUM(B372,D372,F372)</f>
        <v>18.45334130600785</v>
      </c>
      <c r="I372" s="299" t="str">
        <f>CONCATENATE("(",ROUND((H372/$H373)*100,1),")")</f>
        <v>(43.3)</v>
      </c>
      <c r="K372" s="302">
        <f t="shared" ref="K372:K373" si="281">B377-B372</f>
        <v>0.84938999121813374</v>
      </c>
      <c r="L372" s="302">
        <f t="shared" ref="L372:L373" si="282">D377-D372</f>
        <v>0.29243346521712077</v>
      </c>
      <c r="M372" s="302">
        <f t="shared" ref="M372:M373" si="283">F377-F372</f>
        <v>0.15558931633749751</v>
      </c>
      <c r="N372" s="302">
        <f t="shared" ref="N372:N373" si="284">SUM(K372:M372)</f>
        <v>1.297412772772752</v>
      </c>
    </row>
    <row r="373" spans="1:14" x14ac:dyDescent="0.2">
      <c r="A373" s="282" t="s">
        <v>363</v>
      </c>
      <c r="B373" s="302">
        <f>SUM(B371:B372)</f>
        <v>25.374211448572957</v>
      </c>
      <c r="C373" s="299" t="str">
        <f>CONCATENATE("(",ROUND((B373/$H373)*100,1),")")</f>
        <v>(59.6)</v>
      </c>
      <c r="D373" s="302">
        <f>SUM(D371:D372)</f>
        <v>13.758328447038343</v>
      </c>
      <c r="E373" s="299" t="str">
        <f>CONCATENATE("(",ROUND((D373/$H373)*100,1),")")</f>
        <v>(32.3)</v>
      </c>
      <c r="F373" s="302">
        <f>SUM(F371:F372)</f>
        <v>3.4484601043887078</v>
      </c>
      <c r="G373" s="299" t="str">
        <f>CONCATENATE("(",ROUND((F373/$H373)*100,1),")")</f>
        <v>(8.1)</v>
      </c>
      <c r="H373" s="302">
        <f>SUM(H371:H372)</f>
        <v>42.58100000000001</v>
      </c>
      <c r="I373" s="299" t="str">
        <f>CONCATENATE("(",ROUND((H373/$H373)*100,1),")")</f>
        <v>(100)</v>
      </c>
      <c r="K373" s="302">
        <f t="shared" si="281"/>
        <v>2.0794579901318748</v>
      </c>
      <c r="L373" s="302">
        <f t="shared" si="282"/>
        <v>0.66721579817238208</v>
      </c>
      <c r="M373" s="302">
        <f t="shared" si="283"/>
        <v>0.27732621169570626</v>
      </c>
      <c r="N373" s="302">
        <f t="shared" si="284"/>
        <v>3.0239999999999632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17.910453525551631</v>
      </c>
      <c r="C376" s="299" t="str">
        <f>CONCATENATE("(",ROUND((B376/$H378)*100,1),")")</f>
        <v>(39.3)</v>
      </c>
      <c r="D376" s="302">
        <f>'Ind T6'!W153</f>
        <v>6.2390474707466197</v>
      </c>
      <c r="E376" s="299" t="str">
        <f>CONCATENATE("(",ROUND((D376/$H378)*100,1),")")</f>
        <v>(13.7)</v>
      </c>
      <c r="F376" s="302">
        <f>'Ind T6'!X153</f>
        <v>1.7047449249211184</v>
      </c>
      <c r="G376" s="299" t="str">
        <f>CONCATENATE("(",ROUND((F376/$H378)*100,1),")")</f>
        <v>(3.7)</v>
      </c>
      <c r="H376" s="302">
        <f>SUM(B376,D376,F376)</f>
        <v>25.85424592121937</v>
      </c>
      <c r="I376" s="299" t="str">
        <f>CONCATENATE("(",ROUND((H376/$H378)*100,1),")")</f>
        <v>(56.7)</v>
      </c>
      <c r="K376" s="302">
        <f>B376-B366</f>
        <v>2.3780069127409114</v>
      </c>
      <c r="L376" s="302">
        <f>D376-D366</f>
        <v>0.76722595048792464</v>
      </c>
      <c r="M376" s="302">
        <f>F376-F366</f>
        <v>0.20732512459969321</v>
      </c>
      <c r="N376" s="302">
        <f>SUM(K376:M376)</f>
        <v>3.3525579878285292</v>
      </c>
    </row>
    <row r="377" spans="1:14" x14ac:dyDescent="0.2">
      <c r="A377" s="282" t="s">
        <v>365</v>
      </c>
      <c r="B377" s="302">
        <f>'Ind T6'!V152</f>
        <v>9.5432159131532011</v>
      </c>
      <c r="C377" s="299" t="str">
        <f>CONCATENATE("(",ROUND((B377/$H378)*100,1),")")</f>
        <v>(20.9)</v>
      </c>
      <c r="D377" s="302">
        <f>'Ind T6'!W152</f>
        <v>8.1864967744641053</v>
      </c>
      <c r="E377" s="299" t="str">
        <f>CONCATENATE("(",ROUND((D377/$H378)*100,1),")")</f>
        <v>(18)</v>
      </c>
      <c r="F377" s="302">
        <f>'Ind T6'!X152</f>
        <v>2.0210413911632954</v>
      </c>
      <c r="G377" s="299" t="str">
        <f>CONCATENATE("(",ROUND((F377/$H378)*100,1),")")</f>
        <v>(4.4)</v>
      </c>
      <c r="H377" s="302">
        <f t="shared" ref="H377" si="285">SUM(B377,D377,F377)</f>
        <v>19.750754078780602</v>
      </c>
      <c r="I377" s="299" t="str">
        <f>CONCATENATE("(",ROUND((H377/$H378)*100,1),")")</f>
        <v>(43.3)</v>
      </c>
      <c r="K377" s="302">
        <f t="shared" ref="K377:K378" si="286">B377-B367</f>
        <v>1.5909644670947065</v>
      </c>
      <c r="L377" s="302">
        <f t="shared" ref="L377:L378" si="287">D377-D367</f>
        <v>0.69496462220763622</v>
      </c>
      <c r="M377" s="302">
        <f t="shared" ref="M377:M378" si="288">F377-F367</f>
        <v>0.25451292286919136</v>
      </c>
      <c r="N377" s="302">
        <f t="shared" ref="N377:N378" si="289">SUM(K377:M377)</f>
        <v>2.5404420121715341</v>
      </c>
    </row>
    <row r="378" spans="1:14" x14ac:dyDescent="0.2">
      <c r="A378" s="282" t="s">
        <v>363</v>
      </c>
      <c r="B378" s="302">
        <f>SUM(B376:B377)</f>
        <v>27.453669438704832</v>
      </c>
      <c r="C378" s="299" t="str">
        <f>CONCATENATE("(",ROUND((B378/$H378)*100,1),")")</f>
        <v>(60.2)</v>
      </c>
      <c r="D378" s="302">
        <f>SUM(D376:D377)</f>
        <v>14.425544245210725</v>
      </c>
      <c r="E378" s="299" t="str">
        <f>CONCATENATE("(",ROUND((D378/$H378)*100,1),")")</f>
        <v>(31.6)</v>
      </c>
      <c r="F378" s="302">
        <f>SUM(F376:F377)</f>
        <v>3.725786316084414</v>
      </c>
      <c r="G378" s="299" t="str">
        <f>CONCATENATE("(",ROUND((F378/$H378)*100,1),")")</f>
        <v>(8.2)</v>
      </c>
      <c r="H378" s="302">
        <f>SUM(H376:H377)</f>
        <v>45.604999999999976</v>
      </c>
      <c r="I378" s="299" t="str">
        <f>CONCATENATE("(",ROUND((H378/$H378)*100,1),")")</f>
        <v>(100)</v>
      </c>
      <c r="K378" s="302">
        <f t="shared" si="286"/>
        <v>3.9689713798356188</v>
      </c>
      <c r="L378" s="302">
        <f t="shared" si="287"/>
        <v>1.46219057269556</v>
      </c>
      <c r="M378" s="302">
        <f t="shared" si="288"/>
        <v>0.46183804746888502</v>
      </c>
      <c r="N378" s="302">
        <f t="shared" si="289"/>
        <v>5.8930000000000637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6.1543917116308107</v>
      </c>
      <c r="C387" s="299" t="str">
        <f>CONCATENATE("(",ROUND((B387/$H389)*100,1),")")</f>
        <v>(35.2)</v>
      </c>
      <c r="D387" s="302">
        <f>'Ind T6'!M162</f>
        <v>0.86921632308751129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7.0236080347183218</v>
      </c>
      <c r="I387" s="299" t="str">
        <f>CONCATENATE("(",ROUND((H387/$H389)*100,1),")")</f>
        <v>(40.2)</v>
      </c>
      <c r="K387" s="302">
        <f>B392-B387</f>
        <v>-0.19750831490723719</v>
      </c>
      <c r="L387" s="302">
        <f>D392-D387</f>
        <v>3.5713351907384339E-2</v>
      </c>
      <c r="M387" s="302">
        <f>F392-F387</f>
        <v>0</v>
      </c>
      <c r="N387" s="302">
        <f>SUM(K387:M387)</f>
        <v>-0.16179496299985285</v>
      </c>
    </row>
    <row r="388" spans="1:14" x14ac:dyDescent="0.2">
      <c r="A388" s="282" t="s">
        <v>365</v>
      </c>
      <c r="B388" s="302">
        <f>'Ind T6'!L161</f>
        <v>5.4153175176845973</v>
      </c>
      <c r="C388" s="299" t="str">
        <f>CONCATENATE("(",ROUND((B388/$H389)*100,1),")")</f>
        <v>(31)</v>
      </c>
      <c r="D388" s="302">
        <f>'Ind T6'!M161</f>
        <v>4.729853007687602</v>
      </c>
      <c r="E388" s="299" t="str">
        <f>CONCATENATE("(",ROUND((D388/$H389)*100,1),")")</f>
        <v>(27)</v>
      </c>
      <c r="F388" s="302">
        <f>'Ind T6'!N161</f>
        <v>0.31722143990946239</v>
      </c>
      <c r="G388" s="299" t="str">
        <f>CONCATENATE("(",ROUND((F388/$H389)*100,1),")")</f>
        <v>(1.8)</v>
      </c>
      <c r="H388" s="302">
        <f t="shared" ref="H388" si="290">SUM(B388,D388,F388)</f>
        <v>10.462391965281661</v>
      </c>
      <c r="I388" s="299" t="str">
        <f>CONCATENATE("(",ROUND((H388/$H389)*100,1),")")</f>
        <v>(59.8)</v>
      </c>
      <c r="K388" s="302">
        <f t="shared" ref="K388:K389" si="291">B393-B388</f>
        <v>-6.5756518638313111E-2</v>
      </c>
      <c r="L388" s="302">
        <f t="shared" ref="L388:L389" si="292">D393-D388</f>
        <v>-4.797814669545275E-2</v>
      </c>
      <c r="M388" s="302">
        <f t="shared" ref="M388:M389" si="293">F393-F388</f>
        <v>-3.4703716663573858E-3</v>
      </c>
      <c r="N388" s="302">
        <f t="shared" ref="N388:N389" si="294">SUM(K388:M388)</f>
        <v>-0.11720503700012325</v>
      </c>
    </row>
    <row r="389" spans="1:14" x14ac:dyDescent="0.2">
      <c r="A389" s="282" t="s">
        <v>363</v>
      </c>
      <c r="B389" s="302">
        <f>SUM(B387:B388)</f>
        <v>11.569709229315407</v>
      </c>
      <c r="C389" s="299" t="str">
        <f>CONCATENATE("(",ROUND((B389/$H389)*100,1),")")</f>
        <v>(66.2)</v>
      </c>
      <c r="D389" s="302">
        <f>SUM(D387:D388)</f>
        <v>5.5990693307751132</v>
      </c>
      <c r="E389" s="299" t="str">
        <f>CONCATENATE("(",ROUND((D389/$H389)*100,1),")")</f>
        <v>(32)</v>
      </c>
      <c r="F389" s="302">
        <f>SUM(F387:F388)</f>
        <v>0.31722143990946239</v>
      </c>
      <c r="G389" s="299" t="str">
        <f>CONCATENATE("(",ROUND((F389/$H389)*100,1),")")</f>
        <v>(1.8)</v>
      </c>
      <c r="H389" s="302">
        <f>SUM(H387:H388)</f>
        <v>17.485999999999983</v>
      </c>
      <c r="I389" s="299" t="str">
        <f>CONCATENATE("(",ROUND((H389/$H389)*100,1),")")</f>
        <v>(100)</v>
      </c>
      <c r="K389" s="302">
        <f t="shared" si="291"/>
        <v>-0.26326483354554853</v>
      </c>
      <c r="L389" s="302">
        <f t="shared" si="292"/>
        <v>-1.2264794788068301E-2</v>
      </c>
      <c r="M389" s="302">
        <f t="shared" si="293"/>
        <v>-3.4703716663573858E-3</v>
      </c>
      <c r="N389" s="302">
        <f t="shared" si="294"/>
        <v>-0.27899999999997421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5.9568833967235735</v>
      </c>
      <c r="C392" s="299" t="str">
        <f>CONCATENATE("(",ROUND((B392/$H394)*100,1),")")</f>
        <v>(34.6)</v>
      </c>
      <c r="D392" s="302">
        <f>'Ind T6'!R162</f>
        <v>0.90492967499489563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6.8618130717184691</v>
      </c>
      <c r="I392" s="299" t="str">
        <f>CONCATENATE("(",ROUND((H392/$H394)*100,1),")")</f>
        <v>(39.9)</v>
      </c>
      <c r="K392" s="302">
        <f>B397-B392</f>
        <v>-1.2157317460877337E-2</v>
      </c>
      <c r="L392" s="302">
        <f>D397-D392</f>
        <v>0.13366957371087662</v>
      </c>
      <c r="M392" s="302">
        <f>F397-F392</f>
        <v>0</v>
      </c>
      <c r="N392" s="302">
        <f>SUM(K392:M392)</f>
        <v>0.12151225624999928</v>
      </c>
    </row>
    <row r="393" spans="1:14" x14ac:dyDescent="0.2">
      <c r="A393" s="282" t="s">
        <v>365</v>
      </c>
      <c r="B393" s="302">
        <f>'Ind T6'!Q161</f>
        <v>5.3495609990462842</v>
      </c>
      <c r="C393" s="299" t="str">
        <f>CONCATENATE("(",ROUND((B393/$H394)*100,1),")")</f>
        <v>(31.1)</v>
      </c>
      <c r="D393" s="302">
        <f>'Ind T6'!R161</f>
        <v>4.6818748609921492</v>
      </c>
      <c r="E393" s="299" t="str">
        <f>CONCATENATE("(",ROUND((D393/$H394)*100,1),")")</f>
        <v>(27.2)</v>
      </c>
      <c r="F393" s="302">
        <f>'Ind T6'!S161</f>
        <v>0.313751068243105</v>
      </c>
      <c r="G393" s="299" t="str">
        <f>CONCATENATE("(",ROUND((F393/$H394)*100,1),")")</f>
        <v>(1.8)</v>
      </c>
      <c r="H393" s="302">
        <f t="shared" ref="H393" si="295">SUM(B393,D393,F393)</f>
        <v>10.345186928281539</v>
      </c>
      <c r="I393" s="299" t="str">
        <f>CONCATENATE("(",ROUND((H393/$H394)*100,1),")")</f>
        <v>(60.1)</v>
      </c>
      <c r="K393" s="302">
        <f t="shared" ref="K393:K394" si="296">B398-B393</f>
        <v>0.21591399190481653</v>
      </c>
      <c r="L393" s="302">
        <f t="shared" ref="L393:L394" si="297">D398-D393</f>
        <v>0.19108486430213301</v>
      </c>
      <c r="M393" s="302">
        <f t="shared" ref="M393:M394" si="298">F398-F393</f>
        <v>1.5488887543061547E-2</v>
      </c>
      <c r="N393" s="302">
        <f t="shared" ref="N393:N394" si="299">SUM(K393:M393)</f>
        <v>0.42248774375001108</v>
      </c>
    </row>
    <row r="394" spans="1:14" x14ac:dyDescent="0.2">
      <c r="A394" s="282" t="s">
        <v>363</v>
      </c>
      <c r="B394" s="302">
        <f>SUM(B392:B393)</f>
        <v>11.306444395769859</v>
      </c>
      <c r="C394" s="299" t="str">
        <f>CONCATENATE("(",ROUND((B394/$H394)*100,1),")")</f>
        <v>(65.7)</v>
      </c>
      <c r="D394" s="302">
        <f>SUM(D392:D393)</f>
        <v>5.5868045359870449</v>
      </c>
      <c r="E394" s="299" t="str">
        <f>CONCATENATE("(",ROUND((D394/$H394)*100,1),")")</f>
        <v>(32.5)</v>
      </c>
      <c r="F394" s="302">
        <f>SUM(F392:F393)</f>
        <v>0.313751068243105</v>
      </c>
      <c r="G394" s="299" t="str">
        <f>CONCATENATE("(",ROUND((F394/$H394)*100,1),")")</f>
        <v>(1.8)</v>
      </c>
      <c r="H394" s="302">
        <f>SUM(H392:H393)</f>
        <v>17.207000000000008</v>
      </c>
      <c r="I394" s="299" t="str">
        <f>CONCATENATE("(",ROUND((H394/$H394)*100,1),")")</f>
        <v>(100)</v>
      </c>
      <c r="K394" s="302">
        <f t="shared" si="296"/>
        <v>0.20375667444393741</v>
      </c>
      <c r="L394" s="302">
        <f t="shared" si="297"/>
        <v>0.32475443801300941</v>
      </c>
      <c r="M394" s="302">
        <f t="shared" si="298"/>
        <v>1.5488887543061547E-2</v>
      </c>
      <c r="N394" s="302">
        <f t="shared" si="299"/>
        <v>0.54400000000000837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5.9447260792626961</v>
      </c>
      <c r="C397" s="299" t="str">
        <f>CONCATENATE("(",ROUND((B397/$H399)*100,1),")")</f>
        <v>(33.5)</v>
      </c>
      <c r="D397" s="302">
        <f>'Ind T6'!W162</f>
        <v>1.0385992487057722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6.9833253279684682</v>
      </c>
      <c r="I397" s="299" t="str">
        <f>CONCATENATE("(",ROUND((H397/$H399)*100,1),")")</f>
        <v>(39.3)</v>
      </c>
      <c r="K397" s="302">
        <f>B397-B387</f>
        <v>-0.20966563236811453</v>
      </c>
      <c r="L397" s="302">
        <f>D397-D387</f>
        <v>0.16938292561826096</v>
      </c>
      <c r="M397" s="302">
        <f>F397-F387</f>
        <v>0</v>
      </c>
      <c r="N397" s="302">
        <f>SUM(K397:M397)</f>
        <v>-4.028270674985357E-2</v>
      </c>
    </row>
    <row r="398" spans="1:14" x14ac:dyDescent="0.2">
      <c r="A398" s="282" t="s">
        <v>365</v>
      </c>
      <c r="B398" s="302">
        <f>'Ind T6'!V161</f>
        <v>5.5654749909511008</v>
      </c>
      <c r="C398" s="299" t="str">
        <f>CONCATENATE("(",ROUND((B398/$H399)*100,1),")")</f>
        <v>(31.4)</v>
      </c>
      <c r="D398" s="302">
        <f>'Ind T6'!W161</f>
        <v>4.8729597252942822</v>
      </c>
      <c r="E398" s="299" t="str">
        <f>CONCATENATE("(",ROUND((D398/$H399)*100,1),")")</f>
        <v>(27.5)</v>
      </c>
      <c r="F398" s="302">
        <f>'Ind T6'!X161</f>
        <v>0.32923995578616655</v>
      </c>
      <c r="G398" s="299" t="str">
        <f>CONCATENATE("(",ROUND((F398/$H399)*100,1),")")</f>
        <v>(1.9)</v>
      </c>
      <c r="H398" s="302">
        <f t="shared" ref="H398" si="300">SUM(B398,D398,F398)</f>
        <v>10.767674672031548</v>
      </c>
      <c r="I398" s="299" t="str">
        <f>CONCATENATE("(",ROUND((H398/$H399)*100,1),")")</f>
        <v>(60.7)</v>
      </c>
      <c r="K398" s="302">
        <f t="shared" ref="K398:K399" si="301">B398-B388</f>
        <v>0.15015747326650342</v>
      </c>
      <c r="L398" s="302">
        <f t="shared" ref="L398:L399" si="302">D398-D388</f>
        <v>0.14310671760668026</v>
      </c>
      <c r="M398" s="302">
        <f t="shared" ref="M398:M399" si="303">F398-F388</f>
        <v>1.2018515876704161E-2</v>
      </c>
      <c r="N398" s="302">
        <f t="shared" ref="N398:N399" si="304">SUM(K398:M398)</f>
        <v>0.30528270674988783</v>
      </c>
    </row>
    <row r="399" spans="1:14" x14ac:dyDescent="0.2">
      <c r="A399" s="282" t="s">
        <v>363</v>
      </c>
      <c r="B399" s="302">
        <f>SUM(B397:B398)</f>
        <v>11.510201070213796</v>
      </c>
      <c r="C399" s="299" t="str">
        <f>CONCATENATE("(",ROUND((B399/$H399)*100,1),")")</f>
        <v>(64.8)</v>
      </c>
      <c r="D399" s="302">
        <f>SUM(D397:D398)</f>
        <v>5.9115589740000543</v>
      </c>
      <c r="E399" s="299" t="str">
        <f>CONCATENATE("(",ROUND((D399/$H399)*100,1),")")</f>
        <v>(33.3)</v>
      </c>
      <c r="F399" s="302">
        <f>SUM(F397:F398)</f>
        <v>0.32923995578616655</v>
      </c>
      <c r="G399" s="299" t="str">
        <f>CONCATENATE("(",ROUND((F399/$H399)*100,1),")")</f>
        <v>(1.9)</v>
      </c>
      <c r="H399" s="302">
        <f>SUM(H397:H398)</f>
        <v>17.751000000000015</v>
      </c>
      <c r="I399" s="299" t="str">
        <f>CONCATENATE("(",ROUND((H399/$H399)*100,1),")")</f>
        <v>(100)</v>
      </c>
      <c r="K399" s="302">
        <f t="shared" si="301"/>
        <v>-5.9508159101611113E-2</v>
      </c>
      <c r="L399" s="302">
        <f t="shared" si="302"/>
        <v>0.3124896432249411</v>
      </c>
      <c r="M399" s="302">
        <f t="shared" si="303"/>
        <v>1.2018515876704161E-2</v>
      </c>
      <c r="N399" s="302">
        <f t="shared" si="304"/>
        <v>0.26500000000003415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9.1493860408611098</v>
      </c>
      <c r="C408" s="299" t="str">
        <f>CONCATENATE("(",ROUND((B408/$H410)*100,1),")")</f>
        <v>(19.4)</v>
      </c>
      <c r="D408" s="302">
        <f>'Ind T6'!M171</f>
        <v>2.6777717505376786</v>
      </c>
      <c r="E408" s="299" t="str">
        <f>CONCATENATE("(",ROUND((D408/$H410)*100,1),")")</f>
        <v>(5.7)</v>
      </c>
      <c r="F408" s="302">
        <f>'Ind T6'!N171</f>
        <v>1.4682041404930917</v>
      </c>
      <c r="G408" s="299" t="str">
        <f>CONCATENATE("(",ROUND((F408/$H410)*100,1),")")</f>
        <v>(3.1)</v>
      </c>
      <c r="H408" s="302">
        <f>SUM(B408,D408,F408)</f>
        <v>13.295361931891879</v>
      </c>
      <c r="I408" s="299" t="str">
        <f>CONCATENATE("(",ROUND((H408/$H410)*100,1),")")</f>
        <v>(28.2)</v>
      </c>
      <c r="K408" s="302">
        <f>B413-B408</f>
        <v>0.12473627669169574</v>
      </c>
      <c r="L408" s="302">
        <f>D413-D408</f>
        <v>0.10935464020027164</v>
      </c>
      <c r="M408" s="302">
        <f>F413-F408</f>
        <v>6.8828025281663319E-2</v>
      </c>
      <c r="N408" s="302">
        <f>SUM(K408:M408)</f>
        <v>0.30291894217363069</v>
      </c>
    </row>
    <row r="409" spans="1:14" x14ac:dyDescent="0.2">
      <c r="A409" s="282" t="s">
        <v>365</v>
      </c>
      <c r="B409" s="302">
        <f>'Ind T6'!L170</f>
        <v>14.750073644601601</v>
      </c>
      <c r="C409" s="299" t="str">
        <f>CONCATENATE("(",ROUND((B409/$H410)*100,1),")")</f>
        <v>(31.3)</v>
      </c>
      <c r="D409" s="302">
        <f>'Ind T6'!M170</f>
        <v>17.305273341947256</v>
      </c>
      <c r="E409" s="299" t="str">
        <f>CONCATENATE("(",ROUND((D409/$H410)*100,1),")")</f>
        <v>(36.7)</v>
      </c>
      <c r="F409" s="302">
        <f>'Ind T6'!N170</f>
        <v>1.8402910815592752</v>
      </c>
      <c r="G409" s="299" t="str">
        <f>CONCATENATE("(",ROUND((F409/$H410)*100,1),")")</f>
        <v>(3.9)</v>
      </c>
      <c r="H409" s="302">
        <f t="shared" ref="H409" si="305">SUM(B409,D409,F409)</f>
        <v>33.895638068108127</v>
      </c>
      <c r="I409" s="299" t="str">
        <f>CONCATENATE("(",ROUND((H409/$H410)*100,1),")")</f>
        <v>(71.8)</v>
      </c>
      <c r="K409" s="302">
        <f t="shared" ref="K409:K410" si="306">B414-B409</f>
        <v>0.73566756527474197</v>
      </c>
      <c r="L409" s="302">
        <f t="shared" ref="L409:L410" si="307">D414-D409</f>
        <v>8.555385173394825E-2</v>
      </c>
      <c r="M409" s="302">
        <f t="shared" ref="M409:M410" si="308">F414-F409</f>
        <v>7.0859640817664715E-2</v>
      </c>
      <c r="N409" s="302">
        <f t="shared" ref="N409:N410" si="309">SUM(K409:M409)</f>
        <v>0.89208105782635494</v>
      </c>
    </row>
    <row r="410" spans="1:14" x14ac:dyDescent="0.2">
      <c r="A410" s="282" t="s">
        <v>363</v>
      </c>
      <c r="B410" s="302">
        <f>SUM(B408:B409)</f>
        <v>23.899459685462709</v>
      </c>
      <c r="C410" s="299" t="str">
        <f>CONCATENATE("(",ROUND((B410/$H410)*100,1),")")</f>
        <v>(50.6)</v>
      </c>
      <c r="D410" s="302">
        <f>SUM(D408:D409)</f>
        <v>19.983045092484936</v>
      </c>
      <c r="E410" s="299" t="str">
        <f>CONCATENATE("(",ROUND((D410/$H410)*100,1),")")</f>
        <v>(42.3)</v>
      </c>
      <c r="F410" s="302">
        <f>SUM(F408:F409)</f>
        <v>3.3084952220523669</v>
      </c>
      <c r="G410" s="299" t="str">
        <f>CONCATENATE("(",ROUND((F410/$H410)*100,1),")")</f>
        <v>(7)</v>
      </c>
      <c r="H410" s="302">
        <f>SUM(H408:H409)</f>
        <v>47.191000000000003</v>
      </c>
      <c r="I410" s="299" t="str">
        <f>CONCATENATE("(",ROUND((H410/$H410)*100,1),")")</f>
        <v>(100)</v>
      </c>
      <c r="K410" s="302">
        <f t="shared" si="306"/>
        <v>0.86040384196643771</v>
      </c>
      <c r="L410" s="302">
        <f t="shared" si="307"/>
        <v>0.19490849193421766</v>
      </c>
      <c r="M410" s="302">
        <f t="shared" si="308"/>
        <v>0.13968766609932803</v>
      </c>
      <c r="N410" s="302">
        <f t="shared" si="309"/>
        <v>1.1949999999999834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9.2741223175528056</v>
      </c>
      <c r="C413" s="299" t="str">
        <f>CONCATENATE("(",ROUND((B413/$H415)*100,1),")")</f>
        <v>(19.2)</v>
      </c>
      <c r="D413" s="302">
        <f>'Ind T6'!R171</f>
        <v>2.7871263907379502</v>
      </c>
      <c r="E413" s="299" t="str">
        <f>CONCATENATE("(",ROUND((D413/$H415)*100,1),")")</f>
        <v>(5.8)</v>
      </c>
      <c r="F413" s="302">
        <f>'Ind T6'!S171</f>
        <v>1.537032165774755</v>
      </c>
      <c r="G413" s="299" t="str">
        <f>CONCATENATE("(",ROUND((F413/$H415)*100,1),")")</f>
        <v>(3.2)</v>
      </c>
      <c r="H413" s="302">
        <f>SUM(B413,D413,F413)</f>
        <v>13.598280874065511</v>
      </c>
      <c r="I413" s="299" t="str">
        <f>CONCATENATE("(",ROUND((H413/$H415)*100,1),")")</f>
        <v>(28.1)</v>
      </c>
      <c r="K413" s="302">
        <f>B418-B413</f>
        <v>0.3440278865822588</v>
      </c>
      <c r="L413" s="302">
        <f>D418-D413</f>
        <v>0.24247962419593216</v>
      </c>
      <c r="M413" s="302">
        <f>F418-F413</f>
        <v>0.14868136789293573</v>
      </c>
      <c r="N413" s="302">
        <f>SUM(K413:M413)</f>
        <v>0.7351888786711267</v>
      </c>
    </row>
    <row r="414" spans="1:14" x14ac:dyDescent="0.2">
      <c r="A414" s="282" t="s">
        <v>365</v>
      </c>
      <c r="B414" s="302">
        <f>'Ind T6'!Q170</f>
        <v>15.485741209876343</v>
      </c>
      <c r="C414" s="299" t="str">
        <f>CONCATENATE("(",ROUND((B414/$H415)*100,1),")")</f>
        <v>(32)</v>
      </c>
      <c r="D414" s="302">
        <f>'Ind T6'!R170</f>
        <v>17.390827193681204</v>
      </c>
      <c r="E414" s="299" t="str">
        <f>CONCATENATE("(",ROUND((D414/$H415)*100,1),")")</f>
        <v>(35.9)</v>
      </c>
      <c r="F414" s="302">
        <f>'Ind T6'!S170</f>
        <v>1.9111507223769399</v>
      </c>
      <c r="G414" s="299" t="str">
        <f>CONCATENATE("(",ROUND((F414/$H415)*100,1),")")</f>
        <v>(3.9)</v>
      </c>
      <c r="H414" s="302">
        <f t="shared" ref="H414" si="310">SUM(B414,D414,F414)</f>
        <v>34.787719125934487</v>
      </c>
      <c r="I414" s="299" t="str">
        <f>CONCATENATE("(",ROUND((H414/$H415)*100,1),")")</f>
        <v>(71.9)</v>
      </c>
      <c r="K414" s="302">
        <f t="shared" ref="K414:K415" si="311">B419-B414</f>
        <v>1.7547166305654311</v>
      </c>
      <c r="L414" s="302">
        <f t="shared" ref="L414:L415" si="312">D419-D414</f>
        <v>0.30803305097263589</v>
      </c>
      <c r="M414" s="302">
        <f t="shared" ref="M414:M415" si="313">F419-F414</f>
        <v>0.1250614397907015</v>
      </c>
      <c r="N414" s="302">
        <f t="shared" ref="N414:N415" si="314">SUM(K414:M414)</f>
        <v>2.1878111213287683</v>
      </c>
    </row>
    <row r="415" spans="1:14" x14ac:dyDescent="0.2">
      <c r="A415" s="282" t="s">
        <v>363</v>
      </c>
      <c r="B415" s="302">
        <f>SUM(B413:B414)</f>
        <v>24.759863527429147</v>
      </c>
      <c r="C415" s="299" t="str">
        <f>CONCATENATE("(",ROUND((B415/$H415)*100,1),")")</f>
        <v>(51.2)</v>
      </c>
      <c r="D415" s="302">
        <f>SUM(D413:D414)</f>
        <v>20.177953584419154</v>
      </c>
      <c r="E415" s="299" t="str">
        <f>CONCATENATE("(",ROUND((D415/$H415)*100,1),")")</f>
        <v>(41.7)</v>
      </c>
      <c r="F415" s="302">
        <f>SUM(F413:F414)</f>
        <v>3.4481828881516949</v>
      </c>
      <c r="G415" s="299" t="str">
        <f>CONCATENATE("(",ROUND((F415/$H415)*100,1),")")</f>
        <v>(7.1)</v>
      </c>
      <c r="H415" s="302">
        <f>SUM(H413:H414)</f>
        <v>48.385999999999996</v>
      </c>
      <c r="I415" s="299" t="str">
        <f>CONCATENATE("(",ROUND((H415/$H415)*100,1),")")</f>
        <v>(100)</v>
      </c>
      <c r="K415" s="302">
        <f t="shared" si="311"/>
        <v>2.0987445171476935</v>
      </c>
      <c r="L415" s="302">
        <f t="shared" si="312"/>
        <v>0.55051267516856939</v>
      </c>
      <c r="M415" s="302">
        <f t="shared" si="313"/>
        <v>0.27374280768363723</v>
      </c>
      <c r="N415" s="302">
        <f t="shared" si="314"/>
        <v>2.9229999999999001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9.6181502041350644</v>
      </c>
      <c r="C418" s="299" t="str">
        <f>CONCATENATE("(",ROUND((B418/$H420)*100,1),")")</f>
        <v>(18.7)</v>
      </c>
      <c r="D418" s="302">
        <f>'Ind T6'!W171</f>
        <v>3.0296060149338824</v>
      </c>
      <c r="E418" s="299" t="str">
        <f>CONCATENATE("(",ROUND((D418/$H420)*100,1),")")</f>
        <v>(5.9)</v>
      </c>
      <c r="F418" s="302">
        <f>'Ind T6'!X171</f>
        <v>1.6857135336676907</v>
      </c>
      <c r="G418" s="299" t="str">
        <f>CONCATENATE("(",ROUND((F418/$H420)*100,1),")")</f>
        <v>(3.3)</v>
      </c>
      <c r="H418" s="302">
        <f>SUM(B418,D418,F418)</f>
        <v>14.333469752736638</v>
      </c>
      <c r="I418" s="299" t="str">
        <f>CONCATENATE("(",ROUND((H418/$H420)*100,1),")")</f>
        <v>(27.9)</v>
      </c>
      <c r="K418" s="302">
        <f>B418-B408</f>
        <v>0.46876416327395454</v>
      </c>
      <c r="L418" s="302">
        <f>D418-D408</f>
        <v>0.3518342643962038</v>
      </c>
      <c r="M418" s="302">
        <f>F418-F408</f>
        <v>0.21750939317459905</v>
      </c>
      <c r="N418" s="302">
        <f>SUM(K418:M418)</f>
        <v>1.0381078208447574</v>
      </c>
    </row>
    <row r="419" spans="1:14" x14ac:dyDescent="0.2">
      <c r="A419" s="282" t="s">
        <v>365</v>
      </c>
      <c r="B419" s="302">
        <f>'Ind T6'!V170</f>
        <v>17.240457840441774</v>
      </c>
      <c r="C419" s="299" t="str">
        <f>CONCATENATE("(",ROUND((B419/$H420)*100,1),")")</f>
        <v>(33.6)</v>
      </c>
      <c r="D419" s="302">
        <f>'Ind T6'!W170</f>
        <v>17.69886024465384</v>
      </c>
      <c r="E419" s="299" t="str">
        <f>CONCATENATE("(",ROUND((D419/$H420)*100,1),")")</f>
        <v>(34.5)</v>
      </c>
      <c r="F419" s="302">
        <f>'Ind T6'!X170</f>
        <v>2.0362121621676414</v>
      </c>
      <c r="G419" s="299" t="str">
        <f>CONCATENATE("(",ROUND((F419/$H420)*100,1),")")</f>
        <v>(4)</v>
      </c>
      <c r="H419" s="302">
        <f t="shared" ref="H419" si="315">SUM(B419,D419,F419)</f>
        <v>36.975530247263258</v>
      </c>
      <c r="I419" s="299" t="str">
        <f>CONCATENATE("(",ROUND((H419/$H420)*100,1),")")</f>
        <v>(72.1)</v>
      </c>
      <c r="K419" s="302">
        <f t="shared" ref="K419:K420" si="316">B419-B409</f>
        <v>2.4903841958401731</v>
      </c>
      <c r="L419" s="302">
        <f t="shared" ref="L419:L420" si="317">D419-D409</f>
        <v>0.39358690270658414</v>
      </c>
      <c r="M419" s="302">
        <f t="shared" ref="M419:M420" si="318">F419-F409</f>
        <v>0.19592108060836622</v>
      </c>
      <c r="N419" s="302">
        <f t="shared" ref="N419:N420" si="319">SUM(K419:M419)</f>
        <v>3.0798921791551237</v>
      </c>
    </row>
    <row r="420" spans="1:14" x14ac:dyDescent="0.2">
      <c r="A420" s="282" t="s">
        <v>363</v>
      </c>
      <c r="B420" s="302">
        <f>SUM(B418:B419)</f>
        <v>26.85860804457684</v>
      </c>
      <c r="C420" s="299" t="str">
        <f>CONCATENATE("(",ROUND((B420/$H420)*100,1),")")</f>
        <v>(52.3)</v>
      </c>
      <c r="D420" s="302">
        <f>SUM(D418:D419)</f>
        <v>20.728466259587723</v>
      </c>
      <c r="E420" s="299" t="str">
        <f>CONCATENATE("(",ROUND((D420/$H420)*100,1),")")</f>
        <v>(40.4)</v>
      </c>
      <c r="F420" s="302">
        <f>SUM(F418:F419)</f>
        <v>3.7219256958353322</v>
      </c>
      <c r="G420" s="299" t="str">
        <f>CONCATENATE("(",ROUND((F420/$H420)*100,1),")")</f>
        <v>(7.3)</v>
      </c>
      <c r="H420" s="302">
        <f>SUM(H418:H419)</f>
        <v>51.308999999999898</v>
      </c>
      <c r="I420" s="299" t="str">
        <f>CONCATENATE("(",ROUND((H420/$H420)*100,1),")")</f>
        <v>(100)</v>
      </c>
      <c r="K420" s="302">
        <f t="shared" si="316"/>
        <v>2.9591483591141312</v>
      </c>
      <c r="L420" s="302">
        <f t="shared" si="317"/>
        <v>0.74542116710278705</v>
      </c>
      <c r="M420" s="302">
        <f t="shared" si="318"/>
        <v>0.41343047378296527</v>
      </c>
      <c r="N420" s="302">
        <f t="shared" si="319"/>
        <v>4.1179999999998831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7.2838501221408567</v>
      </c>
      <c r="C429" s="299" t="str">
        <f>CONCATENATE("(",ROUND((B429/$H431)*100,1),")")</f>
        <v>(13.5)</v>
      </c>
      <c r="D429" s="302">
        <f>'Ind T6'!M180</f>
        <v>2.1872333766541692</v>
      </c>
      <c r="E429" s="299" t="str">
        <f>CONCATENATE("(",ROUND((D429/$H431)*100,1),")")</f>
        <v>(4.1)</v>
      </c>
      <c r="F429" s="302">
        <f>'Ind T6'!N180</f>
        <v>1.9107556032077395</v>
      </c>
      <c r="G429" s="299" t="str">
        <f>CONCATENATE("(",ROUND((F429/$H431)*100,1),")")</f>
        <v>(3.5)</v>
      </c>
      <c r="H429" s="302">
        <f>SUM(B429,D429,F429)</f>
        <v>11.381839102002765</v>
      </c>
      <c r="I429" s="299" t="str">
        <f>CONCATENATE("(",ROUND((H429/$H431)*100,1),")")</f>
        <v>(21.1)</v>
      </c>
      <c r="K429" s="302">
        <f>B434-B429</f>
        <v>0.44260943252854368</v>
      </c>
      <c r="L429" s="302">
        <f>D434-D429</f>
        <v>0.18922403780015484</v>
      </c>
      <c r="M429" s="302">
        <f>F434-F429</f>
        <v>1.4105900759208367E-2</v>
      </c>
      <c r="N429" s="302">
        <f>SUM(K429:M429)</f>
        <v>0.64593937108790689</v>
      </c>
    </row>
    <row r="430" spans="1:14" x14ac:dyDescent="0.2">
      <c r="A430" s="282" t="s">
        <v>365</v>
      </c>
      <c r="B430" s="302">
        <f>'Ind T6'!L179</f>
        <v>21.758610510756931</v>
      </c>
      <c r="C430" s="299" t="str">
        <f>CONCATENATE("(",ROUND((B430/$H431)*100,1),")")</f>
        <v>(40.3)</v>
      </c>
      <c r="D430" s="302">
        <f>'Ind T6'!M179</f>
        <v>19.057939320149877</v>
      </c>
      <c r="E430" s="299" t="str">
        <f>CONCATENATE("(",ROUND((D430/$H431)*100,1),")")</f>
        <v>(35.3)</v>
      </c>
      <c r="F430" s="302">
        <f>'Ind T6'!N179</f>
        <v>1.7496110670905147</v>
      </c>
      <c r="G430" s="299" t="str">
        <f>CONCATENATE("(",ROUND((F430/$H431)*100,1),")")</f>
        <v>(3.2)</v>
      </c>
      <c r="H430" s="302">
        <f t="shared" ref="H430" si="320">SUM(B430,D430,F430)</f>
        <v>42.566160897997321</v>
      </c>
      <c r="I430" s="299" t="str">
        <f>CONCATENATE("(",ROUND((H430/$H431)*100,1),")")</f>
        <v>(78.9)</v>
      </c>
      <c r="K430" s="302">
        <f t="shared" ref="K430:K431" si="321">B435-B430</f>
        <v>1.9553132471926915</v>
      </c>
      <c r="L430" s="302">
        <f t="shared" ref="L430:L431" si="322">D435-D430</f>
        <v>0.52188520105360325</v>
      </c>
      <c r="M430" s="302">
        <f t="shared" ref="M430:M431" si="323">F435-F430</f>
        <v>0.21386218066563578</v>
      </c>
      <c r="N430" s="302">
        <f t="shared" ref="N430:N431" si="324">SUM(K430:M430)</f>
        <v>2.6910606289119308</v>
      </c>
    </row>
    <row r="431" spans="1:14" x14ac:dyDescent="0.2">
      <c r="A431" s="282" t="s">
        <v>363</v>
      </c>
      <c r="B431" s="302">
        <f>SUM(B429:B430)</f>
        <v>29.042460632897786</v>
      </c>
      <c r="C431" s="299" t="str">
        <f>CONCATENATE("(",ROUND((B431/$H431)*100,1),")")</f>
        <v>(53.8)</v>
      </c>
      <c r="D431" s="302">
        <f>SUM(D429:D430)</f>
        <v>21.245172696804048</v>
      </c>
      <c r="E431" s="299" t="str">
        <f>CONCATENATE("(",ROUND((D431/$H431)*100,1),")")</f>
        <v>(39.4)</v>
      </c>
      <c r="F431" s="302">
        <f>SUM(F429:F430)</f>
        <v>3.660366670298254</v>
      </c>
      <c r="G431" s="299" t="str">
        <f>CONCATENATE("(",ROUND((F431/$H431)*100,1),")")</f>
        <v>(6.8)</v>
      </c>
      <c r="H431" s="302">
        <f>SUM(H429:H430)</f>
        <v>53.948000000000086</v>
      </c>
      <c r="I431" s="299" t="str">
        <f>CONCATENATE("(",ROUND((H431/$H431)*100,1),")")</f>
        <v>(100)</v>
      </c>
      <c r="K431" s="302">
        <f t="shared" si="321"/>
        <v>2.397922679721237</v>
      </c>
      <c r="L431" s="302">
        <f t="shared" si="322"/>
        <v>0.71110923885375854</v>
      </c>
      <c r="M431" s="302">
        <f t="shared" si="323"/>
        <v>0.22796808142484437</v>
      </c>
      <c r="N431" s="302">
        <f t="shared" si="324"/>
        <v>3.3369999999998399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7.7264595546694004</v>
      </c>
      <c r="C434" s="299" t="str">
        <f>CONCATENATE("(",ROUND((B434/$H436)*100,1),")")</f>
        <v>(13.5)</v>
      </c>
      <c r="D434" s="302">
        <f>'Ind T6'!R180</f>
        <v>2.376457414454324</v>
      </c>
      <c r="E434" s="299" t="str">
        <f>CONCATENATE("(",ROUND((D434/$H436)*100,1),")")</f>
        <v>(4.1)</v>
      </c>
      <c r="F434" s="302">
        <f>'Ind T6'!S180</f>
        <v>1.9248615039669479</v>
      </c>
      <c r="G434" s="299" t="str">
        <f>CONCATENATE("(",ROUND((F434/$H436)*100,1),")")</f>
        <v>(3.4)</v>
      </c>
      <c r="H434" s="302">
        <f>SUM(B434,D434,F434)</f>
        <v>12.027778473090672</v>
      </c>
      <c r="I434" s="299" t="str">
        <f>CONCATENATE("(",ROUND((H434/$H436)*100,1),")")</f>
        <v>(21)</v>
      </c>
      <c r="K434" s="302">
        <f>B439-B434</f>
        <v>0.47161159313017365</v>
      </c>
      <c r="L434" s="302">
        <f>D439-D434</f>
        <v>0.2411686987005881</v>
      </c>
      <c r="M434" s="302">
        <f>F439-F434</f>
        <v>-9.2582206733866856E-2</v>
      </c>
      <c r="N434" s="302">
        <f>SUM(K434:M434)</f>
        <v>0.62019808509689489</v>
      </c>
    </row>
    <row r="435" spans="1:14" x14ac:dyDescent="0.2">
      <c r="A435" s="282" t="s">
        <v>365</v>
      </c>
      <c r="B435" s="302">
        <f>'Ind T6'!Q179</f>
        <v>23.713923757949622</v>
      </c>
      <c r="C435" s="299" t="str">
        <f>CONCATENATE("(",ROUND((B435/$H436)*100,1),")")</f>
        <v>(41.4)</v>
      </c>
      <c r="D435" s="302">
        <f>'Ind T6'!R179</f>
        <v>19.579824521203481</v>
      </c>
      <c r="E435" s="299" t="str">
        <f>CONCATENATE("(",ROUND((D435/$H436)*100,1),")")</f>
        <v>(34.2)</v>
      </c>
      <c r="F435" s="302">
        <f>'Ind T6'!S179</f>
        <v>1.9634732477561505</v>
      </c>
      <c r="G435" s="299" t="str">
        <f>CONCATENATE("(",ROUND((F435/$H436)*100,1),")")</f>
        <v>(3.4)</v>
      </c>
      <c r="H435" s="302">
        <f t="shared" ref="H435" si="325">SUM(B435,D435,F435)</f>
        <v>45.257221526909255</v>
      </c>
      <c r="I435" s="299" t="str">
        <f>CONCATENATE("(",ROUND((H435/$H436)*100,1),")")</f>
        <v>(79)</v>
      </c>
      <c r="K435" s="302">
        <f t="shared" ref="K435:K436" si="326">B440-B435</f>
        <v>2.789098271889813</v>
      </c>
      <c r="L435" s="302">
        <f t="shared" ref="L435:L436" si="327">D440-D435</f>
        <v>-0.31493977265704842</v>
      </c>
      <c r="M435" s="302">
        <f t="shared" ref="M435:M436" si="328">F440-F435</f>
        <v>0.28964341567044127</v>
      </c>
      <c r="N435" s="302">
        <f t="shared" ref="N435:N436" si="329">SUM(K435:M435)</f>
        <v>2.7638019149032056</v>
      </c>
    </row>
    <row r="436" spans="1:14" x14ac:dyDescent="0.2">
      <c r="A436" s="282" t="s">
        <v>363</v>
      </c>
      <c r="B436" s="302">
        <f>SUM(B434:B435)</f>
        <v>31.440383312619023</v>
      </c>
      <c r="C436" s="299" t="str">
        <f>CONCATENATE("(",ROUND((B436/$H436)*100,1),")")</f>
        <v>(54.9)</v>
      </c>
      <c r="D436" s="302">
        <f>SUM(D434:D435)</f>
        <v>21.956281935657806</v>
      </c>
      <c r="E436" s="299" t="str">
        <f>CONCATENATE("(",ROUND((D436/$H436)*100,1),")")</f>
        <v>(38.3)</v>
      </c>
      <c r="F436" s="302">
        <f>SUM(F434:F435)</f>
        <v>3.8883347517230984</v>
      </c>
      <c r="G436" s="299" t="str">
        <f>CONCATENATE("(",ROUND((F436/$H436)*100,1),")")</f>
        <v>(6.8)</v>
      </c>
      <c r="H436" s="302">
        <f>SUM(H434:H435)</f>
        <v>57.284999999999926</v>
      </c>
      <c r="I436" s="299" t="str">
        <f>CONCATENATE("(",ROUND((H436/$H436)*100,1),")")</f>
        <v>(100)</v>
      </c>
      <c r="K436" s="302">
        <f t="shared" si="326"/>
        <v>3.2607098650199866</v>
      </c>
      <c r="L436" s="302">
        <f t="shared" si="327"/>
        <v>-7.3771073956461208E-2</v>
      </c>
      <c r="M436" s="302">
        <f t="shared" si="328"/>
        <v>0.19706120893657442</v>
      </c>
      <c r="N436" s="302">
        <f t="shared" si="329"/>
        <v>3.3840000000000998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8.198071147799574</v>
      </c>
      <c r="C439" s="299" t="str">
        <f>CONCATENATE("(",ROUND((B439/$H441)*100,1),")")</f>
        <v>(13.5)</v>
      </c>
      <c r="D439" s="302">
        <f>'Ind T6'!W180</f>
        <v>2.6176261131549121</v>
      </c>
      <c r="E439" s="299" t="str">
        <f>CONCATENATE("(",ROUND((D439/$H441)*100,1),")")</f>
        <v>(4.3)</v>
      </c>
      <c r="F439" s="302">
        <f>'Ind T6'!X180</f>
        <v>1.832279297233081</v>
      </c>
      <c r="G439" s="299" t="str">
        <f>CONCATENATE("(",ROUND((F439/$H441)*100,1),")")</f>
        <v>(3)</v>
      </c>
      <c r="H439" s="302">
        <f>SUM(B439,D439,F439)</f>
        <v>12.647976558187567</v>
      </c>
      <c r="I439" s="299" t="str">
        <f>CONCATENATE("(",ROUND((H439/$H441)*100,1),")")</f>
        <v>(20.8)</v>
      </c>
      <c r="K439" s="302">
        <f>B439-B429</f>
        <v>0.91422102565871732</v>
      </c>
      <c r="L439" s="302">
        <f>D439-D429</f>
        <v>0.43039273650074295</v>
      </c>
      <c r="M439" s="302">
        <f>F439-F429</f>
        <v>-7.8476305974658489E-2</v>
      </c>
      <c r="N439" s="302">
        <f>SUM(K439:M439)</f>
        <v>1.2661374561848018</v>
      </c>
    </row>
    <row r="440" spans="1:14" x14ac:dyDescent="0.2">
      <c r="A440" s="282" t="s">
        <v>365</v>
      </c>
      <c r="B440" s="302">
        <f>'Ind T6'!V179</f>
        <v>26.503022029839435</v>
      </c>
      <c r="C440" s="299" t="str">
        <f>CONCATENATE("(",ROUND((B440/$H441)*100,1),")")</f>
        <v>(43.7)</v>
      </c>
      <c r="D440" s="302">
        <f>'Ind T6'!W179</f>
        <v>19.264884748546432</v>
      </c>
      <c r="E440" s="299" t="str">
        <f>CONCATENATE("(",ROUND((D440/$H441)*100,1),")")</f>
        <v>(31.8)</v>
      </c>
      <c r="F440" s="302">
        <f>'Ind T6'!X179</f>
        <v>2.2531166634265918</v>
      </c>
      <c r="G440" s="299" t="str">
        <f>CONCATENATE("(",ROUND((F440/$H441)*100,1),")")</f>
        <v>(3.7)</v>
      </c>
      <c r="H440" s="302">
        <f t="shared" ref="H440" si="330">SUM(B440,D440,F440)</f>
        <v>48.021023441812453</v>
      </c>
      <c r="I440" s="299" t="str">
        <f>CONCATENATE("(",ROUND((H440/$H441)*100,1),")")</f>
        <v>(79.2)</v>
      </c>
      <c r="K440" s="302">
        <f t="shared" ref="K440:K441" si="331">B440-B430</f>
        <v>4.7444115190825045</v>
      </c>
      <c r="L440" s="302">
        <f t="shared" ref="L440:L441" si="332">D440-D430</f>
        <v>0.20694542839655483</v>
      </c>
      <c r="M440" s="302">
        <f t="shared" ref="M440:M441" si="333">F440-F430</f>
        <v>0.50350559633607705</v>
      </c>
      <c r="N440" s="302">
        <f t="shared" ref="N440:N441" si="334">SUM(K440:M440)</f>
        <v>5.4548625438151364</v>
      </c>
    </row>
    <row r="441" spans="1:14" x14ac:dyDescent="0.2">
      <c r="A441" s="282" t="s">
        <v>363</v>
      </c>
      <c r="B441" s="302">
        <f>SUM(B439:B440)</f>
        <v>34.701093177639009</v>
      </c>
      <c r="C441" s="299" t="str">
        <f>CONCATENATE("(",ROUND((B441/$H441)*100,1),")")</f>
        <v>(57.2)</v>
      </c>
      <c r="D441" s="302">
        <f>SUM(D439:D440)</f>
        <v>21.882510861701345</v>
      </c>
      <c r="E441" s="299" t="str">
        <f>CONCATENATE("(",ROUND((D441/$H441)*100,1),")")</f>
        <v>(36.1)</v>
      </c>
      <c r="F441" s="302">
        <f>SUM(F439:F440)</f>
        <v>4.0853959606596728</v>
      </c>
      <c r="G441" s="299" t="str">
        <f>CONCATENATE("(",ROUND((F441/$H441)*100,1),")")</f>
        <v>(6.7)</v>
      </c>
      <c r="H441" s="302">
        <f>SUM(H439:H440)</f>
        <v>60.669000000000018</v>
      </c>
      <c r="I441" s="299" t="str">
        <f>CONCATENATE("(",ROUND((H441/$H441)*100,1),")")</f>
        <v>(100)</v>
      </c>
      <c r="K441" s="302">
        <f t="shared" si="331"/>
        <v>5.6586325447412236</v>
      </c>
      <c r="L441" s="302">
        <f t="shared" si="332"/>
        <v>0.63733816489729733</v>
      </c>
      <c r="M441" s="302">
        <f t="shared" si="333"/>
        <v>0.42502929036141879</v>
      </c>
      <c r="N441" s="302">
        <f t="shared" si="334"/>
        <v>6.7209999999999397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2.3726936095902174</v>
      </c>
      <c r="C450" s="299" t="str">
        <f>CONCATENATE("(",ROUND((B450/$H452)*100,1),")")</f>
        <v>(18.6)</v>
      </c>
      <c r="D450" s="302">
        <f>'Ind T6'!M189</f>
        <v>1.8180843442166361</v>
      </c>
      <c r="E450" s="299" t="str">
        <f>CONCATENATE("(",ROUND((D450/$H452)*100,1),")")</f>
        <v>(14.2)</v>
      </c>
      <c r="F450" s="302">
        <f>'Ind T6'!N189</f>
        <v>2.2277910969571391</v>
      </c>
      <c r="G450" s="299" t="str">
        <f>CONCATENATE("(",ROUND((F450/$H452)*100,1),")")</f>
        <v>(17.4)</v>
      </c>
      <c r="H450" s="302">
        <f>SUM(B450,D450,F450)</f>
        <v>6.4185690507639928</v>
      </c>
      <c r="I450" s="299" t="str">
        <f>CONCATENATE("(",ROUND((H450/$H452)*100,1),")")</f>
        <v>(50.3)</v>
      </c>
      <c r="K450" s="302">
        <f>B455-B450</f>
        <v>-0.1413168542894141</v>
      </c>
      <c r="L450" s="302">
        <f>D455-D450</f>
        <v>-5.1915032709991538E-2</v>
      </c>
      <c r="M450" s="302">
        <f>F455-F450</f>
        <v>-0.34647633484390727</v>
      </c>
      <c r="N450" s="302">
        <f>SUM(K450:M450)</f>
        <v>-0.53970822184331291</v>
      </c>
    </row>
    <row r="451" spans="1:14" x14ac:dyDescent="0.2">
      <c r="A451" s="282" t="s">
        <v>365</v>
      </c>
      <c r="B451" s="302">
        <f>'Ind T6'!L188</f>
        <v>2.14530551151624</v>
      </c>
      <c r="C451" s="299" t="str">
        <f>CONCATENATE("(",ROUND((B451/$H452)*100,1),")")</f>
        <v>(16.8)</v>
      </c>
      <c r="D451" s="302">
        <f>'Ind T6'!M188</f>
        <v>3.1768005113060593</v>
      </c>
      <c r="E451" s="299" t="str">
        <f>CONCATENATE("(",ROUND((D451/$H452)*100,1),")")</f>
        <v>(24.9)</v>
      </c>
      <c r="F451" s="302">
        <f>'Ind T6'!N188</f>
        <v>1.0313249264137001</v>
      </c>
      <c r="G451" s="299" t="str">
        <f>CONCATENATE("(",ROUND((F451/$H452)*100,1),")")</f>
        <v>(8.1)</v>
      </c>
      <c r="H451" s="302">
        <f t="shared" ref="H451" si="335">SUM(B451,D451,F451)</f>
        <v>6.3534309492359995</v>
      </c>
      <c r="I451" s="299" t="str">
        <f>CONCATENATE("(",ROUND((H451/$H452)*100,1),")")</f>
        <v>(49.7)</v>
      </c>
      <c r="K451" s="302">
        <f t="shared" ref="K451:K452" si="336">B456-B451</f>
        <v>-0.2595303088606582</v>
      </c>
      <c r="L451" s="302">
        <f t="shared" ref="L451:L452" si="337">D456-D451</f>
        <v>-0.19293089155479537</v>
      </c>
      <c r="M451" s="302">
        <f t="shared" ref="M451:M452" si="338">F456-F451</f>
        <v>-0.2038305777412166</v>
      </c>
      <c r="N451" s="302">
        <f t="shared" ref="N451:N452" si="339">SUM(K451:M451)</f>
        <v>-0.65629177815667017</v>
      </c>
    </row>
    <row r="452" spans="1:14" x14ac:dyDescent="0.2">
      <c r="A452" s="282" t="s">
        <v>363</v>
      </c>
      <c r="B452" s="302">
        <f>SUM(B450:B451)</f>
        <v>4.5179991211064578</v>
      </c>
      <c r="C452" s="299" t="str">
        <f>CONCATENATE("(",ROUND((B452/$H452)*100,1),")")</f>
        <v>(35.4)</v>
      </c>
      <c r="D452" s="302">
        <f>SUM(D450:D451)</f>
        <v>4.9948848555226952</v>
      </c>
      <c r="E452" s="299" t="str">
        <f>CONCATENATE("(",ROUND((D452/$H452)*100,1),")")</f>
        <v>(39.1)</v>
      </c>
      <c r="F452" s="302">
        <f>SUM(F450:F451)</f>
        <v>3.2591160233708392</v>
      </c>
      <c r="G452" s="299" t="str">
        <f>CONCATENATE("(",ROUND((F452/$H452)*100,1),")")</f>
        <v>(25.5)</v>
      </c>
      <c r="H452" s="302">
        <f>SUM(H450:H451)</f>
        <v>12.771999999999991</v>
      </c>
      <c r="I452" s="299" t="str">
        <f>CONCATENATE("(",ROUND((H452/$H452)*100,1),")")</f>
        <v>(100)</v>
      </c>
      <c r="K452" s="302">
        <f t="shared" si="336"/>
        <v>-0.40084716315007274</v>
      </c>
      <c r="L452" s="302">
        <f t="shared" si="337"/>
        <v>-0.24484592426478713</v>
      </c>
      <c r="M452" s="302">
        <f t="shared" si="338"/>
        <v>-0.55030691258512388</v>
      </c>
      <c r="N452" s="302">
        <f t="shared" si="339"/>
        <v>-1.1959999999999837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2.2313767553008033</v>
      </c>
      <c r="C455" s="299" t="str">
        <f>CONCATENATE("(",ROUND((B455/$H457)*100,1),")")</f>
        <v>(19.3)</v>
      </c>
      <c r="D455" s="302">
        <f>'Ind T6'!R189</f>
        <v>1.7661693115066446</v>
      </c>
      <c r="E455" s="299" t="str">
        <f>CONCATENATE("(",ROUND((D455/$H457)*100,1),")")</f>
        <v>(15.3)</v>
      </c>
      <c r="F455" s="302">
        <f>'Ind T6'!S189</f>
        <v>1.8813147621132318</v>
      </c>
      <c r="G455" s="299" t="str">
        <f>CONCATENATE("(",ROUND((F455/$H457)*100,1),")")</f>
        <v>(16.3)</v>
      </c>
      <c r="H455" s="302">
        <f>SUM(B455,D455,F455)</f>
        <v>5.8788608289206792</v>
      </c>
      <c r="I455" s="299" t="str">
        <f>CONCATENATE("(",ROUND((H455/$H457)*100,1),")")</f>
        <v>(50.8)</v>
      </c>
      <c r="K455" s="302">
        <f>B460-B455</f>
        <v>0.17603665444430217</v>
      </c>
      <c r="L455" s="302">
        <f>D460-D455</f>
        <v>0.20538358058527861</v>
      </c>
      <c r="M455" s="302">
        <f>F460-F455</f>
        <v>0.13890618642777808</v>
      </c>
      <c r="N455" s="302">
        <f>SUM(K455:M455)</f>
        <v>0.52032642145735886</v>
      </c>
    </row>
    <row r="456" spans="1:14" x14ac:dyDescent="0.2">
      <c r="A456" s="282" t="s">
        <v>365</v>
      </c>
      <c r="B456" s="302">
        <f>'Ind T6'!Q188</f>
        <v>1.8857752026555819</v>
      </c>
      <c r="C456" s="299" t="str">
        <f>CONCATENATE("(",ROUND((B456/$H457)*100,1),")")</f>
        <v>(16.3)</v>
      </c>
      <c r="D456" s="302">
        <f>'Ind T6'!R188</f>
        <v>2.983869619751264</v>
      </c>
      <c r="E456" s="299" t="str">
        <f>CONCATENATE("(",ROUND((D456/$H457)*100,1),")")</f>
        <v>(25.8)</v>
      </c>
      <c r="F456" s="302">
        <f>'Ind T6'!S188</f>
        <v>0.8274943486724835</v>
      </c>
      <c r="G456" s="299" t="str">
        <f>CONCATENATE("(",ROUND((F456/$H457)*100,1),")")</f>
        <v>(7.1)</v>
      </c>
      <c r="H456" s="302">
        <f t="shared" ref="H456" si="340">SUM(B456,D456,F456)</f>
        <v>5.6971391710793293</v>
      </c>
      <c r="I456" s="299" t="str">
        <f>CONCATENATE("(",ROUND((H456/$H457)*100,1),")")</f>
        <v>(49.2)</v>
      </c>
      <c r="K456" s="302">
        <f t="shared" ref="K456:K457" si="341">B461-B456</f>
        <v>8.8027024832855183E-3</v>
      </c>
      <c r="L456" s="302">
        <f t="shared" ref="L456:L457" si="342">D461-D456</f>
        <v>0.19974962632607163</v>
      </c>
      <c r="M456" s="302">
        <f t="shared" ref="M456:M457" si="343">F461-F456</f>
        <v>8.4121249733265624E-2</v>
      </c>
      <c r="N456" s="302">
        <f t="shared" ref="N456:N457" si="344">SUM(K456:M456)</f>
        <v>0.29267357854262277</v>
      </c>
    </row>
    <row r="457" spans="1:14" x14ac:dyDescent="0.2">
      <c r="A457" s="282" t="s">
        <v>363</v>
      </c>
      <c r="B457" s="302">
        <f>SUM(B455:B456)</f>
        <v>4.1171519579563851</v>
      </c>
      <c r="C457" s="299" t="str">
        <f>CONCATENATE("(",ROUND((B457/$H457)*100,1),")")</f>
        <v>(35.6)</v>
      </c>
      <c r="D457" s="302">
        <f>SUM(D455:D456)</f>
        <v>4.7500389312579081</v>
      </c>
      <c r="E457" s="299" t="str">
        <f>CONCATENATE("(",ROUND((D457/$H457)*100,1),")")</f>
        <v>(41)</v>
      </c>
      <c r="F457" s="302">
        <f>SUM(F455:F456)</f>
        <v>2.7088091107857153</v>
      </c>
      <c r="G457" s="299" t="str">
        <f>CONCATENATE("(",ROUND((F457/$H457)*100,1),")")</f>
        <v>(23.4)</v>
      </c>
      <c r="H457" s="302">
        <f>SUM(H455:H456)</f>
        <v>11.576000000000008</v>
      </c>
      <c r="I457" s="299" t="str">
        <f>CONCATENATE("(",ROUND((H457/$H457)*100,1),")")</f>
        <v>(100)</v>
      </c>
      <c r="K457" s="302">
        <f t="shared" si="341"/>
        <v>0.18483935692758724</v>
      </c>
      <c r="L457" s="302">
        <f t="shared" si="342"/>
        <v>0.40513320691135046</v>
      </c>
      <c r="M457" s="302">
        <f t="shared" si="343"/>
        <v>0.22302743616104381</v>
      </c>
      <c r="N457" s="302">
        <f t="shared" si="344"/>
        <v>0.81299999999998152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2.4074134097451054</v>
      </c>
      <c r="C460" s="299" t="str">
        <f>CONCATENATE("(",ROUND((B460/$H462)*100,1),")")</f>
        <v>(19.4)</v>
      </c>
      <c r="D460" s="302">
        <f>'Ind T6'!W189</f>
        <v>1.9715528920919232</v>
      </c>
      <c r="E460" s="299" t="str">
        <f>CONCATENATE("(",ROUND((D460/$H462)*100,1),")")</f>
        <v>(15.9)</v>
      </c>
      <c r="F460" s="302">
        <f>'Ind T6'!X189</f>
        <v>2.0202209485410099</v>
      </c>
      <c r="G460" s="299" t="str">
        <f>CONCATENATE("(",ROUND((F460/$H462)*100,1),")")</f>
        <v>(16.3)</v>
      </c>
      <c r="H460" s="302">
        <f>SUM(B460,D460,F460)</f>
        <v>6.3991872503780378</v>
      </c>
      <c r="I460" s="299" t="str">
        <f>CONCATENATE("(",ROUND((H460/$H462)*100,1),")")</f>
        <v>(51.7)</v>
      </c>
      <c r="K460" s="302">
        <f>B460-B450</f>
        <v>3.471980015488807E-2</v>
      </c>
      <c r="L460" s="302">
        <f>D460-D450</f>
        <v>0.15346854787528708</v>
      </c>
      <c r="M460" s="302">
        <f>F460-F450</f>
        <v>-0.2075701484161292</v>
      </c>
      <c r="N460" s="302">
        <f>SUM(K460:M460)</f>
        <v>-1.9381800385954051E-2</v>
      </c>
    </row>
    <row r="461" spans="1:14" x14ac:dyDescent="0.2">
      <c r="A461" s="282" t="s">
        <v>365</v>
      </c>
      <c r="B461" s="302">
        <f>'Ind T6'!V188</f>
        <v>1.8945779051388674</v>
      </c>
      <c r="C461" s="299" t="str">
        <f>CONCATENATE("(",ROUND((B461/$H462)*100,1),")")</f>
        <v>(15.3)</v>
      </c>
      <c r="D461" s="302">
        <f>'Ind T6'!W188</f>
        <v>3.1836192460773356</v>
      </c>
      <c r="E461" s="299" t="str">
        <f>CONCATENATE("(",ROUND((D461/$H462)*100,1),")")</f>
        <v>(25.7)</v>
      </c>
      <c r="F461" s="302">
        <f>'Ind T6'!X188</f>
        <v>0.91161559840574913</v>
      </c>
      <c r="G461" s="299" t="str">
        <f>CONCATENATE("(",ROUND((F461/$H462)*100,1),")")</f>
        <v>(7.4)</v>
      </c>
      <c r="H461" s="302">
        <f t="shared" ref="H461" si="345">SUM(B461,D461,F461)</f>
        <v>5.9898127496219526</v>
      </c>
      <c r="I461" s="299" t="str">
        <f>CONCATENATE("(",ROUND((H461/$H462)*100,1),")")</f>
        <v>(48.3)</v>
      </c>
      <c r="K461" s="302">
        <f t="shared" ref="K461:K462" si="346">B461-B451</f>
        <v>-0.25072760637737268</v>
      </c>
      <c r="L461" s="302">
        <f t="shared" ref="L461:L462" si="347">D461-D451</f>
        <v>6.818734771276258E-3</v>
      </c>
      <c r="M461" s="302">
        <f t="shared" ref="M461:M462" si="348">F461-F451</f>
        <v>-0.11970932800795098</v>
      </c>
      <c r="N461" s="302">
        <f t="shared" ref="N461:N462" si="349">SUM(K461:M461)</f>
        <v>-0.3636181996140474</v>
      </c>
    </row>
    <row r="462" spans="1:14" x14ac:dyDescent="0.2">
      <c r="A462" s="282" t="s">
        <v>363</v>
      </c>
      <c r="B462" s="302">
        <f>SUM(B460:B461)</f>
        <v>4.3019913148839724</v>
      </c>
      <c r="C462" s="299" t="str">
        <f>CONCATENATE("(",ROUND((B462/$H462)*100,1),")")</f>
        <v>(34.7)</v>
      </c>
      <c r="D462" s="302">
        <f>SUM(D460:D461)</f>
        <v>5.1551721381692586</v>
      </c>
      <c r="E462" s="299" t="str">
        <f>CONCATENATE("(",ROUND((D462/$H462)*100,1),")")</f>
        <v>(41.6)</v>
      </c>
      <c r="F462" s="302">
        <f>SUM(F460:F461)</f>
        <v>2.9318365469467591</v>
      </c>
      <c r="G462" s="299" t="str">
        <f>CONCATENATE("(",ROUND((F462/$H462)*100,1),")")</f>
        <v>(23.7)</v>
      </c>
      <c r="H462" s="302">
        <f>SUM(H460:H461)</f>
        <v>12.38899999999999</v>
      </c>
      <c r="I462" s="299" t="str">
        <f>CONCATENATE("(",ROUND((H462/$H462)*100,1),")")</f>
        <v>(100)</v>
      </c>
      <c r="K462" s="302">
        <f t="shared" si="346"/>
        <v>-0.2160078062224855</v>
      </c>
      <c r="L462" s="302">
        <f t="shared" si="347"/>
        <v>0.16028728264656333</v>
      </c>
      <c r="M462" s="302">
        <f t="shared" si="348"/>
        <v>-0.32727947642408006</v>
      </c>
      <c r="N462" s="302">
        <f t="shared" si="349"/>
        <v>-0.38300000000000223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2.9238513461461753</v>
      </c>
      <c r="C471" s="299" t="str">
        <f>CONCATENATE("(",ROUND((B471/$H473)*100,1),")")</f>
        <v>(20.4)</v>
      </c>
      <c r="D471" s="302">
        <f>'Ind T6'!M198</f>
        <v>1.2609201644807453</v>
      </c>
      <c r="E471" s="299" t="str">
        <f>CONCATENATE("(",ROUND((D471/$H473)*100,1),")")</f>
        <v>(8.8)</v>
      </c>
      <c r="F471" s="302">
        <f>'Ind T6'!N198</f>
        <v>0.75173093337987085</v>
      </c>
      <c r="G471" s="299" t="str">
        <f>CONCATENATE("(",ROUND((F471/$H473)*100,1),")")</f>
        <v>(5.2)</v>
      </c>
      <c r="H471" s="302">
        <f>SUM(B471,D471,F471)</f>
        <v>4.9365024440067913</v>
      </c>
      <c r="I471" s="299" t="str">
        <f>CONCATENATE("(",ROUND((H471/$H473)*100,1),")")</f>
        <v>(34.4)</v>
      </c>
      <c r="K471" s="302">
        <f>B476-B471</f>
        <v>2.5670109506333638E-2</v>
      </c>
      <c r="L471" s="302">
        <f>D476-D471</f>
        <v>-3.3837668275344734E-2</v>
      </c>
      <c r="M471" s="302">
        <f>F476-F471</f>
        <v>5.764017492318585E-3</v>
      </c>
      <c r="N471" s="302">
        <f>SUM(K471:M471)</f>
        <v>-2.4035412766925113E-3</v>
      </c>
    </row>
    <row r="472" spans="1:14" x14ac:dyDescent="0.2">
      <c r="A472" s="282" t="s">
        <v>365</v>
      </c>
      <c r="B472" s="302">
        <f>'Ind T6'!L197</f>
        <v>3.3075048490767438</v>
      </c>
      <c r="C472" s="299" t="str">
        <f>CONCATENATE("(",ROUND((B472/$H473)*100,1),")")</f>
        <v>(23.1)</v>
      </c>
      <c r="D472" s="302">
        <f>'Ind T6'!M197</f>
        <v>2.7758786562139441</v>
      </c>
      <c r="E472" s="299" t="str">
        <f>CONCATENATE("(",ROUND((D472/$H473)*100,1),")")</f>
        <v>(19.4)</v>
      </c>
      <c r="F472" s="302">
        <f>'Ind T6'!N197</f>
        <v>3.3201140507025175</v>
      </c>
      <c r="G472" s="299" t="str">
        <f>CONCATENATE("(",ROUND((F472/$H473)*100,1),")")</f>
        <v>(23.2)</v>
      </c>
      <c r="H472" s="302">
        <f t="shared" ref="H472" si="350">SUM(B472,D472,F472)</f>
        <v>9.403497555993205</v>
      </c>
      <c r="I472" s="299" t="str">
        <f>CONCATENATE("(",ROUND((H472/$H473)*100,1),")")</f>
        <v>(65.6)</v>
      </c>
      <c r="K472" s="302">
        <f t="shared" ref="K472:K473" si="351">B477-B472</f>
        <v>-0.17797174454666065</v>
      </c>
      <c r="L472" s="302">
        <f t="shared" ref="L472:L473" si="352">D477-D472</f>
        <v>-0.10332672007779031</v>
      </c>
      <c r="M472" s="302">
        <f t="shared" ref="M472:M473" si="353">F477-F472</f>
        <v>-6.7297994098848957E-2</v>
      </c>
      <c r="N472" s="302">
        <f t="shared" ref="N472:N473" si="354">SUM(K472:M472)</f>
        <v>-0.34859645872329992</v>
      </c>
    </row>
    <row r="473" spans="1:14" x14ac:dyDescent="0.2">
      <c r="A473" s="282" t="s">
        <v>363</v>
      </c>
      <c r="B473" s="302">
        <f>SUM(B471:B472)</f>
        <v>6.2313561952229186</v>
      </c>
      <c r="C473" s="299" t="str">
        <f>CONCATENATE("(",ROUND((B473/$H473)*100,1),")")</f>
        <v>(43.5)</v>
      </c>
      <c r="D473" s="302">
        <f>SUM(D471:D472)</f>
        <v>4.0367988206946892</v>
      </c>
      <c r="E473" s="299" t="str">
        <f>CONCATENATE("(",ROUND((D473/$H473)*100,1),")")</f>
        <v>(28.2)</v>
      </c>
      <c r="F473" s="302">
        <f>SUM(F471:F472)</f>
        <v>4.0718449840823885</v>
      </c>
      <c r="G473" s="299" t="str">
        <f>CONCATENATE("(",ROUND((F473/$H473)*100,1),")")</f>
        <v>(28.4)</v>
      </c>
      <c r="H473" s="302">
        <f>SUM(H471:H472)</f>
        <v>14.339999999999996</v>
      </c>
      <c r="I473" s="299" t="str">
        <f>CONCATENATE("(",ROUND((H473/$H473)*100,1),")")</f>
        <v>(100)</v>
      </c>
      <c r="K473" s="302">
        <f t="shared" si="351"/>
        <v>-0.15230163504032657</v>
      </c>
      <c r="L473" s="302">
        <f t="shared" si="352"/>
        <v>-0.13716438835313483</v>
      </c>
      <c r="M473" s="302">
        <f t="shared" si="353"/>
        <v>-6.1533976606530594E-2</v>
      </c>
      <c r="N473" s="302">
        <f t="shared" si="354"/>
        <v>-0.35099999999999199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2.9495214556525089</v>
      </c>
      <c r="C476" s="299" t="str">
        <f>CONCATENATE("(",ROUND((B476/$H478)*100,1),")")</f>
        <v>(21.1)</v>
      </c>
      <c r="D476" s="302">
        <f>'Ind T6'!R198</f>
        <v>1.2270824962054006</v>
      </c>
      <c r="E476" s="299" t="str">
        <f>CONCATENATE("(",ROUND((D476/$H478)*100,1),")")</f>
        <v>(8.8)</v>
      </c>
      <c r="F476" s="302">
        <f>'Ind T6'!S198</f>
        <v>0.75749495087218943</v>
      </c>
      <c r="G476" s="299" t="str">
        <f>CONCATENATE("(",ROUND((F476/$H478)*100,1),")")</f>
        <v>(5.4)</v>
      </c>
      <c r="H476" s="302">
        <f>SUM(B476,D476,F476)</f>
        <v>4.9340989027300992</v>
      </c>
      <c r="I476" s="299" t="str">
        <f>CONCATENATE("(",ROUND((H476/$H478)*100,1),")")</f>
        <v>(35.3)</v>
      </c>
      <c r="K476" s="302">
        <f>B481-B476</f>
        <v>0.16116106762539895</v>
      </c>
      <c r="L476" s="302">
        <f>D481-D476</f>
        <v>1.2149068498904292E-2</v>
      </c>
      <c r="M476" s="302">
        <f>F481-F476</f>
        <v>3.8200697877885048E-2</v>
      </c>
      <c r="N476" s="302">
        <f>SUM(K476:M476)</f>
        <v>0.21151083400218829</v>
      </c>
    </row>
    <row r="477" spans="1:14" x14ac:dyDescent="0.2">
      <c r="A477" s="282" t="s">
        <v>365</v>
      </c>
      <c r="B477" s="302">
        <f>'Ind T6'!Q197</f>
        <v>3.1295331045300832</v>
      </c>
      <c r="C477" s="299" t="str">
        <f>CONCATENATE("(",ROUND((B477/$H478)*100,1),")")</f>
        <v>(22.4)</v>
      </c>
      <c r="D477" s="302">
        <f>'Ind T6'!R197</f>
        <v>2.6725519361361538</v>
      </c>
      <c r="E477" s="299" t="str">
        <f>CONCATENATE("(",ROUND((D477/$H478)*100,1),")")</f>
        <v>(19.1)</v>
      </c>
      <c r="F477" s="302">
        <f>'Ind T6'!S197</f>
        <v>3.2528160566036686</v>
      </c>
      <c r="G477" s="299" t="str">
        <f>CONCATENATE("(",ROUND((F477/$H478)*100,1),")")</f>
        <v>(23.3)</v>
      </c>
      <c r="H477" s="302">
        <f t="shared" ref="H477" si="355">SUM(B477,D477,F477)</f>
        <v>9.0549010972699051</v>
      </c>
      <c r="I477" s="299" t="str">
        <f>CONCATENATE("(",ROUND((H477/$H478)*100,1),")")</f>
        <v>(64.7)</v>
      </c>
      <c r="K477" s="302">
        <f t="shared" ref="K477:K478" si="356">B482-B477</f>
        <v>-0.122459681592475</v>
      </c>
      <c r="L477" s="302">
        <f t="shared" ref="L477:L478" si="357">D482-D477</f>
        <v>-6.8423386330850988E-2</v>
      </c>
      <c r="M477" s="302">
        <f t="shared" ref="M477:M478" si="358">F482-F477</f>
        <v>-2.9627766078875517E-2</v>
      </c>
      <c r="N477" s="302">
        <f t="shared" ref="N477:N478" si="359">SUM(K477:M477)</f>
        <v>-0.22051083400220151</v>
      </c>
    </row>
    <row r="478" spans="1:14" x14ac:dyDescent="0.2">
      <c r="A478" s="282" t="s">
        <v>363</v>
      </c>
      <c r="B478" s="302">
        <f>SUM(B476:B477)</f>
        <v>6.079054560182592</v>
      </c>
      <c r="C478" s="299" t="str">
        <f>CONCATENATE("(",ROUND((B478/$H478)*100,1),")")</f>
        <v>(43.5)</v>
      </c>
      <c r="D478" s="302">
        <f>SUM(D476:D477)</f>
        <v>3.8996344323415544</v>
      </c>
      <c r="E478" s="299" t="str">
        <f>CONCATENATE("(",ROUND((D478/$H478)*100,1),")")</f>
        <v>(27.9)</v>
      </c>
      <c r="F478" s="302">
        <f>SUM(F476:F477)</f>
        <v>4.0103110074758579</v>
      </c>
      <c r="G478" s="299" t="str">
        <f>CONCATENATE("(",ROUND((F478/$H478)*100,1),")")</f>
        <v>(28.7)</v>
      </c>
      <c r="H478" s="302">
        <f>SUM(H476:H477)</f>
        <v>13.989000000000004</v>
      </c>
      <c r="I478" s="299" t="str">
        <f>CONCATENATE("(",ROUND((H478/$H478)*100,1),")")</f>
        <v>(100)</v>
      </c>
      <c r="K478" s="302">
        <f t="shared" si="356"/>
        <v>3.8701386032923502E-2</v>
      </c>
      <c r="L478" s="302">
        <f t="shared" si="357"/>
        <v>-5.6274317831946696E-2</v>
      </c>
      <c r="M478" s="302">
        <f t="shared" si="358"/>
        <v>8.5729317990095311E-3</v>
      </c>
      <c r="N478" s="302">
        <f t="shared" si="359"/>
        <v>-9.0000000000136637E-3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3.1106825232779078</v>
      </c>
      <c r="C481" s="299" t="str">
        <f>CONCATENATE("(",ROUND((B481/$H483)*100,1),")")</f>
        <v>(22.3)</v>
      </c>
      <c r="D481" s="302">
        <f>'Ind T6'!W198</f>
        <v>1.2392315647043048</v>
      </c>
      <c r="E481" s="299" t="str">
        <f>CONCATENATE("(",ROUND((D481/$H483)*100,1),")")</f>
        <v>(8.9)</v>
      </c>
      <c r="F481" s="302">
        <f>'Ind T6'!X198</f>
        <v>0.79569564875007448</v>
      </c>
      <c r="G481" s="299" t="str">
        <f>CONCATENATE("(",ROUND((F481/$H483)*100,1),")")</f>
        <v>(5.7)</v>
      </c>
      <c r="H481" s="302">
        <f>SUM(B481,D481,F481)</f>
        <v>5.1456097367322871</v>
      </c>
      <c r="I481" s="299" t="str">
        <f>CONCATENATE("(",ROUND((H481/$H483)*100,1),")")</f>
        <v>(36.8)</v>
      </c>
      <c r="K481" s="302">
        <f>B481-B471</f>
        <v>0.18683117713173258</v>
      </c>
      <c r="L481" s="302">
        <f>D481-D471</f>
        <v>-2.1688599776440443E-2</v>
      </c>
      <c r="M481" s="302">
        <f>F481-F471</f>
        <v>4.3964715370203633E-2</v>
      </c>
      <c r="N481" s="302">
        <f>SUM(K481:M481)</f>
        <v>0.20910729272549577</v>
      </c>
    </row>
    <row r="482" spans="1:14" x14ac:dyDescent="0.2">
      <c r="A482" s="282" t="s">
        <v>365</v>
      </c>
      <c r="B482" s="302">
        <f>'Ind T6'!V197</f>
        <v>3.0070734229376082</v>
      </c>
      <c r="C482" s="299" t="str">
        <f>CONCATENATE("(",ROUND((B482/$H483)*100,1),")")</f>
        <v>(21.5)</v>
      </c>
      <c r="D482" s="302">
        <f>'Ind T6'!W197</f>
        <v>2.6041285498053028</v>
      </c>
      <c r="E482" s="299" t="str">
        <f>CONCATENATE("(",ROUND((D482/$H483)*100,1),")")</f>
        <v>(18.6)</v>
      </c>
      <c r="F482" s="302">
        <f>'Ind T6'!X197</f>
        <v>3.2231882905247931</v>
      </c>
      <c r="G482" s="299" t="str">
        <f>CONCATENATE("(",ROUND((F482/$H483)*100,1),")")</f>
        <v>(23.1)</v>
      </c>
      <c r="H482" s="302">
        <f t="shared" ref="H482" si="360">SUM(B482,D482,F482)</f>
        <v>8.8343902632677036</v>
      </c>
      <c r="I482" s="299" t="str">
        <f>CONCATENATE("(",ROUND((H482/$H483)*100,1),")")</f>
        <v>(63.2)</v>
      </c>
      <c r="K482" s="302">
        <f t="shared" ref="K482:K483" si="361">B482-B472</f>
        <v>-0.30043142613913565</v>
      </c>
      <c r="L482" s="302">
        <f t="shared" ref="L482:L483" si="362">D482-D472</f>
        <v>-0.1717501064086413</v>
      </c>
      <c r="M482" s="302">
        <f t="shared" ref="M482:M483" si="363">F482-F472</f>
        <v>-9.6925760177724474E-2</v>
      </c>
      <c r="N482" s="302">
        <f t="shared" ref="N482:N483" si="364">SUM(K482:M482)</f>
        <v>-0.56910729272550142</v>
      </c>
    </row>
    <row r="483" spans="1:14" x14ac:dyDescent="0.2">
      <c r="A483" s="282" t="s">
        <v>363</v>
      </c>
      <c r="B483" s="302">
        <f>SUM(B481:B482)</f>
        <v>6.1177559462155156</v>
      </c>
      <c r="C483" s="299" t="str">
        <f>CONCATENATE("(",ROUND((B483/$H483)*100,1),")")</f>
        <v>(43.8)</v>
      </c>
      <c r="D483" s="302">
        <f>SUM(D481:D482)</f>
        <v>3.8433601145096077</v>
      </c>
      <c r="E483" s="299" t="str">
        <f>CONCATENATE("(",ROUND((D483/$H483)*100,1),")")</f>
        <v>(27.5)</v>
      </c>
      <c r="F483" s="302">
        <f>SUM(F481:F482)</f>
        <v>4.0188839392748674</v>
      </c>
      <c r="G483" s="299" t="str">
        <f>CONCATENATE("(",ROUND((F483/$H483)*100,1),")")</f>
        <v>(28.7)</v>
      </c>
      <c r="H483" s="302">
        <f>SUM(H481:H482)</f>
        <v>13.97999999999999</v>
      </c>
      <c r="I483" s="299" t="str">
        <f>CONCATENATE("(",ROUND((H483/$H483)*100,1),")")</f>
        <v>(100)</v>
      </c>
      <c r="K483" s="302">
        <f t="shared" si="361"/>
        <v>-0.11360024900740306</v>
      </c>
      <c r="L483" s="302">
        <f t="shared" si="362"/>
        <v>-0.19343870618508152</v>
      </c>
      <c r="M483" s="302">
        <f t="shared" si="363"/>
        <v>-5.2961044807521063E-2</v>
      </c>
      <c r="N483" s="302">
        <f t="shared" si="364"/>
        <v>-0.36000000000000565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Coventry and Warwickshire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0.69908852554456236</v>
      </c>
      <c r="C8" s="300">
        <v>0.47345758912460173</v>
      </c>
      <c r="D8" s="300">
        <v>0.38345013281178825</v>
      </c>
      <c r="E8" s="300">
        <f>SUM(B8:D8)</f>
        <v>1.5559962474809523</v>
      </c>
      <c r="F8" s="300"/>
      <c r="G8" s="300">
        <v>0.49214550557842213</v>
      </c>
      <c r="H8" s="300">
        <v>0.32843958711117455</v>
      </c>
      <c r="I8" s="300">
        <v>0.51960111703970124</v>
      </c>
      <c r="J8" s="300">
        <f>SUM(G8:I8)</f>
        <v>1.340186209729298</v>
      </c>
      <c r="K8" s="300"/>
      <c r="L8" s="300">
        <v>0.62805983207028826</v>
      </c>
      <c r="M8" s="300">
        <v>3.034395744563375E-2</v>
      </c>
      <c r="N8" s="300">
        <v>0.46612524727867533</v>
      </c>
      <c r="O8" s="300">
        <f>SUM(L8:N8)</f>
        <v>1.1245290367945975</v>
      </c>
      <c r="P8" s="300"/>
      <c r="Q8" s="300">
        <v>0.65482171324982597</v>
      </c>
      <c r="R8" s="300">
        <v>3.0718181056130271E-2</v>
      </c>
      <c r="S8" s="300">
        <v>0.49298934474345746</v>
      </c>
      <c r="T8" s="300">
        <f>SUM(Q8:S8)</f>
        <v>1.1785292390494138</v>
      </c>
      <c r="U8" s="300"/>
      <c r="V8" s="300">
        <v>0.65048623853754084</v>
      </c>
      <c r="W8" s="300">
        <v>2.8321100917563773E-2</v>
      </c>
      <c r="X8" s="300">
        <v>0.5048348623841199</v>
      </c>
      <c r="Y8" s="300">
        <f>SUM(V8:X8)</f>
        <v>1.1836422018392245</v>
      </c>
    </row>
    <row r="9" spans="1:25" x14ac:dyDescent="0.2">
      <c r="A9" s="260" t="s">
        <v>364</v>
      </c>
      <c r="B9" s="300">
        <v>1.9483246667701104</v>
      </c>
      <c r="C9" s="300">
        <v>0.48264202344184087</v>
      </c>
      <c r="D9" s="300">
        <v>2.2950370623070868</v>
      </c>
      <c r="E9" s="300">
        <f t="shared" ref="E9:E10" si="0">SUM(B9:D9)</f>
        <v>4.7260037525190377</v>
      </c>
      <c r="F9" s="300"/>
      <c r="G9" s="300">
        <v>2.0436077840746925</v>
      </c>
      <c r="H9" s="300">
        <v>0.23961260892444514</v>
      </c>
      <c r="I9" s="300">
        <v>1.3975933972715686</v>
      </c>
      <c r="J9" s="300">
        <f t="shared" ref="J9:J10" si="1">SUM(G9:I9)</f>
        <v>3.6808137902707063</v>
      </c>
      <c r="K9" s="300"/>
      <c r="L9" s="300">
        <v>1.1099579285346342</v>
      </c>
      <c r="M9" s="300">
        <v>2.809069327860347E-2</v>
      </c>
      <c r="N9" s="300">
        <v>1.154422341392161</v>
      </c>
      <c r="O9" s="300">
        <f t="shared" ref="O9:O10" si="2">SUM(L9:N9)</f>
        <v>2.2924709632053988</v>
      </c>
      <c r="P9" s="300"/>
      <c r="Q9" s="300">
        <v>1.1963607685411959</v>
      </c>
      <c r="R9" s="300">
        <v>2.9519422770620925E-2</v>
      </c>
      <c r="S9" s="300">
        <v>1.1675905696387681</v>
      </c>
      <c r="T9" s="300">
        <f t="shared" ref="T9:T10" si="3">SUM(Q9:S9)</f>
        <v>2.393470760950585</v>
      </c>
      <c r="U9" s="300"/>
      <c r="V9" s="300">
        <v>1.2894342507822596</v>
      </c>
      <c r="W9" s="300">
        <v>2.9519877676022054E-2</v>
      </c>
      <c r="X9" s="300">
        <v>1.0744036697024912</v>
      </c>
      <c r="Y9" s="300">
        <f t="shared" ref="Y9:Y10" si="4">SUM(V9:X9)</f>
        <v>2.393357798160773</v>
      </c>
    </row>
    <row r="10" spans="1:25" x14ac:dyDescent="0.2">
      <c r="A10" s="264" t="s">
        <v>363</v>
      </c>
      <c r="B10" s="301">
        <f>SUM(B8:B9)</f>
        <v>2.6474131923146729</v>
      </c>
      <c r="C10" s="301">
        <f t="shared" ref="C10:D10" si="5">SUM(C8:C9)</f>
        <v>0.9560996125664426</v>
      </c>
      <c r="D10" s="301">
        <f t="shared" si="5"/>
        <v>2.6784871951188749</v>
      </c>
      <c r="E10" s="301">
        <f t="shared" si="0"/>
        <v>6.2819999999999903</v>
      </c>
      <c r="F10" s="301"/>
      <c r="G10" s="301">
        <f>SUM(G8:G9)</f>
        <v>2.5357532896531145</v>
      </c>
      <c r="H10" s="301">
        <f t="shared" ref="H10" si="6">SUM(H8:H9)</f>
        <v>0.56805219603561974</v>
      </c>
      <c r="I10" s="301">
        <f t="shared" ref="I10" si="7">SUM(I8:I9)</f>
        <v>1.9171945143112699</v>
      </c>
      <c r="J10" s="301">
        <f t="shared" si="1"/>
        <v>5.0210000000000043</v>
      </c>
      <c r="K10" s="301"/>
      <c r="L10" s="301">
        <f>SUM(L8:L9)</f>
        <v>1.7380177606049223</v>
      </c>
      <c r="M10" s="301">
        <f t="shared" ref="M10" si="8">SUM(M8:M9)</f>
        <v>5.8434650724237217E-2</v>
      </c>
      <c r="N10" s="301">
        <f t="shared" ref="N10" si="9">SUM(N8:N9)</f>
        <v>1.6205475886708363</v>
      </c>
      <c r="O10" s="301">
        <f t="shared" si="2"/>
        <v>3.4169999999999958</v>
      </c>
      <c r="P10" s="301"/>
      <c r="Q10" s="301">
        <f>SUM(Q8:Q9)</f>
        <v>1.8511824817910218</v>
      </c>
      <c r="R10" s="301">
        <f t="shared" ref="R10" si="10">SUM(R8:R9)</f>
        <v>6.0237603826751196E-2</v>
      </c>
      <c r="S10" s="301">
        <f t="shared" ref="S10" si="11">SUM(S8:S9)</f>
        <v>1.6605799143822255</v>
      </c>
      <c r="T10" s="301">
        <f t="shared" si="3"/>
        <v>3.5719999999999983</v>
      </c>
      <c r="U10" s="301"/>
      <c r="V10" s="301">
        <f>SUM(V8:V9)</f>
        <v>1.9399204893198005</v>
      </c>
      <c r="W10" s="301">
        <f t="shared" ref="W10" si="12">SUM(W8:W9)</f>
        <v>5.7840978593585828E-2</v>
      </c>
      <c r="X10" s="301">
        <f t="shared" ref="X10" si="13">SUM(X8:X9)</f>
        <v>1.5792385320866111</v>
      </c>
      <c r="Y10" s="301">
        <f t="shared" si="4"/>
        <v>3.5769999999999973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1.2347826086923554E-2</v>
      </c>
      <c r="C17" s="300">
        <v>1.8241106719544215E-3</v>
      </c>
      <c r="D17" s="300">
        <v>1.4031620553509597E-4</v>
      </c>
      <c r="E17" s="300">
        <f>SUM(B17:D17)</f>
        <v>1.4312252964413071E-2</v>
      </c>
      <c r="F17" s="300"/>
      <c r="G17" s="300">
        <v>2.9951833849090809E-2</v>
      </c>
      <c r="H17" s="300">
        <v>1.3952717631482E-2</v>
      </c>
      <c r="I17" s="300">
        <v>1.8603623509001345E-4</v>
      </c>
      <c r="J17" s="300">
        <f>SUM(G17:I17)</f>
        <v>4.4090587715662821E-2</v>
      </c>
      <c r="K17" s="300"/>
      <c r="L17" s="300">
        <v>6.3030150754509365E-2</v>
      </c>
      <c r="M17" s="300">
        <v>9.6683417085873281E-3</v>
      </c>
      <c r="N17" s="300">
        <v>0</v>
      </c>
      <c r="O17" s="300">
        <f>SUM(L17:N17)</f>
        <v>7.2698492463096689E-2</v>
      </c>
      <c r="P17" s="300"/>
      <c r="Q17" s="300">
        <v>4.7092789269385545E-2</v>
      </c>
      <c r="R17" s="300">
        <v>7.4455002794981606E-3</v>
      </c>
      <c r="S17" s="300">
        <v>0</v>
      </c>
      <c r="T17" s="300">
        <f>SUM(Q17:S17)</f>
        <v>5.4538289548883706E-2</v>
      </c>
      <c r="U17" s="300"/>
      <c r="V17" s="300">
        <v>2.9325238508844709E-2</v>
      </c>
      <c r="W17" s="300">
        <v>5.011274934929544E-3</v>
      </c>
      <c r="X17" s="300">
        <v>0</v>
      </c>
      <c r="Y17" s="300">
        <f>SUM(V17:X17)</f>
        <v>3.4336513443774253E-2</v>
      </c>
    </row>
    <row r="18" spans="1:25" x14ac:dyDescent="0.2">
      <c r="A18" s="260" t="s">
        <v>364</v>
      </c>
      <c r="B18" s="300">
        <v>8.5733201581424945E-2</v>
      </c>
      <c r="C18" s="300">
        <v>2.8063241106914206E-4</v>
      </c>
      <c r="D18" s="300">
        <v>0.11267391304309317</v>
      </c>
      <c r="E18" s="300">
        <f t="shared" ref="E18:E19" si="14">SUM(B18:D18)</f>
        <v>0.19868774703558725</v>
      </c>
      <c r="F18" s="300"/>
      <c r="G18" s="300">
        <v>0.24091692443535209</v>
      </c>
      <c r="H18" s="300">
        <v>3.534688466640885E-3</v>
      </c>
      <c r="I18" s="300">
        <v>0.13245779938234434</v>
      </c>
      <c r="J18" s="300">
        <f t="shared" ref="J18:J19" si="15">SUM(G18:I18)</f>
        <v>0.37690941228433728</v>
      </c>
      <c r="K18" s="300"/>
      <c r="L18" s="300">
        <v>0.36516582914491108</v>
      </c>
      <c r="M18" s="300">
        <v>6.1356783919914795E-3</v>
      </c>
      <c r="N18" s="300">
        <v>0</v>
      </c>
      <c r="O18" s="300">
        <f t="shared" ref="O18:O19" si="16">SUM(L18:N18)</f>
        <v>0.37130150753690255</v>
      </c>
      <c r="P18" s="300"/>
      <c r="Q18" s="300">
        <v>0.27380827277644876</v>
      </c>
      <c r="R18" s="300">
        <v>4.6534376746673115E-3</v>
      </c>
      <c r="S18" s="300">
        <v>0</v>
      </c>
      <c r="T18" s="300">
        <f t="shared" ref="T18:T19" si="17">SUM(Q18:S18)</f>
        <v>0.27846171045111606</v>
      </c>
      <c r="U18" s="300"/>
      <c r="V18" s="300">
        <v>0.17632263659959257</v>
      </c>
      <c r="W18" s="300">
        <v>3.3408499566331329E-3</v>
      </c>
      <c r="X18" s="300">
        <v>0</v>
      </c>
      <c r="Y18" s="300">
        <f t="shared" ref="Y18:Y19" si="18">SUM(V18:X18)</f>
        <v>0.17966348655622572</v>
      </c>
    </row>
    <row r="19" spans="1:25" x14ac:dyDescent="0.2">
      <c r="A19" s="264" t="s">
        <v>363</v>
      </c>
      <c r="B19" s="301">
        <f>SUM(B17:B18)</f>
        <v>9.8081027668348503E-2</v>
      </c>
      <c r="C19" s="301">
        <f t="shared" ref="C19" si="19">SUM(C17:C18)</f>
        <v>2.1047430830235633E-3</v>
      </c>
      <c r="D19" s="301">
        <f t="shared" ref="D19" si="20">SUM(D17:D18)</f>
        <v>0.11281422924862826</v>
      </c>
      <c r="E19" s="301">
        <f t="shared" si="14"/>
        <v>0.21300000000000033</v>
      </c>
      <c r="F19" s="301"/>
      <c r="G19" s="301">
        <f>SUM(G17:G18)</f>
        <v>0.2708687582844429</v>
      </c>
      <c r="H19" s="301">
        <f t="shared" ref="H19" si="21">SUM(H17:H18)</f>
        <v>1.7487406098122885E-2</v>
      </c>
      <c r="I19" s="301">
        <f t="shared" ref="I19" si="22">SUM(I17:I18)</f>
        <v>0.13264383561743434</v>
      </c>
      <c r="J19" s="301">
        <f t="shared" si="15"/>
        <v>0.42100000000000015</v>
      </c>
      <c r="K19" s="301"/>
      <c r="L19" s="301">
        <f>SUM(L17:L18)</f>
        <v>0.42819597989942043</v>
      </c>
      <c r="M19" s="301">
        <f t="shared" ref="M19" si="23">SUM(M17:M18)</f>
        <v>1.5804020100578808E-2</v>
      </c>
      <c r="N19" s="301">
        <f t="shared" ref="N19" si="24">SUM(N17:N18)</f>
        <v>0</v>
      </c>
      <c r="O19" s="301">
        <f t="shared" si="16"/>
        <v>0.44399999999999923</v>
      </c>
      <c r="P19" s="301"/>
      <c r="Q19" s="301">
        <f>SUM(Q17:Q18)</f>
        <v>0.3209010620458343</v>
      </c>
      <c r="R19" s="301">
        <f t="shared" ref="R19" si="25">SUM(R17:R18)</f>
        <v>1.2098937954165473E-2</v>
      </c>
      <c r="S19" s="301">
        <f t="shared" ref="S19" si="26">SUM(S17:S18)</f>
        <v>0</v>
      </c>
      <c r="T19" s="301">
        <f t="shared" si="17"/>
        <v>0.33299999999999974</v>
      </c>
      <c r="U19" s="301"/>
      <c r="V19" s="301">
        <f>SUM(V17:V18)</f>
        <v>0.20564787510843729</v>
      </c>
      <c r="W19" s="301">
        <f t="shared" ref="W19" si="27">SUM(W17:W18)</f>
        <v>8.3521248915626768E-3</v>
      </c>
      <c r="X19" s="301">
        <f t="shared" ref="X19" si="28">SUM(X17:X18)</f>
        <v>0</v>
      </c>
      <c r="Y19" s="301">
        <f t="shared" si="18"/>
        <v>0.21399999999999997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0.99914809250684544</v>
      </c>
      <c r="C26" s="300">
        <v>0.26521449846487483</v>
      </c>
      <c r="D26" s="300">
        <v>6.9782108726139908E-2</v>
      </c>
      <c r="E26" s="300">
        <f>SUM(B26:D26)</f>
        <v>1.3341446996978601</v>
      </c>
      <c r="F26" s="300"/>
      <c r="G26" s="300">
        <v>0.96848531289359951</v>
      </c>
      <c r="H26" s="300">
        <v>0.25514826425717235</v>
      </c>
      <c r="I26" s="300">
        <v>6.8166811798424015E-2</v>
      </c>
      <c r="J26" s="300">
        <f>SUM(G26:I26)</f>
        <v>1.2918003889491958</v>
      </c>
      <c r="K26" s="300"/>
      <c r="L26" s="300">
        <v>1.0033818000819879</v>
      </c>
      <c r="M26" s="300">
        <v>0.24654716871278615</v>
      </c>
      <c r="N26" s="300">
        <v>6.2816712537773198E-2</v>
      </c>
      <c r="O26" s="300">
        <f>SUM(L26:N26)</f>
        <v>1.3127456813325471</v>
      </c>
      <c r="P26" s="300"/>
      <c r="Q26" s="300">
        <v>1.0437601079935432</v>
      </c>
      <c r="R26" s="300">
        <v>0.24678440194487497</v>
      </c>
      <c r="S26" s="300">
        <v>6.4695411140088407E-2</v>
      </c>
      <c r="T26" s="300">
        <f>SUM(Q26:S26)</f>
        <v>1.3552399210785067</v>
      </c>
      <c r="U26" s="300"/>
      <c r="V26" s="300">
        <v>1.0805799563414389</v>
      </c>
      <c r="W26" s="300">
        <v>0.23743685139177093</v>
      </c>
      <c r="X26" s="300">
        <v>6.5359930616396431E-2</v>
      </c>
      <c r="Y26" s="300">
        <f>SUM(V26:X26)</f>
        <v>1.3833767383496061</v>
      </c>
    </row>
    <row r="27" spans="1:25" x14ac:dyDescent="0.2">
      <c r="A27" s="260" t="s">
        <v>364</v>
      </c>
      <c r="B27" s="300">
        <v>2.4848591075073809</v>
      </c>
      <c r="C27" s="300">
        <v>0.15146010204491575</v>
      </c>
      <c r="D27" s="300">
        <v>0.1305360907498363</v>
      </c>
      <c r="E27" s="300">
        <f t="shared" ref="E27:E28" si="29">SUM(B27:D27)</f>
        <v>2.766855300302133</v>
      </c>
      <c r="F27" s="300"/>
      <c r="G27" s="300">
        <v>2.3737098862135295</v>
      </c>
      <c r="H27" s="300">
        <v>0.1784465633365889</v>
      </c>
      <c r="I27" s="300">
        <v>2.5043161500683798E-2</v>
      </c>
      <c r="J27" s="300">
        <f t="shared" ref="J27:J28" si="30">SUM(G27:I27)</f>
        <v>2.5771996110508022</v>
      </c>
      <c r="K27" s="300"/>
      <c r="L27" s="300">
        <v>2.2737627217821537</v>
      </c>
      <c r="M27" s="300">
        <v>0.21227329156171851</v>
      </c>
      <c r="N27" s="300">
        <v>3.9218305323580505E-2</v>
      </c>
      <c r="O27" s="300">
        <f t="shared" ref="O27:O28" si="31">SUM(L27:N27)</f>
        <v>2.5252543186674528</v>
      </c>
      <c r="P27" s="300"/>
      <c r="Q27" s="300">
        <v>2.2552573650814653</v>
      </c>
      <c r="R27" s="300">
        <v>0.21292302556940135</v>
      </c>
      <c r="S27" s="300">
        <v>3.9579688270627952E-2</v>
      </c>
      <c r="T27" s="300">
        <f t="shared" ref="T27:T28" si="32">SUM(Q27:S27)</f>
        <v>2.5077600789214944</v>
      </c>
      <c r="U27" s="300"/>
      <c r="V27" s="300">
        <v>2.1385093160206061</v>
      </c>
      <c r="W27" s="300">
        <v>0.20633453958249678</v>
      </c>
      <c r="X27" s="300">
        <v>3.9779406047288059E-2</v>
      </c>
      <c r="Y27" s="300">
        <f t="shared" ref="Y27:Y28" si="33">SUM(V27:X27)</f>
        <v>2.3846232616503911</v>
      </c>
    </row>
    <row r="28" spans="1:25" x14ac:dyDescent="0.2">
      <c r="A28" s="264" t="s">
        <v>363</v>
      </c>
      <c r="B28" s="301">
        <f>SUM(B26:B27)</f>
        <v>3.4840072000142266</v>
      </c>
      <c r="C28" s="301">
        <f t="shared" ref="C28" si="34">SUM(C26:C27)</f>
        <v>0.41667460050979055</v>
      </c>
      <c r="D28" s="301">
        <f t="shared" ref="D28" si="35">SUM(D26:D27)</f>
        <v>0.20031819947597621</v>
      </c>
      <c r="E28" s="301">
        <f t="shared" si="29"/>
        <v>4.1009999999999938</v>
      </c>
      <c r="F28" s="301"/>
      <c r="G28" s="301">
        <f>SUM(G26:G27)</f>
        <v>3.3421951991071293</v>
      </c>
      <c r="H28" s="301">
        <f t="shared" ref="H28" si="36">SUM(H26:H27)</f>
        <v>0.43359482759376122</v>
      </c>
      <c r="I28" s="301">
        <f t="shared" ref="I28" si="37">SUM(I26:I27)</f>
        <v>9.3209973299107809E-2</v>
      </c>
      <c r="J28" s="301">
        <f t="shared" si="30"/>
        <v>3.8689999999999984</v>
      </c>
      <c r="K28" s="301"/>
      <c r="L28" s="301">
        <f>SUM(L26:L27)</f>
        <v>3.2771445218641415</v>
      </c>
      <c r="M28" s="301">
        <f t="shared" ref="M28" si="38">SUM(M26:M27)</f>
        <v>0.45882046027450463</v>
      </c>
      <c r="N28" s="301">
        <f t="shared" ref="N28" si="39">SUM(N26:N27)</f>
        <v>0.1020350178613537</v>
      </c>
      <c r="O28" s="301">
        <f t="shared" si="31"/>
        <v>3.8379999999999996</v>
      </c>
      <c r="P28" s="301"/>
      <c r="Q28" s="301">
        <f>SUM(Q26:Q27)</f>
        <v>3.2990174730750086</v>
      </c>
      <c r="R28" s="301">
        <f t="shared" ref="R28" si="40">SUM(R26:R27)</f>
        <v>0.45970742751427629</v>
      </c>
      <c r="S28" s="301">
        <f t="shared" ref="S28" si="41">SUM(S26:S27)</f>
        <v>0.10427509941071636</v>
      </c>
      <c r="T28" s="301">
        <f t="shared" si="32"/>
        <v>3.8630000000000013</v>
      </c>
      <c r="U28" s="301"/>
      <c r="V28" s="301">
        <f>SUM(V26:V27)</f>
        <v>3.2190892723620452</v>
      </c>
      <c r="W28" s="301">
        <f t="shared" ref="W28" si="42">SUM(W26:W27)</f>
        <v>0.44377139097426771</v>
      </c>
      <c r="X28" s="301">
        <f t="shared" ref="X28" si="43">SUM(X26:X27)</f>
        <v>0.1051393366636845</v>
      </c>
      <c r="Y28" s="301">
        <f t="shared" si="33"/>
        <v>3.7679999999999971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1.227635460429136</v>
      </c>
      <c r="C35" s="300">
        <v>0.35501597066290286</v>
      </c>
      <c r="D35" s="300">
        <v>4.7745397990538348E-2</v>
      </c>
      <c r="E35" s="300">
        <f>SUM(B35:D35)</f>
        <v>1.6303968290825772</v>
      </c>
      <c r="F35" s="300"/>
      <c r="G35" s="300">
        <v>1.2265623912042016</v>
      </c>
      <c r="H35" s="300">
        <v>0.32326414981029272</v>
      </c>
      <c r="I35" s="300">
        <v>0.16794049977247508</v>
      </c>
      <c r="J35" s="300">
        <f>SUM(G35:I35)</f>
        <v>1.7177670407869696</v>
      </c>
      <c r="K35" s="300"/>
      <c r="L35" s="300">
        <v>1.3425021198045604</v>
      </c>
      <c r="M35" s="300">
        <v>0.34386956044234024</v>
      </c>
      <c r="N35" s="300">
        <v>0.11116692660757346</v>
      </c>
      <c r="O35" s="300">
        <f>SUM(L35:N35)</f>
        <v>1.7975386068544741</v>
      </c>
      <c r="P35" s="300"/>
      <c r="Q35" s="300">
        <v>1.4426083951978739</v>
      </c>
      <c r="R35" s="300">
        <v>0.36898792559979449</v>
      </c>
      <c r="S35" s="300">
        <v>0.12163502388358086</v>
      </c>
      <c r="T35" s="300">
        <f>SUM(Q35:S35)</f>
        <v>1.9332313446812492</v>
      </c>
      <c r="U35" s="300"/>
      <c r="V35" s="300">
        <v>1.2672894344320851</v>
      </c>
      <c r="W35" s="300">
        <v>0.32810411862937189</v>
      </c>
      <c r="X35" s="300">
        <v>0.11468375604659264</v>
      </c>
      <c r="Y35" s="300">
        <f>SUM(V35:X35)</f>
        <v>1.7100773091080494</v>
      </c>
    </row>
    <row r="36" spans="1:25" x14ac:dyDescent="0.2">
      <c r="A36" s="260" t="s">
        <v>364</v>
      </c>
      <c r="B36" s="300">
        <v>5.6254568351131988</v>
      </c>
      <c r="C36" s="300">
        <v>0.15119376030148959</v>
      </c>
      <c r="D36" s="300">
        <v>0.38395257550273892</v>
      </c>
      <c r="E36" s="300">
        <f t="shared" ref="E36:E37" si="44">SUM(B36:D36)</f>
        <v>6.1606031709174269</v>
      </c>
      <c r="F36" s="300"/>
      <c r="G36" s="300">
        <v>6.1623081047573613</v>
      </c>
      <c r="H36" s="300">
        <v>0.14935622111645705</v>
      </c>
      <c r="I36" s="300">
        <v>0.49256863333921463</v>
      </c>
      <c r="J36" s="300">
        <f t="shared" ref="J36:J37" si="45">SUM(G36:I36)</f>
        <v>6.8042329592130324</v>
      </c>
      <c r="K36" s="300"/>
      <c r="L36" s="300">
        <v>5.5221405882768497</v>
      </c>
      <c r="M36" s="300">
        <v>0.21077521253123621</v>
      </c>
      <c r="N36" s="300">
        <v>0.20754559233746042</v>
      </c>
      <c r="O36" s="300">
        <f t="shared" ref="O36:O37" si="46">SUM(L36:N36)</f>
        <v>5.9404613931455463</v>
      </c>
      <c r="P36" s="300"/>
      <c r="Q36" s="300">
        <v>5.9694727106119085</v>
      </c>
      <c r="R36" s="300">
        <v>0.23782624250597814</v>
      </c>
      <c r="S36" s="300">
        <v>0.22846970220087534</v>
      </c>
      <c r="T36" s="300">
        <f t="shared" ref="T36:T37" si="47">SUM(Q36:S36)</f>
        <v>6.4357686553187623</v>
      </c>
      <c r="U36" s="300"/>
      <c r="V36" s="300">
        <v>5.352983068846572</v>
      </c>
      <c r="W36" s="300">
        <v>0.22834960893665898</v>
      </c>
      <c r="X36" s="300">
        <v>0.2135900131087031</v>
      </c>
      <c r="Y36" s="300">
        <f t="shared" ref="Y36:Y37" si="48">SUM(V36:X36)</f>
        <v>5.7949226908919345</v>
      </c>
    </row>
    <row r="37" spans="1:25" x14ac:dyDescent="0.2">
      <c r="A37" s="264" t="s">
        <v>363</v>
      </c>
      <c r="B37" s="301">
        <f>SUM(B35:B36)</f>
        <v>6.8530922955423348</v>
      </c>
      <c r="C37" s="301">
        <f t="shared" ref="C37" si="49">SUM(C35:C36)</f>
        <v>0.50620973096439248</v>
      </c>
      <c r="D37" s="301">
        <f t="shared" ref="D37" si="50">SUM(D35:D36)</f>
        <v>0.43169797349327726</v>
      </c>
      <c r="E37" s="301">
        <f t="shared" si="44"/>
        <v>7.7910000000000039</v>
      </c>
      <c r="F37" s="301"/>
      <c r="G37" s="301">
        <f>SUM(G35:G36)</f>
        <v>7.3888704959615632</v>
      </c>
      <c r="H37" s="301">
        <f t="shared" ref="H37" si="51">SUM(H35:H36)</f>
        <v>0.4726203709267498</v>
      </c>
      <c r="I37" s="301">
        <f t="shared" ref="I37" si="52">SUM(I35:I36)</f>
        <v>0.66050913311168968</v>
      </c>
      <c r="J37" s="301">
        <f t="shared" si="45"/>
        <v>8.522000000000002</v>
      </c>
      <c r="K37" s="301"/>
      <c r="L37" s="301">
        <f>SUM(L35:L36)</f>
        <v>6.8646427080814103</v>
      </c>
      <c r="M37" s="301">
        <f t="shared" ref="M37" si="53">SUM(M35:M36)</f>
        <v>0.55464477297357639</v>
      </c>
      <c r="N37" s="301">
        <f t="shared" ref="N37" si="54">SUM(N35:N36)</f>
        <v>0.31871251894503388</v>
      </c>
      <c r="O37" s="301">
        <f t="shared" si="46"/>
        <v>7.7380000000000209</v>
      </c>
      <c r="P37" s="301"/>
      <c r="Q37" s="301">
        <f>SUM(Q35:Q36)</f>
        <v>7.4120811058097829</v>
      </c>
      <c r="R37" s="301">
        <f t="shared" ref="R37" si="55">SUM(R35:R36)</f>
        <v>0.6068141681057726</v>
      </c>
      <c r="S37" s="301">
        <f t="shared" ref="S37" si="56">SUM(S35:S36)</f>
        <v>0.3501047260844562</v>
      </c>
      <c r="T37" s="301">
        <f t="shared" si="47"/>
        <v>8.3690000000000122</v>
      </c>
      <c r="U37" s="301"/>
      <c r="V37" s="301">
        <f>SUM(V35:V36)</f>
        <v>6.6202725032786569</v>
      </c>
      <c r="W37" s="301">
        <f t="shared" ref="W37" si="57">SUM(W35:W36)</f>
        <v>0.55645372756603084</v>
      </c>
      <c r="X37" s="301">
        <f t="shared" ref="X37" si="58">SUM(X35:X36)</f>
        <v>0.32827376915529571</v>
      </c>
      <c r="Y37" s="301">
        <f t="shared" si="48"/>
        <v>7.504999999999983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5.6863688822246461</v>
      </c>
      <c r="C44" s="300">
        <v>1.4188060184778728</v>
      </c>
      <c r="D44" s="300">
        <v>0.42530027109000512</v>
      </c>
      <c r="E44" s="300">
        <f>SUM(B44:D44)</f>
        <v>7.5304751717925242</v>
      </c>
      <c r="F44" s="300"/>
      <c r="G44" s="300">
        <v>6.4761007203803844</v>
      </c>
      <c r="H44" s="300">
        <v>1.8842865227066377</v>
      </c>
      <c r="I44" s="300">
        <v>0.65991615679017424</v>
      </c>
      <c r="J44" s="300">
        <f>SUM(G44:I44)</f>
        <v>9.0203033998771964</v>
      </c>
      <c r="K44" s="300"/>
      <c r="L44" s="300">
        <v>6.4005372980417441</v>
      </c>
      <c r="M44" s="300">
        <v>1.8686157055296997</v>
      </c>
      <c r="N44" s="300">
        <v>0.64137729429525625</v>
      </c>
      <c r="O44" s="300">
        <f>SUM(L44:N44)</f>
        <v>8.9105302978666998</v>
      </c>
      <c r="P44" s="300"/>
      <c r="Q44" s="300">
        <v>6.5028396250230216</v>
      </c>
      <c r="R44" s="300">
        <v>1.8482529122632154</v>
      </c>
      <c r="S44" s="300">
        <v>0.60589797450069016</v>
      </c>
      <c r="T44" s="300">
        <f>SUM(Q44:S44)</f>
        <v>8.9569905117869268</v>
      </c>
      <c r="U44" s="300"/>
      <c r="V44" s="300">
        <v>6.2550174161812189</v>
      </c>
      <c r="W44" s="300">
        <v>1.7317007074211244</v>
      </c>
      <c r="X44" s="300">
        <v>0.54925851428649897</v>
      </c>
      <c r="Y44" s="300">
        <f>SUM(V44:X44)</f>
        <v>8.535976637888842</v>
      </c>
    </row>
    <row r="45" spans="1:25" x14ac:dyDescent="0.2">
      <c r="A45" s="260" t="s">
        <v>364</v>
      </c>
      <c r="B45" s="300">
        <v>31.312777397184309</v>
      </c>
      <c r="C45" s="300">
        <v>0.64981423498636559</v>
      </c>
      <c r="D45" s="300">
        <v>3.2769331960367776</v>
      </c>
      <c r="E45" s="300">
        <f t="shared" ref="E45:E46" si="59">SUM(B45:D45)</f>
        <v>35.23952482820745</v>
      </c>
      <c r="F45" s="300"/>
      <c r="G45" s="300">
        <v>33.530961846112646</v>
      </c>
      <c r="H45" s="300">
        <v>1.104334055538462</v>
      </c>
      <c r="I45" s="300">
        <v>1.9754006984717944</v>
      </c>
      <c r="J45" s="300">
        <f t="shared" ref="J45:J46" si="60">SUM(G45:I45)</f>
        <v>36.6106966001229</v>
      </c>
      <c r="K45" s="300"/>
      <c r="L45" s="300">
        <v>29.08018255642763</v>
      </c>
      <c r="M45" s="300">
        <v>1.6331315226501955</v>
      </c>
      <c r="N45" s="300">
        <v>1.7101556230555257</v>
      </c>
      <c r="O45" s="300">
        <f t="shared" ref="O45:O46" si="61">SUM(L45:N45)</f>
        <v>32.423469702133353</v>
      </c>
      <c r="P45" s="300"/>
      <c r="Q45" s="300">
        <v>29.246649956396112</v>
      </c>
      <c r="R45" s="300">
        <v>1.5888787793216583</v>
      </c>
      <c r="S45" s="300">
        <v>1.6784807524952596</v>
      </c>
      <c r="T45" s="300">
        <f t="shared" ref="T45:T46" si="62">SUM(Q45:S45)</f>
        <v>32.514009488213027</v>
      </c>
      <c r="U45" s="300"/>
      <c r="V45" s="300">
        <v>27.446217500479264</v>
      </c>
      <c r="W45" s="300">
        <v>1.5100768174134949</v>
      </c>
      <c r="X45" s="300">
        <v>1.6537290442183668</v>
      </c>
      <c r="Y45" s="300">
        <f t="shared" ref="Y45:Y46" si="63">SUM(V45:X45)</f>
        <v>30.610023362111125</v>
      </c>
    </row>
    <row r="46" spans="1:25" x14ac:dyDescent="0.2">
      <c r="A46" s="264" t="s">
        <v>363</v>
      </c>
      <c r="B46" s="301">
        <f>SUM(B44:B45)</f>
        <v>36.999146279408954</v>
      </c>
      <c r="C46" s="301">
        <f t="shared" ref="C46" si="64">SUM(C44:C45)</f>
        <v>2.0686202534642382</v>
      </c>
      <c r="D46" s="301">
        <f t="shared" ref="D46" si="65">SUM(D44:D45)</f>
        <v>3.7022334671267827</v>
      </c>
      <c r="E46" s="301">
        <f t="shared" si="59"/>
        <v>42.769999999999975</v>
      </c>
      <c r="F46" s="301"/>
      <c r="G46" s="301">
        <f>SUM(G44:G45)</f>
        <v>40.007062566493033</v>
      </c>
      <c r="H46" s="301">
        <f t="shared" ref="H46" si="66">SUM(H44:H45)</f>
        <v>2.9886205782450999</v>
      </c>
      <c r="I46" s="301">
        <f t="shared" ref="I46" si="67">SUM(I44:I45)</f>
        <v>2.6353168552619688</v>
      </c>
      <c r="J46" s="301">
        <f t="shared" si="60"/>
        <v>45.6310000000001</v>
      </c>
      <c r="K46" s="301"/>
      <c r="L46" s="301">
        <f>SUM(L44:L45)</f>
        <v>35.48071985446937</v>
      </c>
      <c r="M46" s="301">
        <f t="shared" ref="M46" si="68">SUM(M44:M45)</f>
        <v>3.5017472281798954</v>
      </c>
      <c r="N46" s="301">
        <f t="shared" ref="N46" si="69">SUM(N44:N45)</f>
        <v>2.3515329173507817</v>
      </c>
      <c r="O46" s="301">
        <f t="shared" si="61"/>
        <v>41.334000000000046</v>
      </c>
      <c r="P46" s="301"/>
      <c r="Q46" s="301">
        <f>SUM(Q44:Q45)</f>
        <v>35.749489581419134</v>
      </c>
      <c r="R46" s="301">
        <f t="shared" ref="R46" si="70">SUM(R44:R45)</f>
        <v>3.4371316915848737</v>
      </c>
      <c r="S46" s="301">
        <f t="shared" ref="S46" si="71">SUM(S44:S45)</f>
        <v>2.2843787269959499</v>
      </c>
      <c r="T46" s="301">
        <f t="shared" si="62"/>
        <v>41.470999999999961</v>
      </c>
      <c r="U46" s="301"/>
      <c r="V46" s="301">
        <f>SUM(V44:V45)</f>
        <v>33.701234916660482</v>
      </c>
      <c r="W46" s="301">
        <f t="shared" ref="W46" si="72">SUM(W44:W45)</f>
        <v>3.2417775248346192</v>
      </c>
      <c r="X46" s="301">
        <f t="shared" ref="X46" si="73">SUM(X44:X45)</f>
        <v>2.2029875585048657</v>
      </c>
      <c r="Y46" s="301">
        <f t="shared" si="63"/>
        <v>39.145999999999965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0.85789223211676013</v>
      </c>
      <c r="C53" s="300">
        <v>0.22514507215578564</v>
      </c>
      <c r="D53" s="300">
        <v>3.4425852011494884E-4</v>
      </c>
      <c r="E53" s="300">
        <f>SUM(B53:D53)</f>
        <v>1.0833815627926608</v>
      </c>
      <c r="F53" s="300"/>
      <c r="G53" s="300">
        <v>1.5606528869876397</v>
      </c>
      <c r="H53" s="300">
        <v>0.33998474966436393</v>
      </c>
      <c r="I53" s="300">
        <v>5.8517168617774678E-4</v>
      </c>
      <c r="J53" s="300">
        <f>SUM(G53:I53)</f>
        <v>1.9012228083381815</v>
      </c>
      <c r="K53" s="300"/>
      <c r="L53" s="300">
        <v>1.6545698663188049</v>
      </c>
      <c r="M53" s="300">
        <v>0.37053948967224032</v>
      </c>
      <c r="N53" s="300">
        <v>0</v>
      </c>
      <c r="O53" s="300">
        <f>SUM(L53:N53)</f>
        <v>2.0251093559910451</v>
      </c>
      <c r="P53" s="300"/>
      <c r="Q53" s="300">
        <v>1.5949853782574335</v>
      </c>
      <c r="R53" s="300">
        <v>0.35385823267446498</v>
      </c>
      <c r="S53" s="300">
        <v>0</v>
      </c>
      <c r="T53" s="300">
        <f>SUM(Q53:S53)</f>
        <v>1.9488436109318985</v>
      </c>
      <c r="U53" s="300"/>
      <c r="V53" s="300">
        <v>1.6064069156055134</v>
      </c>
      <c r="W53" s="300">
        <v>0.34959889349418005</v>
      </c>
      <c r="X53" s="300">
        <v>0</v>
      </c>
      <c r="Y53" s="300">
        <f>SUM(V53:X53)</f>
        <v>1.9560058090996935</v>
      </c>
    </row>
    <row r="54" spans="1:25" x14ac:dyDescent="0.2">
      <c r="A54" s="260" t="s">
        <v>364</v>
      </c>
      <c r="B54" s="300">
        <v>3.0969496469097262</v>
      </c>
      <c r="C54" s="300">
        <v>7.0228738103079724E-2</v>
      </c>
      <c r="D54" s="300">
        <v>0.23444005219452912</v>
      </c>
      <c r="E54" s="300">
        <f t="shared" ref="E54:E55" si="74">SUM(B54:D54)</f>
        <v>3.4016184372073353</v>
      </c>
      <c r="F54" s="300"/>
      <c r="G54" s="300">
        <v>4.1002980050128484</v>
      </c>
      <c r="H54" s="300">
        <v>9.9479186648972401E-2</v>
      </c>
      <c r="I54" s="300">
        <v>0</v>
      </c>
      <c r="J54" s="300">
        <f t="shared" ref="J54:J55" si="75">SUM(G54:I54)</f>
        <v>4.1997771916618207</v>
      </c>
      <c r="K54" s="300"/>
      <c r="L54" s="300">
        <v>4.6299902794891441</v>
      </c>
      <c r="M54" s="300">
        <v>7.8900364519809252E-2</v>
      </c>
      <c r="N54" s="300">
        <v>0</v>
      </c>
      <c r="O54" s="300">
        <f t="shared" ref="O54:O55" si="76">SUM(L54:N54)</f>
        <v>4.7088906440089531</v>
      </c>
      <c r="P54" s="300"/>
      <c r="Q54" s="300">
        <v>4.393788302609968</v>
      </c>
      <c r="R54" s="300">
        <v>7.6368086458134726E-2</v>
      </c>
      <c r="S54" s="300">
        <v>0</v>
      </c>
      <c r="T54" s="300">
        <f t="shared" ref="T54:T55" si="77">SUM(Q54:S54)</f>
        <v>4.4701563890681024</v>
      </c>
      <c r="U54" s="300"/>
      <c r="V54" s="300">
        <v>4.2854997695078989</v>
      </c>
      <c r="W54" s="300">
        <v>7.7494421392405477E-2</v>
      </c>
      <c r="X54" s="300">
        <v>0</v>
      </c>
      <c r="Y54" s="300">
        <f t="shared" ref="Y54:Y55" si="78">SUM(V54:X54)</f>
        <v>4.362994190900304</v>
      </c>
    </row>
    <row r="55" spans="1:25" x14ac:dyDescent="0.2">
      <c r="A55" s="264" t="s">
        <v>363</v>
      </c>
      <c r="B55" s="301">
        <f>SUM(B53:B54)</f>
        <v>3.9548418790264863</v>
      </c>
      <c r="C55" s="301">
        <f t="shared" ref="C55" si="79">SUM(C53:C54)</f>
        <v>0.29537381025886533</v>
      </c>
      <c r="D55" s="301">
        <f t="shared" ref="D55" si="80">SUM(D53:D54)</f>
        <v>0.23478431071464406</v>
      </c>
      <c r="E55" s="301">
        <f t="shared" si="74"/>
        <v>4.484999999999995</v>
      </c>
      <c r="F55" s="301"/>
      <c r="G55" s="301">
        <f>SUM(G53:G54)</f>
        <v>5.6609508920004883</v>
      </c>
      <c r="H55" s="301">
        <f t="shared" ref="H55" si="81">SUM(H53:H54)</f>
        <v>0.43946393631333636</v>
      </c>
      <c r="I55" s="301">
        <f t="shared" ref="I55" si="82">SUM(I53:I54)</f>
        <v>5.8517168617774678E-4</v>
      </c>
      <c r="J55" s="301">
        <f t="shared" si="75"/>
        <v>6.1010000000000018</v>
      </c>
      <c r="K55" s="301"/>
      <c r="L55" s="301">
        <f>SUM(L53:L54)</f>
        <v>6.2845601458079488</v>
      </c>
      <c r="M55" s="301">
        <f t="shared" ref="M55" si="83">SUM(M53:M54)</f>
        <v>0.44943985419204957</v>
      </c>
      <c r="N55" s="301">
        <f t="shared" ref="N55" si="84">SUM(N53:N54)</f>
        <v>0</v>
      </c>
      <c r="O55" s="301">
        <f t="shared" si="76"/>
        <v>6.7339999999999982</v>
      </c>
      <c r="P55" s="301"/>
      <c r="Q55" s="301">
        <f>SUM(Q53:Q54)</f>
        <v>5.9887736808674017</v>
      </c>
      <c r="R55" s="301">
        <f t="shared" ref="R55" si="85">SUM(R53:R54)</f>
        <v>0.43022631913259968</v>
      </c>
      <c r="S55" s="301">
        <f t="shared" ref="S55" si="86">SUM(S53:S54)</f>
        <v>0</v>
      </c>
      <c r="T55" s="301">
        <f t="shared" si="77"/>
        <v>6.4190000000000014</v>
      </c>
      <c r="U55" s="301"/>
      <c r="V55" s="301">
        <f>SUM(V53:V54)</f>
        <v>5.8919066851134119</v>
      </c>
      <c r="W55" s="301">
        <f t="shared" ref="W55" si="87">SUM(W53:W54)</f>
        <v>0.42709331488658553</v>
      </c>
      <c r="X55" s="301">
        <f t="shared" ref="X55" si="88">SUM(X53:X54)</f>
        <v>0</v>
      </c>
      <c r="Y55" s="301">
        <f t="shared" si="78"/>
        <v>6.3189999999999973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0.56435037497772034</v>
      </c>
      <c r="C62" s="300">
        <v>0.24880819567751936</v>
      </c>
      <c r="D62" s="300">
        <v>0.12271084750813065</v>
      </c>
      <c r="E62" s="300">
        <f>SUM(B62:D62)</f>
        <v>0.93586941816337033</v>
      </c>
      <c r="F62" s="300"/>
      <c r="G62" s="300">
        <v>0.88112293679881326</v>
      </c>
      <c r="H62" s="300">
        <v>0.36330870590739656</v>
      </c>
      <c r="I62" s="300">
        <v>0</v>
      </c>
      <c r="J62" s="300">
        <f>SUM(G62:I62)</f>
        <v>1.2444316427062099</v>
      </c>
      <c r="K62" s="300"/>
      <c r="L62" s="300">
        <v>0.70559934190286366</v>
      </c>
      <c r="M62" s="300">
        <v>0.36766452523091214</v>
      </c>
      <c r="N62" s="300">
        <v>1.7110623629134798E-2</v>
      </c>
      <c r="O62" s="300">
        <f>SUM(L62:N62)</f>
        <v>1.0903744907629105</v>
      </c>
      <c r="P62" s="300"/>
      <c r="Q62" s="300">
        <v>0.75206863095459808</v>
      </c>
      <c r="R62" s="300">
        <v>0.38171394462914593</v>
      </c>
      <c r="S62" s="300">
        <v>1.714605029234945E-2</v>
      </c>
      <c r="T62" s="300">
        <f>SUM(Q62:S62)</f>
        <v>1.1509286258760936</v>
      </c>
      <c r="U62" s="300"/>
      <c r="V62" s="300">
        <v>0.83231937635342546</v>
      </c>
      <c r="W62" s="300">
        <v>0.40072254363662491</v>
      </c>
      <c r="X62" s="300">
        <v>1.7366787605539166E-2</v>
      </c>
      <c r="Y62" s="300">
        <f>SUM(V62:X62)</f>
        <v>1.2504087075955896</v>
      </c>
    </row>
    <row r="63" spans="1:25" x14ac:dyDescent="0.2">
      <c r="A63" s="260" t="s">
        <v>364</v>
      </c>
      <c r="B63" s="300">
        <v>2.9607976079635643</v>
      </c>
      <c r="C63" s="300">
        <v>6.6534777707686954E-2</v>
      </c>
      <c r="D63" s="300">
        <v>0.10079819616536471</v>
      </c>
      <c r="E63" s="300">
        <f t="shared" ref="E63:E64" si="89">SUM(B63:D63)</f>
        <v>3.1281305818366159</v>
      </c>
      <c r="F63" s="300"/>
      <c r="G63" s="300">
        <v>3.1267503814246158</v>
      </c>
      <c r="H63" s="300">
        <v>0.24124934116288682</v>
      </c>
      <c r="I63" s="300">
        <v>0.16156863470628385</v>
      </c>
      <c r="J63" s="300">
        <f t="shared" ref="J63:J64" si="90">SUM(G63:I63)</f>
        <v>3.5295683572937864</v>
      </c>
      <c r="K63" s="300"/>
      <c r="L63" s="300">
        <v>2.268868693195071</v>
      </c>
      <c r="M63" s="300">
        <v>0.73575681604202092</v>
      </c>
      <c r="N63" s="300">
        <v>0</v>
      </c>
      <c r="O63" s="300">
        <f t="shared" ref="O63:O64" si="91">SUM(L63:N63)</f>
        <v>3.0046255092370919</v>
      </c>
      <c r="P63" s="300"/>
      <c r="Q63" s="300">
        <v>2.3104302768483276</v>
      </c>
      <c r="R63" s="300">
        <v>0.75764109727558249</v>
      </c>
      <c r="S63" s="300">
        <v>0</v>
      </c>
      <c r="T63" s="300">
        <f t="shared" ref="T63:T64" si="92">SUM(Q63:S63)</f>
        <v>3.0680713741239103</v>
      </c>
      <c r="U63" s="300"/>
      <c r="V63" s="300">
        <v>2.3423722788738632</v>
      </c>
      <c r="W63" s="300">
        <v>0.78021901353054723</v>
      </c>
      <c r="X63" s="300">
        <v>0</v>
      </c>
      <c r="Y63" s="300">
        <f t="shared" ref="Y63:Y64" si="93">SUM(V63:X63)</f>
        <v>3.1225912924044104</v>
      </c>
    </row>
    <row r="64" spans="1:25" x14ac:dyDescent="0.2">
      <c r="A64" s="264" t="s">
        <v>363</v>
      </c>
      <c r="B64" s="301">
        <f>SUM(B62:B63)</f>
        <v>3.5251479829412844</v>
      </c>
      <c r="C64" s="301">
        <f t="shared" ref="C64" si="94">SUM(C62:C63)</f>
        <v>0.31534297338520634</v>
      </c>
      <c r="D64" s="301">
        <f t="shared" ref="D64" si="95">SUM(D62:D63)</f>
        <v>0.22350904367349536</v>
      </c>
      <c r="E64" s="301">
        <f t="shared" si="89"/>
        <v>4.0639999999999858</v>
      </c>
      <c r="F64" s="301"/>
      <c r="G64" s="301">
        <f>SUM(G62:G63)</f>
        <v>4.007873318223429</v>
      </c>
      <c r="H64" s="301">
        <f t="shared" ref="H64" si="96">SUM(H62:H63)</f>
        <v>0.60455804707028338</v>
      </c>
      <c r="I64" s="301">
        <f t="shared" ref="I64" si="97">SUM(I62:I63)</f>
        <v>0.16156863470628385</v>
      </c>
      <c r="J64" s="301">
        <f t="shared" si="90"/>
        <v>4.7739999999999965</v>
      </c>
      <c r="K64" s="301"/>
      <c r="L64" s="301">
        <f>SUM(L62:L63)</f>
        <v>2.9744680350979347</v>
      </c>
      <c r="M64" s="301">
        <f t="shared" ref="M64" si="98">SUM(M62:M63)</f>
        <v>1.103421341272933</v>
      </c>
      <c r="N64" s="301">
        <f t="shared" ref="N64" si="99">SUM(N62:N63)</f>
        <v>1.7110623629134798E-2</v>
      </c>
      <c r="O64" s="301">
        <f t="shared" si="91"/>
        <v>4.0950000000000024</v>
      </c>
      <c r="P64" s="301"/>
      <c r="Q64" s="301">
        <f>SUM(Q62:Q63)</f>
        <v>3.0624989078029259</v>
      </c>
      <c r="R64" s="301">
        <f t="shared" ref="R64" si="100">SUM(R62:R63)</f>
        <v>1.1393550419047285</v>
      </c>
      <c r="S64" s="301">
        <f t="shared" ref="S64" si="101">SUM(S62:S63)</f>
        <v>1.714605029234945E-2</v>
      </c>
      <c r="T64" s="301">
        <f t="shared" si="92"/>
        <v>4.2190000000000039</v>
      </c>
      <c r="U64" s="301"/>
      <c r="V64" s="301">
        <f>SUM(V62:V63)</f>
        <v>3.1746916552272886</v>
      </c>
      <c r="W64" s="301">
        <f t="shared" ref="W64" si="102">SUM(W62:W63)</f>
        <v>1.1809415571671722</v>
      </c>
      <c r="X64" s="301">
        <f t="shared" ref="X64" si="103">SUM(X62:X63)</f>
        <v>1.7366787605539166E-2</v>
      </c>
      <c r="Y64" s="301">
        <f t="shared" si="93"/>
        <v>4.3729999999999993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1.9665062279818768</v>
      </c>
      <c r="C71" s="300">
        <v>1.5181689449561</v>
      </c>
      <c r="D71" s="300">
        <v>0.68163899612260059</v>
      </c>
      <c r="E71" s="300">
        <f>SUM(B71:D71)</f>
        <v>4.1663141690605778</v>
      </c>
      <c r="F71" s="300"/>
      <c r="G71" s="300">
        <v>2.2900873574401288</v>
      </c>
      <c r="H71" s="300">
        <v>1.2918592688363173</v>
      </c>
      <c r="I71" s="300">
        <v>0.62529290489269795</v>
      </c>
      <c r="J71" s="300">
        <f>SUM(G71:I71)</f>
        <v>4.2072395311691437</v>
      </c>
      <c r="K71" s="300"/>
      <c r="L71" s="300">
        <v>2.2605495590347009</v>
      </c>
      <c r="M71" s="300">
        <v>1.4125812470534582</v>
      </c>
      <c r="N71" s="300">
        <v>0.64477958056564288</v>
      </c>
      <c r="O71" s="300">
        <f>SUM(L71:N71)</f>
        <v>4.3179103866538018</v>
      </c>
      <c r="P71" s="300"/>
      <c r="Q71" s="300">
        <v>2.3008218777076279</v>
      </c>
      <c r="R71" s="300">
        <v>1.4472227214204134</v>
      </c>
      <c r="S71" s="300">
        <v>0.65926171733960026</v>
      </c>
      <c r="T71" s="300">
        <f>SUM(Q71:S71)</f>
        <v>4.4073063164676416</v>
      </c>
      <c r="U71" s="300"/>
      <c r="V71" s="300">
        <v>2.4094934535528774</v>
      </c>
      <c r="W71" s="300">
        <v>1.5324212647353908</v>
      </c>
      <c r="X71" s="300">
        <v>0.70982084418065072</v>
      </c>
      <c r="Y71" s="300">
        <f>SUM(V71:X71)</f>
        <v>4.6517355624689189</v>
      </c>
    </row>
    <row r="72" spans="1:25" x14ac:dyDescent="0.2">
      <c r="A72" s="260" t="s">
        <v>364</v>
      </c>
      <c r="B72" s="300">
        <v>13.841578272704393</v>
      </c>
      <c r="C72" s="300">
        <v>1.0166667902848767</v>
      </c>
      <c r="D72" s="300">
        <v>7.407440767950134</v>
      </c>
      <c r="E72" s="300">
        <f t="shared" ref="E72:E73" si="104">SUM(B72:D72)</f>
        <v>22.265685830939404</v>
      </c>
      <c r="F72" s="300"/>
      <c r="G72" s="300">
        <v>13.189376060753613</v>
      </c>
      <c r="H72" s="300">
        <v>0.57502772794829826</v>
      </c>
      <c r="I72" s="300">
        <v>13.744356680128856</v>
      </c>
      <c r="J72" s="300">
        <f t="shared" ref="J72:J73" si="105">SUM(G72:I72)</f>
        <v>27.508760468830765</v>
      </c>
      <c r="K72" s="300"/>
      <c r="L72" s="300">
        <v>12.314196126141201</v>
      </c>
      <c r="M72" s="300">
        <v>0.78308577459081663</v>
      </c>
      <c r="N72" s="300">
        <v>13.264807712614198</v>
      </c>
      <c r="O72" s="300">
        <f t="shared" ref="O72:O73" si="106">SUM(L72:N72)</f>
        <v>26.362089613346214</v>
      </c>
      <c r="P72" s="300"/>
      <c r="Q72" s="300">
        <v>12.321781888154254</v>
      </c>
      <c r="R72" s="300">
        <v>0.80812237644016249</v>
      </c>
      <c r="S72" s="300">
        <v>13.576789418937926</v>
      </c>
      <c r="T72" s="300">
        <f t="shared" ref="T72:T73" si="107">SUM(Q72:S72)</f>
        <v>26.706693683532343</v>
      </c>
      <c r="U72" s="300"/>
      <c r="V72" s="300">
        <v>12.327498188514088</v>
      </c>
      <c r="W72" s="300">
        <v>0.86525718553650866</v>
      </c>
      <c r="X72" s="300">
        <v>14.33650906348049</v>
      </c>
      <c r="Y72" s="300">
        <f t="shared" ref="Y72:Y73" si="108">SUM(V72:X72)</f>
        <v>27.529264437531086</v>
      </c>
    </row>
    <row r="73" spans="1:25" x14ac:dyDescent="0.2">
      <c r="A73" s="264" t="s">
        <v>363</v>
      </c>
      <c r="B73" s="301">
        <f>SUM(B71:B72)</f>
        <v>15.80808450068627</v>
      </c>
      <c r="C73" s="301">
        <f t="shared" ref="C73" si="109">SUM(C71:C72)</f>
        <v>2.5348357352409767</v>
      </c>
      <c r="D73" s="301">
        <f t="shared" ref="D73" si="110">SUM(D71:D72)</f>
        <v>8.0890797640727339</v>
      </c>
      <c r="E73" s="301">
        <f t="shared" si="104"/>
        <v>26.431999999999981</v>
      </c>
      <c r="F73" s="301"/>
      <c r="G73" s="301">
        <f>SUM(G71:G72)</f>
        <v>15.479463418193742</v>
      </c>
      <c r="H73" s="301">
        <f t="shared" ref="H73" si="111">SUM(H71:H72)</f>
        <v>1.8668869967846156</v>
      </c>
      <c r="I73" s="301">
        <f t="shared" ref="I73" si="112">SUM(I71:I72)</f>
        <v>14.369649585021554</v>
      </c>
      <c r="J73" s="301">
        <f t="shared" si="105"/>
        <v>31.715999999999909</v>
      </c>
      <c r="K73" s="301"/>
      <c r="L73" s="301">
        <f>SUM(L71:L72)</f>
        <v>14.574745685175902</v>
      </c>
      <c r="M73" s="301">
        <f t="shared" ref="M73" si="113">SUM(M71:M72)</f>
        <v>2.1956670216442751</v>
      </c>
      <c r="N73" s="301">
        <f t="shared" ref="N73" si="114">SUM(N71:N72)</f>
        <v>13.909587293179841</v>
      </c>
      <c r="O73" s="301">
        <f t="shared" si="106"/>
        <v>30.680000000000021</v>
      </c>
      <c r="P73" s="301"/>
      <c r="Q73" s="301">
        <f>SUM(Q71:Q72)</f>
        <v>14.622603765861882</v>
      </c>
      <c r="R73" s="301">
        <f t="shared" ref="R73" si="115">SUM(R71:R72)</f>
        <v>2.2553450978605758</v>
      </c>
      <c r="S73" s="301">
        <f t="shared" ref="S73" si="116">SUM(S71:S72)</f>
        <v>14.236051136277526</v>
      </c>
      <c r="T73" s="301">
        <f t="shared" si="107"/>
        <v>31.113999999999983</v>
      </c>
      <c r="U73" s="301"/>
      <c r="V73" s="301">
        <f>SUM(V71:V72)</f>
        <v>14.736991642066965</v>
      </c>
      <c r="W73" s="301">
        <f t="shared" ref="W73" si="117">SUM(W71:W72)</f>
        <v>2.3976784502718993</v>
      </c>
      <c r="X73" s="301">
        <f t="shared" ref="X73" si="118">SUM(X71:X72)</f>
        <v>15.046329907661141</v>
      </c>
      <c r="Y73" s="301">
        <f t="shared" si="108"/>
        <v>32.181000000000004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13.747362334305102</v>
      </c>
      <c r="C80" s="300">
        <v>19.591341923725427</v>
      </c>
      <c r="D80" s="300">
        <v>1.0078184967718038</v>
      </c>
      <c r="E80" s="300">
        <f>SUM(B80:D80)</f>
        <v>34.346522754802336</v>
      </c>
      <c r="F80" s="300"/>
      <c r="G80" s="300">
        <v>14.484142684311294</v>
      </c>
      <c r="H80" s="300">
        <v>18.715542240123334</v>
      </c>
      <c r="I80" s="300">
        <v>1.0808170311754286</v>
      </c>
      <c r="J80" s="300">
        <f>SUM(G80:I80)</f>
        <v>34.280501955610056</v>
      </c>
      <c r="K80" s="300"/>
      <c r="L80" s="300">
        <v>14.18594549540183</v>
      </c>
      <c r="M80" s="300">
        <v>18.382736564860977</v>
      </c>
      <c r="N80" s="300">
        <v>2.145565185126864</v>
      </c>
      <c r="O80" s="300">
        <f>SUM(L80:N80)</f>
        <v>34.714247245389672</v>
      </c>
      <c r="P80" s="300"/>
      <c r="Q80" s="300">
        <v>14.87192641278226</v>
      </c>
      <c r="R80" s="300">
        <v>17.77680953510469</v>
      </c>
      <c r="S80" s="300">
        <v>2.2191121799978384</v>
      </c>
      <c r="T80" s="300">
        <f>SUM(Q80:S80)</f>
        <v>34.867848127884784</v>
      </c>
      <c r="U80" s="300"/>
      <c r="V80" s="300">
        <v>16.067748420574556</v>
      </c>
      <c r="W80" s="300">
        <v>16.617077628602427</v>
      </c>
      <c r="X80" s="300">
        <v>2.3730951968944187</v>
      </c>
      <c r="Y80" s="300">
        <f>SUM(V80:X80)</f>
        <v>35.057921246071402</v>
      </c>
    </row>
    <row r="81" spans="1:25" x14ac:dyDescent="0.2">
      <c r="A81" s="260" t="s">
        <v>364</v>
      </c>
      <c r="B81" s="300">
        <v>30.600583639129646</v>
      </c>
      <c r="C81" s="300">
        <v>8.9503514438146308</v>
      </c>
      <c r="D81" s="300">
        <v>4.4665421622534032</v>
      </c>
      <c r="E81" s="300">
        <f t="shared" ref="E81:E82" si="119">SUM(B81:D81)</f>
        <v>44.017477245197682</v>
      </c>
      <c r="F81" s="300"/>
      <c r="G81" s="300">
        <v>31.086883485671617</v>
      </c>
      <c r="H81" s="300">
        <v>8.755267882974298</v>
      </c>
      <c r="I81" s="300">
        <v>5.1063466757438842</v>
      </c>
      <c r="J81" s="300">
        <f t="shared" ref="J81:J82" si="120">SUM(G81:I81)</f>
        <v>44.948498044389801</v>
      </c>
      <c r="K81" s="300"/>
      <c r="L81" s="300">
        <v>29.387477112295645</v>
      </c>
      <c r="M81" s="300">
        <v>10.579777742728634</v>
      </c>
      <c r="N81" s="300">
        <v>2.4454978995860315</v>
      </c>
      <c r="O81" s="300">
        <f t="shared" ref="O81:O82" si="121">SUM(L81:N81)</f>
        <v>42.41275275461031</v>
      </c>
      <c r="P81" s="300"/>
      <c r="Q81" s="300">
        <v>29.91629917018594</v>
      </c>
      <c r="R81" s="300">
        <v>10.633725849721976</v>
      </c>
      <c r="S81" s="300">
        <v>2.4891268522072592</v>
      </c>
      <c r="T81" s="300">
        <f t="shared" ref="T81:T82" si="122">SUM(Q81:S81)</f>
        <v>43.039151872115177</v>
      </c>
      <c r="U81" s="300"/>
      <c r="V81" s="300">
        <v>30.311207183090897</v>
      </c>
      <c r="W81" s="300">
        <v>10.750758373066555</v>
      </c>
      <c r="X81" s="300">
        <v>2.5431131977711554</v>
      </c>
      <c r="Y81" s="300">
        <f t="shared" ref="Y81:Y82" si="123">SUM(V81:X81)</f>
        <v>43.605078753928609</v>
      </c>
    </row>
    <row r="82" spans="1:25" x14ac:dyDescent="0.2">
      <c r="A82" s="264" t="s">
        <v>363</v>
      </c>
      <c r="B82" s="301">
        <f>SUM(B80:B81)</f>
        <v>44.347945973434747</v>
      </c>
      <c r="C82" s="301">
        <f t="shared" ref="C82" si="124">SUM(C80:C81)</f>
        <v>28.541693367540056</v>
      </c>
      <c r="D82" s="301">
        <f t="shared" ref="D82" si="125">SUM(D80:D81)</f>
        <v>5.4743606590252067</v>
      </c>
      <c r="E82" s="301">
        <f t="shared" si="119"/>
        <v>78.364000000000019</v>
      </c>
      <c r="F82" s="301"/>
      <c r="G82" s="301">
        <f>SUM(G80:G81)</f>
        <v>45.571026169982915</v>
      </c>
      <c r="H82" s="301">
        <f t="shared" ref="H82" si="126">SUM(H80:H81)</f>
        <v>27.470810123097632</v>
      </c>
      <c r="I82" s="301">
        <f t="shared" ref="I82" si="127">SUM(I80:I81)</f>
        <v>6.1871637069193124</v>
      </c>
      <c r="J82" s="301">
        <f t="shared" si="120"/>
        <v>79.228999999999857</v>
      </c>
      <c r="K82" s="301"/>
      <c r="L82" s="301">
        <f>SUM(L80:L81)</f>
        <v>43.573422607697474</v>
      </c>
      <c r="M82" s="301">
        <f t="shared" ref="M82" si="128">SUM(M80:M81)</f>
        <v>28.962514307589611</v>
      </c>
      <c r="N82" s="301">
        <f t="shared" ref="N82" si="129">SUM(N80:N81)</f>
        <v>4.5910630847128955</v>
      </c>
      <c r="O82" s="301">
        <f t="shared" si="121"/>
        <v>77.126999999999981</v>
      </c>
      <c r="P82" s="301"/>
      <c r="Q82" s="301">
        <f>SUM(Q80:Q81)</f>
        <v>44.788225582968202</v>
      </c>
      <c r="R82" s="301">
        <f t="shared" ref="R82" si="130">SUM(R80:R81)</f>
        <v>28.410535384826666</v>
      </c>
      <c r="S82" s="301">
        <f t="shared" ref="S82" si="131">SUM(S80:S81)</f>
        <v>4.708239032205098</v>
      </c>
      <c r="T82" s="301">
        <f t="shared" si="122"/>
        <v>77.906999999999968</v>
      </c>
      <c r="U82" s="301"/>
      <c r="V82" s="301">
        <f>SUM(V80:V81)</f>
        <v>46.378955603665453</v>
      </c>
      <c r="W82" s="301">
        <f t="shared" ref="W82" si="132">SUM(W80:W81)</f>
        <v>27.367836001668984</v>
      </c>
      <c r="X82" s="301">
        <f t="shared" ref="X82" si="133">SUM(X80:X81)</f>
        <v>4.9162083946655741</v>
      </c>
      <c r="Y82" s="301">
        <f t="shared" si="123"/>
        <v>78.663000000000011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4.1582363545567818</v>
      </c>
      <c r="C89" s="300">
        <v>2.3892408407130232</v>
      </c>
      <c r="D89" s="300">
        <v>0.25667386995081942</v>
      </c>
      <c r="E89" s="300">
        <f>SUM(B89:D89)</f>
        <v>6.8041510652206236</v>
      </c>
      <c r="F89" s="300"/>
      <c r="G89" s="300">
        <v>5.0925989494973551</v>
      </c>
      <c r="H89" s="300">
        <v>3.0797286982344816</v>
      </c>
      <c r="I89" s="300">
        <v>0.58503877014378147</v>
      </c>
      <c r="J89" s="300">
        <f>SUM(G89:I89)</f>
        <v>8.7573664178756179</v>
      </c>
      <c r="K89" s="300"/>
      <c r="L89" s="300">
        <v>4.6471050682547528</v>
      </c>
      <c r="M89" s="300">
        <v>3.1219872776930382</v>
      </c>
      <c r="N89" s="300">
        <v>0.15533059570400795</v>
      </c>
      <c r="O89" s="300">
        <f>SUM(L89:N89)</f>
        <v>7.9244229416517991</v>
      </c>
      <c r="P89" s="300"/>
      <c r="Q89" s="300">
        <v>5.3572284334025335</v>
      </c>
      <c r="R89" s="300">
        <v>3.6512852502810942</v>
      </c>
      <c r="S89" s="300">
        <v>0.16723750774299573</v>
      </c>
      <c r="T89" s="300">
        <f>SUM(Q89:S89)</f>
        <v>9.1757511914266239</v>
      </c>
      <c r="U89" s="300"/>
      <c r="V89" s="300">
        <v>5.9209235390434305</v>
      </c>
      <c r="W89" s="300">
        <v>4.1927465865012232</v>
      </c>
      <c r="X89" s="300">
        <v>0.17236892408095411</v>
      </c>
      <c r="Y89" s="300">
        <f>SUM(V89:X89)</f>
        <v>10.286039049625609</v>
      </c>
    </row>
    <row r="90" spans="1:25" x14ac:dyDescent="0.2">
      <c r="A90" s="260" t="s">
        <v>364</v>
      </c>
      <c r="B90" s="300">
        <v>20.06363998774594</v>
      </c>
      <c r="C90" s="300">
        <v>1.8214471283899847</v>
      </c>
      <c r="D90" s="300">
        <v>4.6087618186434494</v>
      </c>
      <c r="E90" s="300">
        <f t="shared" ref="E90:E91" si="134">SUM(B90:D90)</f>
        <v>26.493848934779372</v>
      </c>
      <c r="F90" s="300"/>
      <c r="G90" s="300">
        <v>19.647078697845899</v>
      </c>
      <c r="H90" s="300">
        <v>2.26886143730529</v>
      </c>
      <c r="I90" s="300">
        <v>6.7256934469732084</v>
      </c>
      <c r="J90" s="300">
        <f t="shared" ref="J90:J91" si="135">SUM(G90:I90)</f>
        <v>28.641633582124399</v>
      </c>
      <c r="K90" s="300"/>
      <c r="L90" s="300">
        <v>19.472700796137033</v>
      </c>
      <c r="M90" s="300">
        <v>3.6045371485590638</v>
      </c>
      <c r="N90" s="300">
        <v>5.1923391136520767</v>
      </c>
      <c r="O90" s="300">
        <f t="shared" ref="O90:O91" si="136">SUM(L90:N90)</f>
        <v>28.269577058348176</v>
      </c>
      <c r="P90" s="300"/>
      <c r="Q90" s="300">
        <v>21.569015346914206</v>
      </c>
      <c r="R90" s="300">
        <v>4.018725351377614</v>
      </c>
      <c r="S90" s="300">
        <v>5.7725081102816365</v>
      </c>
      <c r="T90" s="300">
        <f t="shared" ref="T90:T91" si="137">SUM(Q90:S90)</f>
        <v>31.360248808573459</v>
      </c>
      <c r="U90" s="300"/>
      <c r="V90" s="300">
        <v>22.376954123250254</v>
      </c>
      <c r="W90" s="300">
        <v>4.3914298197375405</v>
      </c>
      <c r="X90" s="300">
        <v>6.2715770073865951</v>
      </c>
      <c r="Y90" s="300">
        <f t="shared" ref="Y90:Y91" si="138">SUM(V90:X90)</f>
        <v>33.039960950374393</v>
      </c>
    </row>
    <row r="91" spans="1:25" x14ac:dyDescent="0.2">
      <c r="A91" s="264" t="s">
        <v>363</v>
      </c>
      <c r="B91" s="301">
        <f>SUM(B89:B90)</f>
        <v>24.221876342302721</v>
      </c>
      <c r="C91" s="301">
        <f t="shared" ref="C91" si="139">SUM(C89:C90)</f>
        <v>4.2106879691030077</v>
      </c>
      <c r="D91" s="301">
        <f t="shared" ref="D91" si="140">SUM(D89:D90)</f>
        <v>4.8654356885942684</v>
      </c>
      <c r="E91" s="301">
        <f t="shared" si="134"/>
        <v>33.297999999999995</v>
      </c>
      <c r="F91" s="301"/>
      <c r="G91" s="301">
        <f>SUM(G89:G90)</f>
        <v>24.739677647343253</v>
      </c>
      <c r="H91" s="301">
        <f t="shared" ref="H91" si="141">SUM(H89:H90)</f>
        <v>5.3485901355397711</v>
      </c>
      <c r="I91" s="301">
        <f t="shared" ref="I91" si="142">SUM(I89:I90)</f>
        <v>7.31073221711699</v>
      </c>
      <c r="J91" s="301">
        <f t="shared" si="135"/>
        <v>37.399000000000015</v>
      </c>
      <c r="K91" s="301"/>
      <c r="L91" s="301">
        <f>SUM(L89:L90)</f>
        <v>24.119805864391786</v>
      </c>
      <c r="M91" s="301">
        <f t="shared" ref="M91" si="143">SUM(M89:M90)</f>
        <v>6.7265244262521016</v>
      </c>
      <c r="N91" s="301">
        <f t="shared" ref="N91" si="144">SUM(N89:N90)</f>
        <v>5.3476697093560848</v>
      </c>
      <c r="O91" s="301">
        <f t="shared" si="136"/>
        <v>36.193999999999974</v>
      </c>
      <c r="P91" s="301"/>
      <c r="Q91" s="301">
        <f>SUM(Q89:Q90)</f>
        <v>26.926243780316739</v>
      </c>
      <c r="R91" s="301">
        <f t="shared" ref="R91" si="145">SUM(R89:R90)</f>
        <v>7.6700106016587082</v>
      </c>
      <c r="S91" s="301">
        <f t="shared" ref="S91" si="146">SUM(S89:S90)</f>
        <v>5.9397456180246326</v>
      </c>
      <c r="T91" s="301">
        <f t="shared" si="137"/>
        <v>40.53600000000008</v>
      </c>
      <c r="U91" s="301"/>
      <c r="V91" s="301">
        <f>SUM(V89:V90)</f>
        <v>28.297877662293686</v>
      </c>
      <c r="W91" s="301">
        <f t="shared" ref="W91" si="147">SUM(W89:W90)</f>
        <v>8.5841764062387647</v>
      </c>
      <c r="X91" s="301">
        <f t="shared" ref="X91" si="148">SUM(X89:X90)</f>
        <v>6.4439459314675496</v>
      </c>
      <c r="Y91" s="301">
        <f t="shared" si="138"/>
        <v>43.326000000000008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4.8603129971635539</v>
      </c>
      <c r="C98" s="300">
        <v>9.8880377703523283</v>
      </c>
      <c r="D98" s="300">
        <v>0.96615394855019554</v>
      </c>
      <c r="E98" s="300">
        <f>SUM(B98:D98)</f>
        <v>15.714504716066077</v>
      </c>
      <c r="F98" s="300"/>
      <c r="G98" s="300">
        <v>5.1630678150126981</v>
      </c>
      <c r="H98" s="300">
        <v>11.694677382825681</v>
      </c>
      <c r="I98" s="300">
        <v>0.60304248963086715</v>
      </c>
      <c r="J98" s="300">
        <f>SUM(G98:I98)</f>
        <v>17.460787687469246</v>
      </c>
      <c r="K98" s="300"/>
      <c r="L98" s="300">
        <v>5.9588122802599681</v>
      </c>
      <c r="M98" s="300">
        <v>11.299854861434968</v>
      </c>
      <c r="N98" s="300">
        <v>1.0619285877794828</v>
      </c>
      <c r="O98" s="300">
        <f>SUM(L98:N98)</f>
        <v>18.320595729474419</v>
      </c>
      <c r="P98" s="300"/>
      <c r="Q98" s="300">
        <v>6.2611523658871482</v>
      </c>
      <c r="R98" s="300">
        <v>11.824144540471874</v>
      </c>
      <c r="S98" s="300">
        <v>1.0864264153225445</v>
      </c>
      <c r="T98" s="300">
        <f>SUM(Q98:S98)</f>
        <v>19.171723321681569</v>
      </c>
      <c r="U98" s="300"/>
      <c r="V98" s="300">
        <v>7.2607673061787006</v>
      </c>
      <c r="W98" s="300">
        <v>13.473518199122276</v>
      </c>
      <c r="X98" s="300">
        <v>1.237878277061522</v>
      </c>
      <c r="Y98" s="300">
        <f>SUM(V98:X98)</f>
        <v>21.9721637823625</v>
      </c>
    </row>
    <row r="99" spans="1:25" x14ac:dyDescent="0.2">
      <c r="A99" s="260" t="s">
        <v>364</v>
      </c>
      <c r="B99" s="300">
        <v>6.3766876802675352</v>
      </c>
      <c r="C99" s="300">
        <v>6.5483966567765259</v>
      </c>
      <c r="D99" s="300">
        <v>0.95541094688981243</v>
      </c>
      <c r="E99" s="300">
        <f t="shared" ref="E99:E100" si="149">SUM(B99:D99)</f>
        <v>13.880495283933875</v>
      </c>
      <c r="F99" s="300"/>
      <c r="G99" s="300">
        <v>7.1585969331325598</v>
      </c>
      <c r="H99" s="300">
        <v>7.0149276778351055</v>
      </c>
      <c r="I99" s="300">
        <v>0.97768770156308615</v>
      </c>
      <c r="J99" s="300">
        <f t="shared" ref="J99:J100" si="150">SUM(G99:I99)</f>
        <v>15.151212312530751</v>
      </c>
      <c r="K99" s="300"/>
      <c r="L99" s="300">
        <v>6.999929477511305</v>
      </c>
      <c r="M99" s="300">
        <v>7.4470092627816005</v>
      </c>
      <c r="N99" s="300">
        <v>0.67746553023269773</v>
      </c>
      <c r="O99" s="300">
        <f t="shared" ref="O99:O100" si="151">SUM(L99:N99)</f>
        <v>15.124404270525604</v>
      </c>
      <c r="P99" s="300"/>
      <c r="Q99" s="300">
        <v>7.3589032126944129</v>
      </c>
      <c r="R99" s="300">
        <v>7.8494488260189978</v>
      </c>
      <c r="S99" s="300">
        <v>0.69492463960500239</v>
      </c>
      <c r="T99" s="300">
        <f t="shared" ref="T99:T100" si="152">SUM(Q99:S99)</f>
        <v>15.903276678318413</v>
      </c>
      <c r="U99" s="300"/>
      <c r="V99" s="300">
        <v>8.5929617913903105</v>
      </c>
      <c r="W99" s="300">
        <v>9.0058806094078392</v>
      </c>
      <c r="X99" s="300">
        <v>0.79299381683937142</v>
      </c>
      <c r="Y99" s="300">
        <f t="shared" ref="Y99:Y100" si="153">SUM(V99:X99)</f>
        <v>18.391836217637518</v>
      </c>
    </row>
    <row r="100" spans="1:25" x14ac:dyDescent="0.2">
      <c r="A100" s="264" t="s">
        <v>363</v>
      </c>
      <c r="B100" s="301">
        <f>SUM(B98:B99)</f>
        <v>11.237000677431089</v>
      </c>
      <c r="C100" s="301">
        <f t="shared" ref="C100" si="154">SUM(C98:C99)</f>
        <v>16.436434427128855</v>
      </c>
      <c r="D100" s="301">
        <f t="shared" ref="D100" si="155">SUM(D98:D99)</f>
        <v>1.921564895440008</v>
      </c>
      <c r="E100" s="301">
        <f t="shared" si="149"/>
        <v>29.594999999999949</v>
      </c>
      <c r="F100" s="301"/>
      <c r="G100" s="301">
        <f>SUM(G98:G99)</f>
        <v>12.321664748145258</v>
      </c>
      <c r="H100" s="301">
        <f t="shared" ref="H100" si="156">SUM(H98:H99)</f>
        <v>18.709605060660785</v>
      </c>
      <c r="I100" s="301">
        <f t="shared" ref="I100" si="157">SUM(I98:I99)</f>
        <v>1.5807301911939533</v>
      </c>
      <c r="J100" s="301">
        <f t="shared" si="150"/>
        <v>32.611999999999995</v>
      </c>
      <c r="K100" s="301"/>
      <c r="L100" s="301">
        <f>SUM(L98:L99)</f>
        <v>12.958741757771273</v>
      </c>
      <c r="M100" s="301">
        <f t="shared" ref="M100" si="158">SUM(M98:M99)</f>
        <v>18.746864124216568</v>
      </c>
      <c r="N100" s="301">
        <f t="shared" ref="N100" si="159">SUM(N98:N99)</f>
        <v>1.7393941180121806</v>
      </c>
      <c r="O100" s="301">
        <f t="shared" si="151"/>
        <v>33.445000000000022</v>
      </c>
      <c r="P100" s="301"/>
      <c r="Q100" s="301">
        <f>SUM(Q98:Q99)</f>
        <v>13.62005557858156</v>
      </c>
      <c r="R100" s="301">
        <f t="shared" ref="R100" si="160">SUM(R98:R99)</f>
        <v>19.67359336649087</v>
      </c>
      <c r="S100" s="301">
        <f t="shared" ref="S100" si="161">SUM(S98:S99)</f>
        <v>1.7813510549275469</v>
      </c>
      <c r="T100" s="301">
        <f t="shared" si="152"/>
        <v>35.074999999999982</v>
      </c>
      <c r="U100" s="301"/>
      <c r="V100" s="301">
        <f>SUM(V98:V99)</f>
        <v>15.853729097569012</v>
      </c>
      <c r="W100" s="301">
        <f t="shared" ref="W100" si="162">SUM(W98:W99)</f>
        <v>22.479398808530114</v>
      </c>
      <c r="X100" s="301">
        <f t="shared" ref="X100" si="163">SUM(X98:X99)</f>
        <v>2.0308720939008933</v>
      </c>
      <c r="Y100" s="301">
        <f t="shared" si="153"/>
        <v>40.364000000000019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0.34633435506128946</v>
      </c>
      <c r="C107" s="300">
        <v>0.32976505674866613</v>
      </c>
      <c r="D107" s="300">
        <v>0.1707358131080349</v>
      </c>
      <c r="E107" s="300">
        <f>SUM(B107:D107)</f>
        <v>0.84683522491799046</v>
      </c>
      <c r="F107" s="300"/>
      <c r="G107" s="300">
        <v>0.24352189244290121</v>
      </c>
      <c r="H107" s="300">
        <v>0.2870825741942809</v>
      </c>
      <c r="I107" s="300">
        <v>0.27261592712620181</v>
      </c>
      <c r="J107" s="300">
        <f>SUM(G107:I107)</f>
        <v>0.80322039376338394</v>
      </c>
      <c r="K107" s="300"/>
      <c r="L107" s="300">
        <v>0.26819501685456665</v>
      </c>
      <c r="M107" s="300">
        <v>0.36788104158148577</v>
      </c>
      <c r="N107" s="300">
        <v>0.36292974895835678</v>
      </c>
      <c r="O107" s="300">
        <f>SUM(L107:N107)</f>
        <v>0.99900580739440925</v>
      </c>
      <c r="P107" s="300"/>
      <c r="Q107" s="300">
        <v>0.26099244204189448</v>
      </c>
      <c r="R107" s="300">
        <v>0.36334887264515248</v>
      </c>
      <c r="S107" s="300">
        <v>0.34969037788916513</v>
      </c>
      <c r="T107" s="300">
        <f>SUM(Q107:S107)</f>
        <v>0.97403169257621203</v>
      </c>
      <c r="U107" s="300"/>
      <c r="V107" s="300">
        <v>0.26686782542853243</v>
      </c>
      <c r="W107" s="300">
        <v>0.36945854694491093</v>
      </c>
      <c r="X107" s="300">
        <v>0.3394400400094868</v>
      </c>
      <c r="Y107" s="300">
        <f>SUM(V107:X107)</f>
        <v>0.97576641238293016</v>
      </c>
    </row>
    <row r="108" spans="1:25" x14ac:dyDescent="0.2">
      <c r="A108" s="260" t="s">
        <v>364</v>
      </c>
      <c r="B108" s="300">
        <v>0.5720009941110511</v>
      </c>
      <c r="C108" s="300">
        <v>0.13021307265297868</v>
      </c>
      <c r="D108" s="300">
        <v>0.6249507083179765</v>
      </c>
      <c r="E108" s="300">
        <f t="shared" ref="E108:E109" si="164">SUM(B108:D108)</f>
        <v>1.3271647750820064</v>
      </c>
      <c r="F108" s="300"/>
      <c r="G108" s="300">
        <v>0.41326388480715642</v>
      </c>
      <c r="H108" s="300">
        <v>0.26345371730442779</v>
      </c>
      <c r="I108" s="300">
        <v>0.70806200412502895</v>
      </c>
      <c r="J108" s="300">
        <f t="shared" ref="J108:J109" si="165">SUM(G108:I108)</f>
        <v>1.3847796062366131</v>
      </c>
      <c r="K108" s="300"/>
      <c r="L108" s="300">
        <v>0.4375292244270963</v>
      </c>
      <c r="M108" s="300">
        <v>0.25532165604599072</v>
      </c>
      <c r="N108" s="300">
        <v>0.95114331213250602</v>
      </c>
      <c r="O108" s="300">
        <f t="shared" ref="O108:O109" si="166">SUM(L108:N108)</f>
        <v>1.643994192605593</v>
      </c>
      <c r="P108" s="300"/>
      <c r="Q108" s="300">
        <v>0.42390701809411568</v>
      </c>
      <c r="R108" s="300">
        <v>0.26049876150201884</v>
      </c>
      <c r="S108" s="300">
        <v>0.93256252782765492</v>
      </c>
      <c r="T108" s="300">
        <f t="shared" ref="T108:T109" si="167">SUM(Q108:S108)</f>
        <v>1.6169683074237895</v>
      </c>
      <c r="U108" s="300"/>
      <c r="V108" s="300">
        <v>0.42537213954909153</v>
      </c>
      <c r="W108" s="300">
        <v>0.28187707889842839</v>
      </c>
      <c r="X108" s="300">
        <v>0.9549843691695481</v>
      </c>
      <c r="Y108" s="300">
        <f t="shared" ref="Y108:Y109" si="168">SUM(V108:X108)</f>
        <v>1.662233587617068</v>
      </c>
    </row>
    <row r="109" spans="1:25" x14ac:dyDescent="0.2">
      <c r="A109" s="264" t="s">
        <v>363</v>
      </c>
      <c r="B109" s="301">
        <f>SUM(B107:B108)</f>
        <v>0.9183353491723405</v>
      </c>
      <c r="C109" s="301">
        <f t="shared" ref="C109" si="169">SUM(C107:C108)</f>
        <v>0.45997812940164484</v>
      </c>
      <c r="D109" s="301">
        <f t="shared" ref="D109" si="170">SUM(D107:D108)</f>
        <v>0.79568652142601137</v>
      </c>
      <c r="E109" s="301">
        <f t="shared" si="164"/>
        <v>2.1739999999999968</v>
      </c>
      <c r="F109" s="301"/>
      <c r="G109" s="301">
        <f>SUM(G107:G108)</f>
        <v>0.6567857772500576</v>
      </c>
      <c r="H109" s="301">
        <f t="shared" ref="H109" si="171">SUM(H107:H108)</f>
        <v>0.55053629149870864</v>
      </c>
      <c r="I109" s="301">
        <f t="shared" ref="I109" si="172">SUM(I107:I108)</f>
        <v>0.98067793125123082</v>
      </c>
      <c r="J109" s="301">
        <f t="shared" si="165"/>
        <v>2.1879999999999971</v>
      </c>
      <c r="K109" s="301"/>
      <c r="L109" s="301">
        <f>SUM(L107:L108)</f>
        <v>0.70572424128166289</v>
      </c>
      <c r="M109" s="301">
        <f t="shared" ref="M109" si="173">SUM(M107:M108)</f>
        <v>0.62320269762747649</v>
      </c>
      <c r="N109" s="301">
        <f t="shared" ref="N109" si="174">SUM(N107:N108)</f>
        <v>1.3140730610908629</v>
      </c>
      <c r="O109" s="301">
        <f t="shared" si="166"/>
        <v>2.6430000000000025</v>
      </c>
      <c r="P109" s="301"/>
      <c r="Q109" s="301">
        <f>SUM(Q107:Q108)</f>
        <v>0.68489946013601011</v>
      </c>
      <c r="R109" s="301">
        <f t="shared" ref="R109" si="175">SUM(R107:R108)</f>
        <v>0.62384763414717126</v>
      </c>
      <c r="S109" s="301">
        <f t="shared" ref="S109" si="176">SUM(S107:S108)</f>
        <v>1.2822529057168199</v>
      </c>
      <c r="T109" s="301">
        <f t="shared" si="167"/>
        <v>2.5910000000000011</v>
      </c>
      <c r="U109" s="301"/>
      <c r="V109" s="301">
        <f>SUM(V107:V108)</f>
        <v>0.69223996497762397</v>
      </c>
      <c r="W109" s="301">
        <f t="shared" ref="W109" si="177">SUM(W107:W108)</f>
        <v>0.65133562584333937</v>
      </c>
      <c r="X109" s="301">
        <f t="shared" ref="X109" si="178">SUM(X107:X108)</f>
        <v>1.2944244091790349</v>
      </c>
      <c r="Y109" s="301">
        <f t="shared" si="168"/>
        <v>2.6379999999999981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2.7725007609367003</v>
      </c>
      <c r="C116" s="300">
        <v>1.3435769517293619</v>
      </c>
      <c r="D116" s="300">
        <v>0.23291134281387912</v>
      </c>
      <c r="E116" s="300">
        <f>SUM(B116:D116)</f>
        <v>4.3489890554799411</v>
      </c>
      <c r="F116" s="300"/>
      <c r="G116" s="300">
        <v>2.7030765334523381</v>
      </c>
      <c r="H116" s="300">
        <v>0.80702521356613921</v>
      </c>
      <c r="I116" s="300">
        <v>8.8817501731958945E-2</v>
      </c>
      <c r="J116" s="300">
        <f>SUM(G116:I116)</f>
        <v>3.5989192487504362</v>
      </c>
      <c r="K116" s="300"/>
      <c r="L116" s="300">
        <v>3.3588561984993324</v>
      </c>
      <c r="M116" s="300">
        <v>0.7123668658909651</v>
      </c>
      <c r="N116" s="300">
        <v>0.33189083748604786</v>
      </c>
      <c r="O116" s="300">
        <f>SUM(L116:N116)</f>
        <v>4.4031139018763454</v>
      </c>
      <c r="P116" s="300"/>
      <c r="Q116" s="300">
        <v>3.6871967602413052</v>
      </c>
      <c r="R116" s="300">
        <v>0.75350956471874431</v>
      </c>
      <c r="S116" s="300">
        <v>0.36157978533094359</v>
      </c>
      <c r="T116" s="300">
        <f>SUM(Q116:S116)</f>
        <v>4.8022861102909928</v>
      </c>
      <c r="U116" s="300"/>
      <c r="V116" s="300">
        <v>4.0869134729794911</v>
      </c>
      <c r="W116" s="300">
        <v>0.77354550897189145</v>
      </c>
      <c r="X116" s="300">
        <v>0.38589071855848561</v>
      </c>
      <c r="Y116" s="300">
        <f>SUM(V116:X116)</f>
        <v>5.2463497005098683</v>
      </c>
    </row>
    <row r="117" spans="1:25" x14ac:dyDescent="0.2">
      <c r="A117" s="260" t="s">
        <v>364</v>
      </c>
      <c r="B117" s="300">
        <v>8.4504953533954161</v>
      </c>
      <c r="C117" s="300">
        <v>0.23707460415250653</v>
      </c>
      <c r="D117" s="300">
        <v>1.249440986972147</v>
      </c>
      <c r="E117" s="300">
        <f t="shared" ref="E117:E118" si="179">SUM(B117:D117)</f>
        <v>9.9370109445200701</v>
      </c>
      <c r="F117" s="300"/>
      <c r="G117" s="300">
        <v>8.7692906026996642</v>
      </c>
      <c r="H117" s="300">
        <v>0.42726117139330377</v>
      </c>
      <c r="I117" s="300">
        <v>1.0415289771566181</v>
      </c>
      <c r="J117" s="300">
        <f t="shared" ref="J117:J118" si="180">SUM(G117:I117)</f>
        <v>10.238080751249587</v>
      </c>
      <c r="K117" s="300"/>
      <c r="L117" s="300">
        <v>8.3868836228702452</v>
      </c>
      <c r="M117" s="300">
        <v>0.44547221713716256</v>
      </c>
      <c r="N117" s="300">
        <v>2.1185302581162069</v>
      </c>
      <c r="O117" s="300">
        <f t="shared" ref="O117:O118" si="181">SUM(L117:N117)</f>
        <v>10.950886098123615</v>
      </c>
      <c r="P117" s="300"/>
      <c r="Q117" s="300">
        <v>8.9307586835133925</v>
      </c>
      <c r="R117" s="300">
        <v>0.48123299931312041</v>
      </c>
      <c r="S117" s="300">
        <v>2.3247222068824884</v>
      </c>
      <c r="T117" s="300">
        <f t="shared" ref="T117:T118" si="182">SUM(Q117:S117)</f>
        <v>11.736713889709002</v>
      </c>
      <c r="U117" s="300"/>
      <c r="V117" s="300">
        <v>9.3886109281872212</v>
      </c>
      <c r="W117" s="300">
        <v>0.51554999999300155</v>
      </c>
      <c r="X117" s="300">
        <v>2.5254893713099085</v>
      </c>
      <c r="Y117" s="300">
        <f t="shared" ref="Y117:Y118" si="183">SUM(V117:X117)</f>
        <v>12.429650299490131</v>
      </c>
    </row>
    <row r="118" spans="1:25" x14ac:dyDescent="0.2">
      <c r="A118" s="264" t="s">
        <v>363</v>
      </c>
      <c r="B118" s="301">
        <f>SUM(B116:B117)</f>
        <v>11.222996114332116</v>
      </c>
      <c r="C118" s="301">
        <f t="shared" ref="C118" si="184">SUM(C116:C117)</f>
        <v>1.5806515558818683</v>
      </c>
      <c r="D118" s="301">
        <f t="shared" ref="D118" si="185">SUM(D116:D117)</f>
        <v>1.4823523297860262</v>
      </c>
      <c r="E118" s="301">
        <f t="shared" si="179"/>
        <v>14.28600000000001</v>
      </c>
      <c r="F118" s="301"/>
      <c r="G118" s="301">
        <f>SUM(G116:G117)</f>
        <v>11.472367136152002</v>
      </c>
      <c r="H118" s="301">
        <f t="shared" ref="H118" si="186">SUM(H116:H117)</f>
        <v>1.234286384959443</v>
      </c>
      <c r="I118" s="301">
        <f t="shared" ref="I118" si="187">SUM(I116:I117)</f>
        <v>1.1303464788885771</v>
      </c>
      <c r="J118" s="301">
        <f t="shared" si="180"/>
        <v>13.837000000000021</v>
      </c>
      <c r="K118" s="301"/>
      <c r="L118" s="301">
        <f>SUM(L116:L117)</f>
        <v>11.745739821369577</v>
      </c>
      <c r="M118" s="301">
        <f t="shared" ref="M118" si="188">SUM(M116:M117)</f>
        <v>1.1578390830281275</v>
      </c>
      <c r="N118" s="301">
        <f t="shared" ref="N118" si="189">SUM(N116:N117)</f>
        <v>2.4504210956022545</v>
      </c>
      <c r="O118" s="301">
        <f t="shared" si="181"/>
        <v>15.35399999999996</v>
      </c>
      <c r="P118" s="301"/>
      <c r="Q118" s="301">
        <f>SUM(Q116:Q117)</f>
        <v>12.617955443754697</v>
      </c>
      <c r="R118" s="301">
        <f t="shared" ref="R118" si="190">SUM(R116:R117)</f>
        <v>1.2347425640318648</v>
      </c>
      <c r="S118" s="301">
        <f t="shared" ref="S118" si="191">SUM(S116:S117)</f>
        <v>2.6863019922134321</v>
      </c>
      <c r="T118" s="301">
        <f t="shared" si="182"/>
        <v>16.538999999999994</v>
      </c>
      <c r="U118" s="301"/>
      <c r="V118" s="301">
        <f>SUM(V116:V117)</f>
        <v>13.475524401166712</v>
      </c>
      <c r="W118" s="301">
        <f t="shared" ref="W118" si="192">SUM(W116:W117)</f>
        <v>1.289095508964893</v>
      </c>
      <c r="X118" s="301">
        <f t="shared" ref="X118" si="193">SUM(X116:X117)</f>
        <v>2.9113800898683939</v>
      </c>
      <c r="Y118" s="301">
        <f t="shared" si="183"/>
        <v>17.675999999999998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4.0611781506636664</v>
      </c>
      <c r="C125" s="300">
        <v>1.5489818832418496</v>
      </c>
      <c r="D125" s="300">
        <v>0.62889917247358262</v>
      </c>
      <c r="E125" s="300">
        <f>SUM(B125:D125)</f>
        <v>6.2390592063790988</v>
      </c>
      <c r="F125" s="300"/>
      <c r="G125" s="300">
        <v>4.1414891019693361</v>
      </c>
      <c r="H125" s="300">
        <v>1.4995222984701644</v>
      </c>
      <c r="I125" s="300">
        <v>0.13151911093312726</v>
      </c>
      <c r="J125" s="300">
        <f>SUM(G125:I125)</f>
        <v>5.7725305113726284</v>
      </c>
      <c r="K125" s="300"/>
      <c r="L125" s="300">
        <v>3.937975810740781</v>
      </c>
      <c r="M125" s="300">
        <v>1.7635016286520926</v>
      </c>
      <c r="N125" s="300">
        <v>0.16271923240018238</v>
      </c>
      <c r="O125" s="300">
        <f>SUM(L125:N125)</f>
        <v>5.8641966717930565</v>
      </c>
      <c r="P125" s="300"/>
      <c r="Q125" s="300">
        <v>3.9127844748592868</v>
      </c>
      <c r="R125" s="300">
        <v>1.7336199447246583</v>
      </c>
      <c r="S125" s="300">
        <v>0.16901729583790026</v>
      </c>
      <c r="T125" s="300">
        <f>SUM(Q125:S125)</f>
        <v>5.8154217154218451</v>
      </c>
      <c r="U125" s="300"/>
      <c r="V125" s="300">
        <v>3.7385372465738014</v>
      </c>
      <c r="W125" s="300">
        <v>1.6412093351993444</v>
      </c>
      <c r="X125" s="300">
        <v>0.16435938236534048</v>
      </c>
      <c r="Y125" s="300">
        <f>SUM(V125:X125)</f>
        <v>5.5441059641384864</v>
      </c>
    </row>
    <row r="126" spans="1:25" x14ac:dyDescent="0.2">
      <c r="A126" s="260" t="s">
        <v>364</v>
      </c>
      <c r="B126" s="300">
        <v>5.033341014852458</v>
      </c>
      <c r="C126" s="300">
        <v>0.19185541060939684</v>
      </c>
      <c r="D126" s="300">
        <v>0.99274436815908274</v>
      </c>
      <c r="E126" s="300">
        <f t="shared" ref="E126:E127" si="194">SUM(B126:D126)</f>
        <v>6.2179407936209374</v>
      </c>
      <c r="F126" s="300"/>
      <c r="G126" s="300">
        <v>4.9868230767584514</v>
      </c>
      <c r="H126" s="300">
        <v>0.13100802630359162</v>
      </c>
      <c r="I126" s="300">
        <v>0.97463838556534843</v>
      </c>
      <c r="J126" s="300">
        <f t="shared" ref="J126:J127" si="195">SUM(G126:I126)</f>
        <v>6.0924694886273913</v>
      </c>
      <c r="K126" s="300"/>
      <c r="L126" s="300">
        <v>4.9219586036425715</v>
      </c>
      <c r="M126" s="300">
        <v>0.38575533210148616</v>
      </c>
      <c r="N126" s="300">
        <v>0.85908939246289784</v>
      </c>
      <c r="O126" s="300">
        <f t="shared" ref="O126:O127" si="196">SUM(L126:N126)</f>
        <v>6.1668033282069556</v>
      </c>
      <c r="P126" s="300"/>
      <c r="Q126" s="300">
        <v>4.9113836390407837</v>
      </c>
      <c r="R126" s="300">
        <v>0.40073455625828069</v>
      </c>
      <c r="S126" s="300">
        <v>0.90046008927910404</v>
      </c>
      <c r="T126" s="300">
        <f t="shared" ref="T126:T127" si="197">SUM(Q126:S126)</f>
        <v>6.2125782845781679</v>
      </c>
      <c r="U126" s="300"/>
      <c r="V126" s="300">
        <v>4.7078318010425164</v>
      </c>
      <c r="W126" s="300">
        <v>0.41030233379657627</v>
      </c>
      <c r="X126" s="300">
        <v>0.89775990102242709</v>
      </c>
      <c r="Y126" s="300">
        <f t="shared" ref="Y126:Y127" si="198">SUM(V126:X126)</f>
        <v>6.0158940358615194</v>
      </c>
    </row>
    <row r="127" spans="1:25" x14ac:dyDescent="0.2">
      <c r="A127" s="264" t="s">
        <v>363</v>
      </c>
      <c r="B127" s="301">
        <f>SUM(B125:B126)</f>
        <v>9.0945191655161253</v>
      </c>
      <c r="C127" s="301">
        <f t="shared" ref="C127" si="199">SUM(C125:C126)</f>
        <v>1.7408372938512464</v>
      </c>
      <c r="D127" s="301">
        <f t="shared" ref="D127" si="200">SUM(D125:D126)</f>
        <v>1.6216435406326655</v>
      </c>
      <c r="E127" s="301">
        <f t="shared" si="194"/>
        <v>12.457000000000036</v>
      </c>
      <c r="F127" s="301"/>
      <c r="G127" s="301">
        <f>SUM(G125:G126)</f>
        <v>9.1283121787277874</v>
      </c>
      <c r="H127" s="301">
        <f t="shared" ref="H127" si="201">SUM(H125:H126)</f>
        <v>1.6305303247737559</v>
      </c>
      <c r="I127" s="301">
        <f t="shared" ref="I127" si="202">SUM(I125:I126)</f>
        <v>1.1061574964984757</v>
      </c>
      <c r="J127" s="301">
        <f t="shared" si="195"/>
        <v>11.86500000000002</v>
      </c>
      <c r="K127" s="301"/>
      <c r="L127" s="301">
        <f>SUM(L125:L126)</f>
        <v>8.8599344143833534</v>
      </c>
      <c r="M127" s="301">
        <f t="shared" ref="M127" si="203">SUM(M125:M126)</f>
        <v>2.1492569607535787</v>
      </c>
      <c r="N127" s="301">
        <f t="shared" ref="N127" si="204">SUM(N125:N126)</f>
        <v>1.0218086248630802</v>
      </c>
      <c r="O127" s="301">
        <f t="shared" si="196"/>
        <v>12.031000000000013</v>
      </c>
      <c r="P127" s="301"/>
      <c r="Q127" s="301">
        <f>SUM(Q125:Q126)</f>
        <v>8.8241681139000701</v>
      </c>
      <c r="R127" s="301">
        <f t="shared" ref="R127" si="205">SUM(R125:R126)</f>
        <v>2.1343545009829388</v>
      </c>
      <c r="S127" s="301">
        <f t="shared" ref="S127" si="206">SUM(S125:S126)</f>
        <v>1.0694773851170043</v>
      </c>
      <c r="T127" s="301">
        <f t="shared" si="197"/>
        <v>12.028000000000013</v>
      </c>
      <c r="U127" s="301"/>
      <c r="V127" s="301">
        <f>SUM(V125:V126)</f>
        <v>8.4463690476163187</v>
      </c>
      <c r="W127" s="301">
        <f t="shared" ref="W127" si="207">SUM(W125:W126)</f>
        <v>2.0515116689959205</v>
      </c>
      <c r="X127" s="301">
        <f t="shared" ref="X127" si="208">SUM(X125:X126)</f>
        <v>1.0621192833877675</v>
      </c>
      <c r="Y127" s="301">
        <f t="shared" si="198"/>
        <v>11.560000000000008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2.1576312305719059</v>
      </c>
      <c r="C134" s="300">
        <v>1.359607186292431</v>
      </c>
      <c r="D134" s="300">
        <v>0.27647170067205579</v>
      </c>
      <c r="E134" s="300">
        <f>SUM(B134:D134)</f>
        <v>3.7937101175363925</v>
      </c>
      <c r="F134" s="300"/>
      <c r="G134" s="300">
        <v>2.2612075348076512</v>
      </c>
      <c r="H134" s="300">
        <v>1.3501013297887523</v>
      </c>
      <c r="I134" s="300">
        <v>0.59455663013936855</v>
      </c>
      <c r="J134" s="300">
        <f>SUM(G134:I134)</f>
        <v>4.2058654947357716</v>
      </c>
      <c r="K134" s="300"/>
      <c r="L134" s="300">
        <v>1.9346871643453727</v>
      </c>
      <c r="M134" s="300">
        <v>1.4333077604018263</v>
      </c>
      <c r="N134" s="300">
        <v>0.25743877248856012</v>
      </c>
      <c r="O134" s="300">
        <f>SUM(L134:N134)</f>
        <v>3.6254336972357595</v>
      </c>
      <c r="P134" s="300"/>
      <c r="Q134" s="300">
        <v>2.0120831221745172</v>
      </c>
      <c r="R134" s="300">
        <v>1.3766957776049058</v>
      </c>
      <c r="S134" s="300">
        <v>0.26208858044104666</v>
      </c>
      <c r="T134" s="300">
        <f>SUM(Q134:S134)</f>
        <v>3.6508674802204695</v>
      </c>
      <c r="U134" s="300"/>
      <c r="V134" s="300">
        <v>2.4011968768433332</v>
      </c>
      <c r="W134" s="300">
        <v>1.4045209999491322</v>
      </c>
      <c r="X134" s="300">
        <v>0.29420622553964898</v>
      </c>
      <c r="Y134" s="300">
        <f>SUM(V134:X134)</f>
        <v>4.099924102332114</v>
      </c>
    </row>
    <row r="135" spans="1:25" x14ac:dyDescent="0.2">
      <c r="A135" s="260" t="s">
        <v>364</v>
      </c>
      <c r="B135" s="300">
        <v>1.7643790355128548</v>
      </c>
      <c r="C135" s="300">
        <v>0.24536863433692735</v>
      </c>
      <c r="D135" s="300">
        <v>0.59254221261382589</v>
      </c>
      <c r="E135" s="300">
        <f t="shared" ref="E135:E136" si="209">SUM(B135:D135)</f>
        <v>2.6022898824636083</v>
      </c>
      <c r="F135" s="300"/>
      <c r="G135" s="300">
        <v>2.1169165857604506</v>
      </c>
      <c r="H135" s="300">
        <v>0.51524530807658908</v>
      </c>
      <c r="I135" s="300">
        <v>0.18297261142718979</v>
      </c>
      <c r="J135" s="300">
        <f t="shared" ref="J135:J136" si="210">SUM(G135:I135)</f>
        <v>2.8151345052642296</v>
      </c>
      <c r="K135" s="300"/>
      <c r="L135" s="300">
        <v>2.2064590144796585</v>
      </c>
      <c r="M135" s="300">
        <v>0.73432670404822542</v>
      </c>
      <c r="N135" s="300">
        <v>0.50778058423635919</v>
      </c>
      <c r="O135" s="300">
        <f t="shared" ref="O135:O136" si="211">SUM(L135:N135)</f>
        <v>3.448566302764243</v>
      </c>
      <c r="P135" s="300"/>
      <c r="Q135" s="300">
        <v>2.2140430426216113</v>
      </c>
      <c r="R135" s="300">
        <v>0.73880307224865982</v>
      </c>
      <c r="S135" s="300">
        <v>0.53628640490925628</v>
      </c>
      <c r="T135" s="300">
        <f t="shared" ref="T135:T136" si="212">SUM(Q135:S135)</f>
        <v>3.4891325197795275</v>
      </c>
      <c r="U135" s="300"/>
      <c r="V135" s="300">
        <v>2.4667309650130478</v>
      </c>
      <c r="W135" s="300">
        <v>0.83813915724369836</v>
      </c>
      <c r="X135" s="300">
        <v>0.64920577541113311</v>
      </c>
      <c r="Y135" s="300">
        <f t="shared" ref="Y135:Y136" si="213">SUM(V135:X135)</f>
        <v>3.9540758976678791</v>
      </c>
    </row>
    <row r="136" spans="1:25" x14ac:dyDescent="0.2">
      <c r="A136" s="264" t="s">
        <v>363</v>
      </c>
      <c r="B136" s="301">
        <f>SUM(B134:B135)</f>
        <v>3.9220102660847607</v>
      </c>
      <c r="C136" s="301">
        <f t="shared" ref="C136" si="214">SUM(C134:C135)</f>
        <v>1.6049758206293583</v>
      </c>
      <c r="D136" s="301">
        <f t="shared" ref="D136" si="215">SUM(D134:D135)</f>
        <v>0.86901391328588162</v>
      </c>
      <c r="E136" s="301">
        <f t="shared" si="209"/>
        <v>6.3960000000000008</v>
      </c>
      <c r="F136" s="301"/>
      <c r="G136" s="301">
        <f>SUM(G134:G135)</f>
        <v>4.3781241205681019</v>
      </c>
      <c r="H136" s="301">
        <f t="shared" ref="H136" si="216">SUM(H134:H135)</f>
        <v>1.8653466378653414</v>
      </c>
      <c r="I136" s="301">
        <f t="shared" ref="I136" si="217">SUM(I134:I135)</f>
        <v>0.77752924156655834</v>
      </c>
      <c r="J136" s="301">
        <f t="shared" si="210"/>
        <v>7.0210000000000017</v>
      </c>
      <c r="K136" s="301"/>
      <c r="L136" s="301">
        <f>SUM(L134:L135)</f>
        <v>4.1411461788250312</v>
      </c>
      <c r="M136" s="301">
        <f t="shared" ref="M136" si="218">SUM(M134:M135)</f>
        <v>2.1676344644500518</v>
      </c>
      <c r="N136" s="301">
        <f t="shared" ref="N136" si="219">SUM(N134:N135)</f>
        <v>0.76521935672491925</v>
      </c>
      <c r="O136" s="301">
        <f t="shared" si="211"/>
        <v>7.0740000000000025</v>
      </c>
      <c r="P136" s="301"/>
      <c r="Q136" s="301">
        <f>SUM(Q134:Q135)</f>
        <v>4.2261261647961286</v>
      </c>
      <c r="R136" s="301">
        <f t="shared" ref="R136" si="220">SUM(R134:R135)</f>
        <v>2.1154988498535658</v>
      </c>
      <c r="S136" s="301">
        <f t="shared" ref="S136" si="221">SUM(S134:S135)</f>
        <v>0.79837498535030293</v>
      </c>
      <c r="T136" s="301">
        <f t="shared" si="212"/>
        <v>7.139999999999997</v>
      </c>
      <c r="U136" s="301"/>
      <c r="V136" s="301">
        <f>SUM(V134:V135)</f>
        <v>4.8679278418563809</v>
      </c>
      <c r="W136" s="301">
        <f t="shared" ref="W136" si="222">SUM(W134:W135)</f>
        <v>2.2426601571928306</v>
      </c>
      <c r="X136" s="301">
        <f t="shared" ref="X136" si="223">SUM(X134:X135)</f>
        <v>0.94341200095078204</v>
      </c>
      <c r="Y136" s="301">
        <f t="shared" si="213"/>
        <v>8.0539999999999949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9.8789651870743924</v>
      </c>
      <c r="C143" s="300">
        <v>6.4852278474098446</v>
      </c>
      <c r="D143" s="300">
        <v>3.7847897866977562</v>
      </c>
      <c r="E143" s="300">
        <f>SUM(B143:D143)</f>
        <v>20.148982821181995</v>
      </c>
      <c r="F143" s="300"/>
      <c r="G143" s="300">
        <v>10.408255338052411</v>
      </c>
      <c r="H143" s="300">
        <v>6.4434091799763271</v>
      </c>
      <c r="I143" s="300">
        <v>3.8073719385517699</v>
      </c>
      <c r="J143" s="300">
        <f>SUM(G143:I143)</f>
        <v>20.659036456580509</v>
      </c>
      <c r="K143" s="300"/>
      <c r="L143" s="300">
        <v>9.3596403734225184</v>
      </c>
      <c r="M143" s="300">
        <v>6.7153358562378331</v>
      </c>
      <c r="N143" s="300">
        <v>2.1097158783326981</v>
      </c>
      <c r="O143" s="300">
        <f>SUM(L143:N143)</f>
        <v>18.184692107993047</v>
      </c>
      <c r="P143" s="300"/>
      <c r="Q143" s="300">
        <v>9.767095334204619</v>
      </c>
      <c r="R143" s="300">
        <v>7.0557641006614187</v>
      </c>
      <c r="S143" s="300">
        <v>2.2403528939667843</v>
      </c>
      <c r="T143" s="300">
        <f>SUM(Q143:S143)</f>
        <v>19.063212328832822</v>
      </c>
      <c r="U143" s="300"/>
      <c r="V143" s="300">
        <v>10.439195232032562</v>
      </c>
      <c r="W143" s="300">
        <v>7.5865064188513589</v>
      </c>
      <c r="X143" s="300">
        <v>2.4829241142413823</v>
      </c>
      <c r="Y143" s="300">
        <f>SUM(V143:X143)</f>
        <v>20.508625765125302</v>
      </c>
    </row>
    <row r="144" spans="1:25" x14ac:dyDescent="0.2">
      <c r="A144" s="260" t="s">
        <v>364</v>
      </c>
      <c r="B144" s="300">
        <v>17.494046647035926</v>
      </c>
      <c r="C144" s="300">
        <v>2.6140504206705546</v>
      </c>
      <c r="D144" s="300">
        <v>4.6559201111114925</v>
      </c>
      <c r="E144" s="300">
        <f t="shared" ref="E144:E145" si="224">SUM(B144:D144)</f>
        <v>24.764017178817973</v>
      </c>
      <c r="F144" s="300"/>
      <c r="G144" s="300">
        <v>16.707224121696214</v>
      </c>
      <c r="H144" s="300">
        <v>1.88712660424231</v>
      </c>
      <c r="I144" s="300">
        <v>6.4966128174809779</v>
      </c>
      <c r="J144" s="300">
        <f t="shared" ref="J144:J145" si="225">SUM(G144:I144)</f>
        <v>25.090963543419505</v>
      </c>
      <c r="K144" s="300"/>
      <c r="L144" s="300">
        <v>17.643594679373585</v>
      </c>
      <c r="M144" s="300">
        <v>2.7167690485918148</v>
      </c>
      <c r="N144" s="300">
        <v>8.0049441640415697</v>
      </c>
      <c r="O144" s="300">
        <f t="shared" ref="O144:O145" si="226">SUM(L144:N144)</f>
        <v>28.365307892006967</v>
      </c>
      <c r="P144" s="300"/>
      <c r="Q144" s="300">
        <v>18.018670612924627</v>
      </c>
      <c r="R144" s="300">
        <v>2.8893336604647559</v>
      </c>
      <c r="S144" s="300">
        <v>8.2917833977777935</v>
      </c>
      <c r="T144" s="300">
        <f t="shared" ref="T144:T145" si="227">SUM(Q144:S144)</f>
        <v>29.199787671167179</v>
      </c>
      <c r="U144" s="300"/>
      <c r="V144" s="300">
        <v>18.697564545453396</v>
      </c>
      <c r="W144" s="300">
        <v>3.1988793752920417</v>
      </c>
      <c r="X144" s="300">
        <v>8.8239303141292673</v>
      </c>
      <c r="Y144" s="300">
        <f t="shared" ref="Y144:Y145" si="228">SUM(V144:X144)</f>
        <v>30.720374234874704</v>
      </c>
    </row>
    <row r="145" spans="1:25" x14ac:dyDescent="0.2">
      <c r="A145" s="264" t="s">
        <v>363</v>
      </c>
      <c r="B145" s="301">
        <f>SUM(B143:B144)</f>
        <v>27.373011834110319</v>
      </c>
      <c r="C145" s="301">
        <f t="shared" ref="C145" si="229">SUM(C143:C144)</f>
        <v>9.0992782680803987</v>
      </c>
      <c r="D145" s="301">
        <f t="shared" ref="D145" si="230">SUM(D143:D144)</f>
        <v>8.4407098978092492</v>
      </c>
      <c r="E145" s="301">
        <f t="shared" si="224"/>
        <v>44.912999999999968</v>
      </c>
      <c r="F145" s="301"/>
      <c r="G145" s="301">
        <f>SUM(G143:G144)</f>
        <v>27.115479459748627</v>
      </c>
      <c r="H145" s="301">
        <f t="shared" ref="H145" si="231">SUM(H143:H144)</f>
        <v>8.3305357842186378</v>
      </c>
      <c r="I145" s="301">
        <f t="shared" ref="I145" si="232">SUM(I143:I144)</f>
        <v>10.303984756032747</v>
      </c>
      <c r="J145" s="301">
        <f t="shared" si="225"/>
        <v>45.750000000000014</v>
      </c>
      <c r="K145" s="301"/>
      <c r="L145" s="301">
        <f>SUM(L143:L144)</f>
        <v>27.003235052796104</v>
      </c>
      <c r="M145" s="301">
        <f t="shared" ref="M145" si="233">SUM(M143:M144)</f>
        <v>9.4321049048296484</v>
      </c>
      <c r="N145" s="301">
        <f t="shared" ref="N145" si="234">SUM(N143:N144)</f>
        <v>10.114660042374268</v>
      </c>
      <c r="O145" s="301">
        <f t="shared" si="226"/>
        <v>46.550000000000018</v>
      </c>
      <c r="P145" s="301"/>
      <c r="Q145" s="301">
        <f>SUM(Q143:Q144)</f>
        <v>27.785765947129246</v>
      </c>
      <c r="R145" s="301">
        <f t="shared" ref="R145" si="235">SUM(R143:R144)</f>
        <v>9.9450977611261742</v>
      </c>
      <c r="S145" s="301">
        <f t="shared" ref="S145" si="236">SUM(S143:S144)</f>
        <v>10.532136291744578</v>
      </c>
      <c r="T145" s="301">
        <f t="shared" si="227"/>
        <v>48.262999999999998</v>
      </c>
      <c r="U145" s="301"/>
      <c r="V145" s="301">
        <f>SUM(V143:V144)</f>
        <v>29.136759777485956</v>
      </c>
      <c r="W145" s="301">
        <f t="shared" ref="W145" si="237">SUM(W143:W144)</f>
        <v>10.785385794143401</v>
      </c>
      <c r="X145" s="301">
        <f t="shared" ref="X145" si="238">SUM(X143:X144)</f>
        <v>11.306854428370649</v>
      </c>
      <c r="Y145" s="301">
        <f t="shared" si="228"/>
        <v>51.229000000000006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6.9185511535924862</v>
      </c>
      <c r="C152" s="300">
        <v>7.7332488264083965</v>
      </c>
      <c r="D152" s="300">
        <v>1.4564315666661187</v>
      </c>
      <c r="E152" s="300">
        <f>SUM(B152:D152)</f>
        <v>16.108231546667</v>
      </c>
      <c r="F152" s="300"/>
      <c r="G152" s="300">
        <v>8.9480506189585043</v>
      </c>
      <c r="H152" s="300">
        <v>7.7012413230812777</v>
      </c>
      <c r="I152" s="300">
        <v>2.2803529380731029</v>
      </c>
      <c r="J152" s="300">
        <f>SUM(G152:I152)</f>
        <v>18.929644880112885</v>
      </c>
      <c r="K152" s="300"/>
      <c r="L152" s="300">
        <v>7.9522514460584945</v>
      </c>
      <c r="M152" s="300">
        <v>7.4915321522564691</v>
      </c>
      <c r="N152" s="300">
        <v>1.766528468294104</v>
      </c>
      <c r="O152" s="300">
        <f>SUM(L152:N152)</f>
        <v>17.210312066609067</v>
      </c>
      <c r="P152" s="300"/>
      <c r="Q152" s="300">
        <v>8.6938259219350673</v>
      </c>
      <c r="R152" s="300">
        <v>7.8940633092469845</v>
      </c>
      <c r="S152" s="300">
        <v>1.8654520748257979</v>
      </c>
      <c r="T152" s="300">
        <f>SUM(Q152:S152)</f>
        <v>18.45334130600785</v>
      </c>
      <c r="U152" s="300"/>
      <c r="V152" s="300">
        <v>9.5432159131532011</v>
      </c>
      <c r="W152" s="300">
        <v>8.1864967744641053</v>
      </c>
      <c r="X152" s="300">
        <v>2.0210413911632954</v>
      </c>
      <c r="Y152" s="300">
        <f>SUM(V152:X152)</f>
        <v>19.750754078780602</v>
      </c>
    </row>
    <row r="153" spans="1:25" x14ac:dyDescent="0.2">
      <c r="A153" s="260" t="s">
        <v>364</v>
      </c>
      <c r="B153" s="300">
        <v>15.085029592499053</v>
      </c>
      <c r="C153" s="300">
        <v>6.2992351152003678</v>
      </c>
      <c r="D153" s="300">
        <v>2.6515037456335895</v>
      </c>
      <c r="E153" s="300">
        <f t="shared" ref="E153:E154" si="239">SUM(B153:D153)</f>
        <v>24.035768453333013</v>
      </c>
      <c r="F153" s="300"/>
      <c r="G153" s="300">
        <v>16.525935643880651</v>
      </c>
      <c r="H153" s="300">
        <v>5.8038724357026377</v>
      </c>
      <c r="I153" s="300">
        <v>2.3015470403038112</v>
      </c>
      <c r="J153" s="300">
        <f t="shared" ref="J153:J154" si="240">SUM(G153:I153)</f>
        <v>24.631355119887097</v>
      </c>
      <c r="K153" s="300"/>
      <c r="L153" s="300">
        <v>15.53244661281072</v>
      </c>
      <c r="M153" s="300">
        <v>5.4718215202586951</v>
      </c>
      <c r="N153" s="300">
        <v>1.4974198003214252</v>
      </c>
      <c r="O153" s="300">
        <f t="shared" ref="O153:O154" si="241">SUM(L153:N153)</f>
        <v>22.501687933390841</v>
      </c>
      <c r="P153" s="300"/>
      <c r="Q153" s="300">
        <v>16.680385526637888</v>
      </c>
      <c r="R153" s="300">
        <v>5.8642651377913584</v>
      </c>
      <c r="S153" s="300">
        <v>1.5830080295629099</v>
      </c>
      <c r="T153" s="300">
        <f t="shared" ref="T153:T154" si="242">SUM(Q153:S153)</f>
        <v>24.12765869399216</v>
      </c>
      <c r="U153" s="300"/>
      <c r="V153" s="300">
        <v>17.910453525551631</v>
      </c>
      <c r="W153" s="300">
        <v>6.2390474707466197</v>
      </c>
      <c r="X153" s="300">
        <v>1.7047449249211184</v>
      </c>
      <c r="Y153" s="300">
        <f t="shared" ref="Y153:Y154" si="243">SUM(V153:X153)</f>
        <v>25.85424592121937</v>
      </c>
    </row>
    <row r="154" spans="1:25" x14ac:dyDescent="0.2">
      <c r="A154" s="264" t="s">
        <v>363</v>
      </c>
      <c r="B154" s="301">
        <f>SUM(B152:B153)</f>
        <v>22.00358074609154</v>
      </c>
      <c r="C154" s="301">
        <f t="shared" ref="C154" si="244">SUM(C152:C153)</f>
        <v>14.032483941608763</v>
      </c>
      <c r="D154" s="301">
        <f t="shared" ref="D154" si="245">SUM(D152:D153)</f>
        <v>4.1079353122997082</v>
      </c>
      <c r="E154" s="301">
        <f t="shared" si="239"/>
        <v>40.144000000000013</v>
      </c>
      <c r="F154" s="301"/>
      <c r="G154" s="301">
        <f>SUM(G152:G153)</f>
        <v>25.473986262839155</v>
      </c>
      <c r="H154" s="301">
        <f t="shared" ref="H154" si="246">SUM(H152:H153)</f>
        <v>13.505113758783915</v>
      </c>
      <c r="I154" s="301">
        <f t="shared" ref="I154" si="247">SUM(I152:I153)</f>
        <v>4.5818999783769137</v>
      </c>
      <c r="J154" s="301">
        <f t="shared" si="240"/>
        <v>43.560999999999979</v>
      </c>
      <c r="K154" s="301"/>
      <c r="L154" s="301">
        <f>SUM(L152:L153)</f>
        <v>23.484698058869213</v>
      </c>
      <c r="M154" s="301">
        <f t="shared" ref="M154" si="248">SUM(M152:M153)</f>
        <v>12.963353672515165</v>
      </c>
      <c r="N154" s="301">
        <f t="shared" ref="N154" si="249">SUM(N152:N153)</f>
        <v>3.263948268615529</v>
      </c>
      <c r="O154" s="301">
        <f t="shared" si="241"/>
        <v>39.711999999999911</v>
      </c>
      <c r="P154" s="301"/>
      <c r="Q154" s="301">
        <f>SUM(Q152:Q153)</f>
        <v>25.374211448572957</v>
      </c>
      <c r="R154" s="301">
        <f t="shared" ref="R154" si="250">SUM(R152:R153)</f>
        <v>13.758328447038343</v>
      </c>
      <c r="S154" s="301">
        <f t="shared" ref="S154" si="251">SUM(S152:S153)</f>
        <v>3.4484601043887078</v>
      </c>
      <c r="T154" s="301">
        <f t="shared" si="242"/>
        <v>42.58100000000001</v>
      </c>
      <c r="U154" s="301"/>
      <c r="V154" s="301">
        <f>SUM(V152:V153)</f>
        <v>27.453669438704832</v>
      </c>
      <c r="W154" s="301">
        <f t="shared" ref="W154" si="252">SUM(W152:W153)</f>
        <v>14.425544245210725</v>
      </c>
      <c r="X154" s="301">
        <f t="shared" ref="X154" si="253">SUM(X152:X153)</f>
        <v>3.725786316084414</v>
      </c>
      <c r="Y154" s="301">
        <f t="shared" si="243"/>
        <v>45.604999999999976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4.9250316088217803</v>
      </c>
      <c r="C161" s="300">
        <v>4.9769819278957979</v>
      </c>
      <c r="D161" s="300">
        <v>0.52056340123717049</v>
      </c>
      <c r="E161" s="300">
        <f>SUM(B161:D161)</f>
        <v>10.42257693795475</v>
      </c>
      <c r="F161" s="300"/>
      <c r="G161" s="300">
        <v>5.1334864097809909</v>
      </c>
      <c r="H161" s="300">
        <v>4.5945372243632239</v>
      </c>
      <c r="I161" s="300">
        <v>0.84516614866092732</v>
      </c>
      <c r="J161" s="300">
        <f>SUM(G161:I161)</f>
        <v>10.573189782805143</v>
      </c>
      <c r="K161" s="300"/>
      <c r="L161" s="300">
        <v>5.4153175176845973</v>
      </c>
      <c r="M161" s="300">
        <v>4.729853007687602</v>
      </c>
      <c r="N161" s="300">
        <v>0.31722143990946239</v>
      </c>
      <c r="O161" s="300">
        <f>SUM(L161:N161)</f>
        <v>10.462391965281661</v>
      </c>
      <c r="P161" s="300"/>
      <c r="Q161" s="300">
        <v>5.3495609990462842</v>
      </c>
      <c r="R161" s="300">
        <v>4.6818748609921492</v>
      </c>
      <c r="S161" s="300">
        <v>0.313751068243105</v>
      </c>
      <c r="T161" s="300">
        <f>SUM(Q161:S161)</f>
        <v>10.345186928281539</v>
      </c>
      <c r="U161" s="300"/>
      <c r="V161" s="300">
        <v>5.5654749909511008</v>
      </c>
      <c r="W161" s="300">
        <v>4.8729597252942822</v>
      </c>
      <c r="X161" s="300">
        <v>0.32923995578616655</v>
      </c>
      <c r="Y161" s="300">
        <f>SUM(V161:X161)</f>
        <v>10.767674672031548</v>
      </c>
    </row>
    <row r="162" spans="1:25" x14ac:dyDescent="0.2">
      <c r="A162" s="260" t="s">
        <v>364</v>
      </c>
      <c r="B162" s="300">
        <v>5.7011057630306512</v>
      </c>
      <c r="C162" s="300">
        <v>0.90877718011352238</v>
      </c>
      <c r="D162" s="300">
        <v>0.77254011890106544</v>
      </c>
      <c r="E162" s="300">
        <f t="shared" ref="E162:E163" si="254">SUM(B162:D162)</f>
        <v>7.3824230620452385</v>
      </c>
      <c r="F162" s="300"/>
      <c r="G162" s="300">
        <v>5.8862926844862589</v>
      </c>
      <c r="H162" s="300">
        <v>0.84883122301893577</v>
      </c>
      <c r="I162" s="300">
        <v>0.26168630968966189</v>
      </c>
      <c r="J162" s="300">
        <f t="shared" ref="J162:J163" si="255">SUM(G162:I162)</f>
        <v>6.9968102171948559</v>
      </c>
      <c r="K162" s="300"/>
      <c r="L162" s="300">
        <v>6.1543917116308107</v>
      </c>
      <c r="M162" s="300">
        <v>0.86921632308751129</v>
      </c>
      <c r="N162" s="300">
        <v>0</v>
      </c>
      <c r="O162" s="300">
        <f t="shared" ref="O162:O163" si="256">SUM(L162:N162)</f>
        <v>7.0236080347183218</v>
      </c>
      <c r="P162" s="300"/>
      <c r="Q162" s="300">
        <v>5.9568833967235735</v>
      </c>
      <c r="R162" s="300">
        <v>0.90492967499489563</v>
      </c>
      <c r="S162" s="300">
        <v>0</v>
      </c>
      <c r="T162" s="300">
        <f t="shared" ref="T162:T163" si="257">SUM(Q162:S162)</f>
        <v>6.8618130717184691</v>
      </c>
      <c r="U162" s="300"/>
      <c r="V162" s="300">
        <v>5.9447260792626961</v>
      </c>
      <c r="W162" s="300">
        <v>1.0385992487057722</v>
      </c>
      <c r="X162" s="300">
        <v>0</v>
      </c>
      <c r="Y162" s="300">
        <f t="shared" ref="Y162:Y163" si="258">SUM(V162:X162)</f>
        <v>6.9833253279684682</v>
      </c>
    </row>
    <row r="163" spans="1:25" x14ac:dyDescent="0.2">
      <c r="A163" s="264" t="s">
        <v>363</v>
      </c>
      <c r="B163" s="301">
        <f>SUM(B161:B162)</f>
        <v>10.626137371852431</v>
      </c>
      <c r="C163" s="301">
        <f t="shared" ref="C163" si="259">SUM(C161:C162)</f>
        <v>5.8857591080093199</v>
      </c>
      <c r="D163" s="301">
        <f t="shared" ref="D163" si="260">SUM(D161:D162)</f>
        <v>1.2931035201382359</v>
      </c>
      <c r="E163" s="301">
        <f t="shared" si="254"/>
        <v>17.804999999999986</v>
      </c>
      <c r="F163" s="301"/>
      <c r="G163" s="301">
        <f>SUM(G161:G162)</f>
        <v>11.01977909426725</v>
      </c>
      <c r="H163" s="301">
        <f t="shared" ref="H163" si="261">SUM(H161:H162)</f>
        <v>5.4433684473821593</v>
      </c>
      <c r="I163" s="301">
        <f t="shared" ref="I163" si="262">SUM(I161:I162)</f>
        <v>1.1068524583505892</v>
      </c>
      <c r="J163" s="301">
        <f t="shared" si="255"/>
        <v>17.569999999999997</v>
      </c>
      <c r="K163" s="301"/>
      <c r="L163" s="301">
        <f>SUM(L161:L162)</f>
        <v>11.569709229315407</v>
      </c>
      <c r="M163" s="301">
        <f t="shared" ref="M163" si="263">SUM(M161:M162)</f>
        <v>5.5990693307751132</v>
      </c>
      <c r="N163" s="301">
        <f t="shared" ref="N163" si="264">SUM(N161:N162)</f>
        <v>0.31722143990946239</v>
      </c>
      <c r="O163" s="301">
        <f t="shared" si="256"/>
        <v>17.485999999999983</v>
      </c>
      <c r="P163" s="301"/>
      <c r="Q163" s="301">
        <f>SUM(Q161:Q162)</f>
        <v>11.306444395769859</v>
      </c>
      <c r="R163" s="301">
        <f t="shared" ref="R163" si="265">SUM(R161:R162)</f>
        <v>5.5868045359870449</v>
      </c>
      <c r="S163" s="301">
        <f t="shared" ref="S163" si="266">SUM(S161:S162)</f>
        <v>0.313751068243105</v>
      </c>
      <c r="T163" s="301">
        <f t="shared" si="257"/>
        <v>17.207000000000008</v>
      </c>
      <c r="U163" s="301"/>
      <c r="V163" s="301">
        <f>SUM(V161:V162)</f>
        <v>11.510201070213796</v>
      </c>
      <c r="W163" s="301">
        <f t="shared" ref="W163" si="267">SUM(W161:W162)</f>
        <v>5.9115589740000543</v>
      </c>
      <c r="X163" s="301">
        <f t="shared" ref="X163" si="268">SUM(X161:X162)</f>
        <v>0.32923995578616655</v>
      </c>
      <c r="Y163" s="301">
        <f t="shared" si="258"/>
        <v>17.751000000000019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13.621012005888648</v>
      </c>
      <c r="C170" s="300">
        <v>17.823351419916438</v>
      </c>
      <c r="D170" s="300">
        <v>1.4538025950069666</v>
      </c>
      <c r="E170" s="300">
        <f>SUM(B170:D170)</f>
        <v>32.898166020812056</v>
      </c>
      <c r="F170" s="300"/>
      <c r="G170" s="300">
        <v>14.603093266276614</v>
      </c>
      <c r="H170" s="300">
        <v>17.171155796229552</v>
      </c>
      <c r="I170" s="300">
        <v>1.6642874090793243</v>
      </c>
      <c r="J170" s="300">
        <f>SUM(G170:I170)</f>
        <v>33.438536471585486</v>
      </c>
      <c r="K170" s="300"/>
      <c r="L170" s="300">
        <v>14.750073644601601</v>
      </c>
      <c r="M170" s="300">
        <v>17.305273341947256</v>
      </c>
      <c r="N170" s="300">
        <v>1.8402910815592752</v>
      </c>
      <c r="O170" s="300">
        <f>SUM(L170:N170)</f>
        <v>33.895638068108127</v>
      </c>
      <c r="P170" s="300"/>
      <c r="Q170" s="300">
        <v>15.485741209876343</v>
      </c>
      <c r="R170" s="300">
        <v>17.390827193681204</v>
      </c>
      <c r="S170" s="300">
        <v>1.9111507223769399</v>
      </c>
      <c r="T170" s="300">
        <f>SUM(Q170:S170)</f>
        <v>34.787719125934487</v>
      </c>
      <c r="U170" s="300"/>
      <c r="V170" s="300">
        <v>17.240457840441774</v>
      </c>
      <c r="W170" s="300">
        <v>17.69886024465384</v>
      </c>
      <c r="X170" s="300">
        <v>2.0362121621676414</v>
      </c>
      <c r="Y170" s="300">
        <f>SUM(V170:X170)</f>
        <v>36.975530247263258</v>
      </c>
    </row>
    <row r="171" spans="1:25" x14ac:dyDescent="0.2">
      <c r="A171" s="260" t="s">
        <v>364</v>
      </c>
      <c r="B171" s="300">
        <v>8.5474646111752914</v>
      </c>
      <c r="C171" s="300">
        <v>2.8569681271605765</v>
      </c>
      <c r="D171" s="300">
        <v>1.4674012408521555</v>
      </c>
      <c r="E171" s="300">
        <f t="shared" ref="E171" si="269">SUM(B171:D171)</f>
        <v>12.871833979188022</v>
      </c>
      <c r="F171" s="300"/>
      <c r="G171" s="300">
        <v>8.8666740611406532</v>
      </c>
      <c r="H171" s="300">
        <v>2.9185992566914725</v>
      </c>
      <c r="I171" s="300">
        <v>1.3771902105824709</v>
      </c>
      <c r="J171" s="300">
        <f t="shared" ref="J171:J172" si="270">SUM(G171:I171)</f>
        <v>13.162463528414596</v>
      </c>
      <c r="K171" s="300"/>
      <c r="L171" s="300">
        <v>9.1493860408611098</v>
      </c>
      <c r="M171" s="300">
        <v>2.6777717505376786</v>
      </c>
      <c r="N171" s="300">
        <v>1.4682041404930917</v>
      </c>
      <c r="O171" s="300">
        <f t="shared" ref="O171:O172" si="271">SUM(L171:N171)</f>
        <v>13.295361931891879</v>
      </c>
      <c r="P171" s="300"/>
      <c r="Q171" s="300">
        <v>9.2741223175528056</v>
      </c>
      <c r="R171" s="300">
        <v>2.7871263907379502</v>
      </c>
      <c r="S171" s="300">
        <v>1.537032165774755</v>
      </c>
      <c r="T171" s="300">
        <f t="shared" ref="T171:T172" si="272">SUM(Q171:S171)</f>
        <v>13.598280874065511</v>
      </c>
      <c r="U171" s="300"/>
      <c r="V171" s="300">
        <v>9.6181502041350644</v>
      </c>
      <c r="W171" s="300">
        <v>3.0296060149338824</v>
      </c>
      <c r="X171" s="300">
        <v>1.6857135336676907</v>
      </c>
      <c r="Y171" s="300">
        <f t="shared" ref="Y171:Y172" si="273">SUM(V171:X171)</f>
        <v>14.333469752736638</v>
      </c>
    </row>
    <row r="172" spans="1:25" x14ac:dyDescent="0.2">
      <c r="A172" s="264" t="s">
        <v>363</v>
      </c>
      <c r="B172" s="301">
        <f>SUM(B170:B171)</f>
        <v>22.168476617063938</v>
      </c>
      <c r="C172" s="301">
        <f t="shared" ref="C172" si="274">SUM(C170:C171)</f>
        <v>20.680319547077016</v>
      </c>
      <c r="D172" s="301">
        <f t="shared" ref="D172" si="275">SUM(D170:D171)</f>
        <v>2.9212038358591221</v>
      </c>
      <c r="E172" s="301">
        <f>SUM(B172:D172)</f>
        <v>45.770000000000074</v>
      </c>
      <c r="F172" s="301"/>
      <c r="G172" s="301">
        <f>SUM(G170:G171)</f>
        <v>23.469767327417266</v>
      </c>
      <c r="H172" s="301">
        <f t="shared" ref="H172" si="276">SUM(H170:H171)</f>
        <v>20.089755052921024</v>
      </c>
      <c r="I172" s="301">
        <f t="shared" ref="I172" si="277">SUM(I170:I171)</f>
        <v>3.0414776196617952</v>
      </c>
      <c r="J172" s="301">
        <f t="shared" si="270"/>
        <v>46.601000000000091</v>
      </c>
      <c r="K172" s="301"/>
      <c r="L172" s="301">
        <f>SUM(L170:L171)</f>
        <v>23.899459685462709</v>
      </c>
      <c r="M172" s="301">
        <f t="shared" ref="M172" si="278">SUM(M170:M171)</f>
        <v>19.983045092484936</v>
      </c>
      <c r="N172" s="301">
        <f t="shared" ref="N172" si="279">SUM(N170:N171)</f>
        <v>3.3084952220523669</v>
      </c>
      <c r="O172" s="301">
        <f t="shared" si="271"/>
        <v>47.19100000000001</v>
      </c>
      <c r="P172" s="301"/>
      <c r="Q172" s="301">
        <f>SUM(Q170:Q171)</f>
        <v>24.759863527429147</v>
      </c>
      <c r="R172" s="301">
        <f t="shared" ref="R172" si="280">SUM(R170:R171)</f>
        <v>20.177953584419154</v>
      </c>
      <c r="S172" s="301">
        <f t="shared" ref="S172" si="281">SUM(S170:S171)</f>
        <v>3.4481828881516949</v>
      </c>
      <c r="T172" s="301">
        <f t="shared" si="272"/>
        <v>48.385999999999996</v>
      </c>
      <c r="U172" s="301"/>
      <c r="V172" s="301">
        <f>SUM(V170:V171)</f>
        <v>26.85860804457684</v>
      </c>
      <c r="W172" s="301">
        <f t="shared" ref="W172" si="282">SUM(W170:W171)</f>
        <v>20.728466259587723</v>
      </c>
      <c r="X172" s="301">
        <f t="shared" ref="X172" si="283">SUM(X170:X171)</f>
        <v>3.7219256958353322</v>
      </c>
      <c r="Y172" s="301">
        <f t="shared" si="273"/>
        <v>51.308999999999891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19.085057345623945</v>
      </c>
      <c r="C179" s="300">
        <v>17.939834082474587</v>
      </c>
      <c r="D179" s="300">
        <v>2.4773998067375151</v>
      </c>
      <c r="E179" s="300">
        <f>SUM(B179:D179)</f>
        <v>39.502291234836044</v>
      </c>
      <c r="F179" s="300"/>
      <c r="G179" s="300">
        <v>21.435944385836869</v>
      </c>
      <c r="H179" s="300">
        <v>19.632955347124188</v>
      </c>
      <c r="I179" s="300">
        <v>2.5002995289912988</v>
      </c>
      <c r="J179" s="300">
        <f>SUM(G179:I179)</f>
        <v>43.569199261952356</v>
      </c>
      <c r="K179" s="300"/>
      <c r="L179" s="300">
        <v>21.758610510756931</v>
      </c>
      <c r="M179" s="300">
        <v>19.057939320149877</v>
      </c>
      <c r="N179" s="300">
        <v>1.7496110670905147</v>
      </c>
      <c r="O179" s="300">
        <f>SUM(L179:N179)</f>
        <v>42.566160897997321</v>
      </c>
      <c r="P179" s="300"/>
      <c r="Q179" s="300">
        <v>23.713923757949622</v>
      </c>
      <c r="R179" s="300">
        <v>19.579824521203481</v>
      </c>
      <c r="S179" s="300">
        <v>1.9634732477561505</v>
      </c>
      <c r="T179" s="300">
        <f>SUM(Q179:S179)</f>
        <v>45.257221526909255</v>
      </c>
      <c r="U179" s="300"/>
      <c r="V179" s="300">
        <v>26.503022029839435</v>
      </c>
      <c r="W179" s="300">
        <v>19.264884748546432</v>
      </c>
      <c r="X179" s="300">
        <v>2.2531166634265918</v>
      </c>
      <c r="Y179" s="300">
        <f>SUM(V179:X179)</f>
        <v>48.021023441812453</v>
      </c>
    </row>
    <row r="180" spans="1:25" x14ac:dyDescent="0.2">
      <c r="A180" s="260" t="s">
        <v>364</v>
      </c>
      <c r="B180" s="300">
        <v>7.6968834826873209</v>
      </c>
      <c r="C180" s="300">
        <v>1.9148501639008024</v>
      </c>
      <c r="D180" s="300">
        <v>0.84597511857590291</v>
      </c>
      <c r="E180" s="300">
        <f t="shared" ref="E180:E181" si="284">SUM(B180:D180)</f>
        <v>10.457708765164025</v>
      </c>
      <c r="F180" s="300"/>
      <c r="G180" s="300">
        <v>7.4295076252419667</v>
      </c>
      <c r="H180" s="300">
        <v>2.2256059083488324</v>
      </c>
      <c r="I180" s="300">
        <v>1.6516872044568458</v>
      </c>
      <c r="J180" s="300">
        <f t="shared" ref="J180:J181" si="285">SUM(G180:I180)</f>
        <v>11.306800738047645</v>
      </c>
      <c r="K180" s="300"/>
      <c r="L180" s="300">
        <v>7.2838501221408567</v>
      </c>
      <c r="M180" s="300">
        <v>2.1872333766541692</v>
      </c>
      <c r="N180" s="300">
        <v>1.9107556032077395</v>
      </c>
      <c r="O180" s="300">
        <f t="shared" ref="O180:O181" si="286">SUM(L180:N180)</f>
        <v>11.381839102002765</v>
      </c>
      <c r="P180" s="300"/>
      <c r="Q180" s="300">
        <v>7.7264595546694004</v>
      </c>
      <c r="R180" s="300">
        <v>2.376457414454324</v>
      </c>
      <c r="S180" s="300">
        <v>1.9248615039669479</v>
      </c>
      <c r="T180" s="300">
        <f t="shared" ref="T180:T181" si="287">SUM(Q180:S180)</f>
        <v>12.027778473090672</v>
      </c>
      <c r="U180" s="300"/>
      <c r="V180" s="300">
        <v>8.198071147799574</v>
      </c>
      <c r="W180" s="300">
        <v>2.6176261131549121</v>
      </c>
      <c r="X180" s="300">
        <v>1.832279297233081</v>
      </c>
      <c r="Y180" s="300">
        <f t="shared" ref="Y180:Y181" si="288">SUM(V180:X180)</f>
        <v>12.647976558187567</v>
      </c>
    </row>
    <row r="181" spans="1:25" x14ac:dyDescent="0.2">
      <c r="A181" s="264" t="s">
        <v>363</v>
      </c>
      <c r="B181" s="301">
        <f>SUM(B179:B180)</f>
        <v>26.781940828311264</v>
      </c>
      <c r="C181" s="301">
        <f t="shared" ref="C181" si="289">SUM(C179:C180)</f>
        <v>19.854684246375388</v>
      </c>
      <c r="D181" s="301">
        <f t="shared" ref="D181" si="290">SUM(D179:D180)</f>
        <v>3.3233749253134182</v>
      </c>
      <c r="E181" s="301">
        <f t="shared" si="284"/>
        <v>49.960000000000065</v>
      </c>
      <c r="F181" s="301"/>
      <c r="G181" s="301">
        <f>SUM(G179:G180)</f>
        <v>28.865452011078837</v>
      </c>
      <c r="H181" s="301">
        <f t="shared" ref="H181" si="291">SUM(H179:H180)</f>
        <v>21.85856125547302</v>
      </c>
      <c r="I181" s="301">
        <f t="shared" ref="I181" si="292">SUM(I179:I180)</f>
        <v>4.1519867334481448</v>
      </c>
      <c r="J181" s="301">
        <f t="shared" si="285"/>
        <v>54.876000000000005</v>
      </c>
      <c r="K181" s="301"/>
      <c r="L181" s="301">
        <f>SUM(L179:L180)</f>
        <v>29.042460632897786</v>
      </c>
      <c r="M181" s="301">
        <f t="shared" ref="M181" si="293">SUM(M179:M180)</f>
        <v>21.245172696804048</v>
      </c>
      <c r="N181" s="301">
        <f t="shared" ref="N181" si="294">SUM(N179:N180)</f>
        <v>3.660366670298254</v>
      </c>
      <c r="O181" s="301">
        <f t="shared" si="286"/>
        <v>53.948000000000086</v>
      </c>
      <c r="P181" s="301"/>
      <c r="Q181" s="301">
        <f>SUM(Q179:Q180)</f>
        <v>31.440383312619023</v>
      </c>
      <c r="R181" s="301">
        <f t="shared" ref="R181" si="295">SUM(R179:R180)</f>
        <v>21.956281935657806</v>
      </c>
      <c r="S181" s="301">
        <f t="shared" ref="S181" si="296">SUM(S179:S180)</f>
        <v>3.8883347517230984</v>
      </c>
      <c r="T181" s="301">
        <f t="shared" si="287"/>
        <v>57.284999999999933</v>
      </c>
      <c r="U181" s="301"/>
      <c r="V181" s="301">
        <f>SUM(V179:V180)</f>
        <v>34.701093177639009</v>
      </c>
      <c r="W181" s="301">
        <f t="shared" ref="W181" si="297">SUM(W179:W180)</f>
        <v>21.882510861701345</v>
      </c>
      <c r="X181" s="301">
        <f t="shared" ref="X181" si="298">SUM(X179:X180)</f>
        <v>4.0853959606596728</v>
      </c>
      <c r="Y181" s="301">
        <f t="shared" si="288"/>
        <v>60.669000000000032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1.8510972179466185</v>
      </c>
      <c r="C188" s="300">
        <v>3.1343671660056698</v>
      </c>
      <c r="D188" s="300">
        <v>1.2278321614223742</v>
      </c>
      <c r="E188" s="300">
        <f>SUM(B188:D188)</f>
        <v>6.2132965453746625</v>
      </c>
      <c r="F188" s="300"/>
      <c r="G188" s="300">
        <v>1.78386492548592</v>
      </c>
      <c r="H188" s="300">
        <v>2.8172518398538937</v>
      </c>
      <c r="I188" s="300">
        <v>1.2897466856765909</v>
      </c>
      <c r="J188" s="300">
        <f>SUM(G188:I188)</f>
        <v>5.8908634510164051</v>
      </c>
      <c r="K188" s="300"/>
      <c r="L188" s="300">
        <v>2.14530551151624</v>
      </c>
      <c r="M188" s="300">
        <v>3.1768005113060593</v>
      </c>
      <c r="N188" s="300">
        <v>1.0313249264137001</v>
      </c>
      <c r="O188" s="300">
        <f>SUM(L188:N188)</f>
        <v>6.3534309492359995</v>
      </c>
      <c r="P188" s="300"/>
      <c r="Q188" s="300">
        <v>1.8857752026555819</v>
      </c>
      <c r="R188" s="300">
        <v>2.983869619751264</v>
      </c>
      <c r="S188" s="300">
        <v>0.8274943486724835</v>
      </c>
      <c r="T188" s="300">
        <f>SUM(Q188:S188)</f>
        <v>5.6971391710793293</v>
      </c>
      <c r="U188" s="300"/>
      <c r="V188" s="300">
        <v>1.8945779051388674</v>
      </c>
      <c r="W188" s="300">
        <v>3.1836192460773356</v>
      </c>
      <c r="X188" s="300">
        <v>0.91161559840574913</v>
      </c>
      <c r="Y188" s="300">
        <f>SUM(V188:X188)</f>
        <v>5.9898127496219526</v>
      </c>
    </row>
    <row r="189" spans="1:25" x14ac:dyDescent="0.2">
      <c r="A189" s="260" t="s">
        <v>364</v>
      </c>
      <c r="B189" s="300">
        <v>2.2967317333902524</v>
      </c>
      <c r="C189" s="300">
        <v>2.2437542036023461</v>
      </c>
      <c r="D189" s="300">
        <v>2.1222175176327616</v>
      </c>
      <c r="E189" s="300">
        <f t="shared" ref="E189:E190" si="299">SUM(B189:D189)</f>
        <v>6.6627034546253601</v>
      </c>
      <c r="F189" s="300"/>
      <c r="G189" s="300">
        <v>2.7920555299042515</v>
      </c>
      <c r="H189" s="300">
        <v>1.7001590634914023</v>
      </c>
      <c r="I189" s="300">
        <v>2.8059219555879471</v>
      </c>
      <c r="J189" s="300">
        <f t="shared" ref="J189:J190" si="300">SUM(G189:I189)</f>
        <v>7.2981365489836012</v>
      </c>
      <c r="K189" s="300"/>
      <c r="L189" s="300">
        <v>2.3726936095902174</v>
      </c>
      <c r="M189" s="300">
        <v>1.8180843442166361</v>
      </c>
      <c r="N189" s="300">
        <v>2.2277910969571391</v>
      </c>
      <c r="O189" s="300">
        <f t="shared" ref="O189:O190" si="301">SUM(L189:N189)</f>
        <v>6.4185690507639928</v>
      </c>
      <c r="P189" s="300"/>
      <c r="Q189" s="300">
        <v>2.2313767553008033</v>
      </c>
      <c r="R189" s="300">
        <v>1.7661693115066446</v>
      </c>
      <c r="S189" s="300">
        <v>1.8813147621132318</v>
      </c>
      <c r="T189" s="300">
        <f t="shared" ref="T189:T190" si="302">SUM(Q189:S189)</f>
        <v>5.8788608289206792</v>
      </c>
      <c r="U189" s="300"/>
      <c r="V189" s="300">
        <v>2.4074134097451054</v>
      </c>
      <c r="W189" s="300">
        <v>1.9715528920919232</v>
      </c>
      <c r="X189" s="300">
        <v>2.0202209485410099</v>
      </c>
      <c r="Y189" s="300">
        <f t="shared" ref="Y189:Y190" si="303">SUM(V189:X189)</f>
        <v>6.3991872503780378</v>
      </c>
    </row>
    <row r="190" spans="1:25" x14ac:dyDescent="0.2">
      <c r="A190" s="264" t="s">
        <v>363</v>
      </c>
      <c r="B190" s="301">
        <f>SUM(B188:B189)</f>
        <v>4.1478289513368711</v>
      </c>
      <c r="C190" s="301">
        <f t="shared" ref="C190" si="304">SUM(C188:C189)</f>
        <v>5.3781213696080155</v>
      </c>
      <c r="D190" s="301">
        <f t="shared" ref="D190" si="305">SUM(D188:D189)</f>
        <v>3.350049679055136</v>
      </c>
      <c r="E190" s="301">
        <f t="shared" si="299"/>
        <v>12.876000000000023</v>
      </c>
      <c r="F190" s="301"/>
      <c r="G190" s="301">
        <f>SUM(G188:G189)</f>
        <v>4.5759204553901718</v>
      </c>
      <c r="H190" s="301">
        <f t="shared" ref="H190" si="306">SUM(H188:H189)</f>
        <v>4.5174109033452963</v>
      </c>
      <c r="I190" s="301">
        <f t="shared" ref="I190" si="307">SUM(I188:I189)</f>
        <v>4.0956686412645382</v>
      </c>
      <c r="J190" s="301">
        <f t="shared" si="300"/>
        <v>13.189000000000007</v>
      </c>
      <c r="K190" s="301"/>
      <c r="L190" s="301">
        <f>SUM(L188:L189)</f>
        <v>4.5179991211064578</v>
      </c>
      <c r="M190" s="301">
        <f t="shared" ref="M190" si="308">SUM(M188:M189)</f>
        <v>4.9948848555226952</v>
      </c>
      <c r="N190" s="301">
        <f t="shared" ref="N190" si="309">SUM(N188:N189)</f>
        <v>3.2591160233708392</v>
      </c>
      <c r="O190" s="301">
        <f t="shared" si="301"/>
        <v>12.771999999999991</v>
      </c>
      <c r="P190" s="301"/>
      <c r="Q190" s="301">
        <f>SUM(Q188:Q189)</f>
        <v>4.1171519579563851</v>
      </c>
      <c r="R190" s="301">
        <f t="shared" ref="R190" si="310">SUM(R188:R189)</f>
        <v>4.7500389312579081</v>
      </c>
      <c r="S190" s="301">
        <f t="shared" ref="S190" si="311">SUM(S188:S189)</f>
        <v>2.7088091107857153</v>
      </c>
      <c r="T190" s="301">
        <f t="shared" si="302"/>
        <v>11.576000000000008</v>
      </c>
      <c r="U190" s="301"/>
      <c r="V190" s="301">
        <f>SUM(V188:V189)</f>
        <v>4.3019913148839724</v>
      </c>
      <c r="W190" s="301">
        <f t="shared" ref="W190" si="312">SUM(W188:W189)</f>
        <v>5.1551721381692586</v>
      </c>
      <c r="X190" s="301">
        <f t="shared" ref="X190" si="313">SUM(X188:X189)</f>
        <v>2.9318365469467591</v>
      </c>
      <c r="Y190" s="301">
        <f t="shared" si="303"/>
        <v>12.388999999999989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3.3680475717037792</v>
      </c>
      <c r="C197" s="300">
        <v>3.0874802641729007</v>
      </c>
      <c r="D197" s="300">
        <v>2.8786489159378936</v>
      </c>
      <c r="E197" s="300">
        <f>SUM(B197:D197)</f>
        <v>9.3341767518145744</v>
      </c>
      <c r="F197" s="300"/>
      <c r="G197" s="300">
        <v>3.2231708343111132</v>
      </c>
      <c r="H197" s="300">
        <v>3.1366402657836772</v>
      </c>
      <c r="I197" s="300">
        <v>3.3813769382811958</v>
      </c>
      <c r="J197" s="300">
        <f>SUM(G197:I197)</f>
        <v>9.7411880383759861</v>
      </c>
      <c r="K197" s="300"/>
      <c r="L197" s="300">
        <v>3.3075048490767438</v>
      </c>
      <c r="M197" s="300">
        <v>2.7758786562139441</v>
      </c>
      <c r="N197" s="300">
        <v>3.3201140507025175</v>
      </c>
      <c r="O197" s="300">
        <f>SUM(L197:N197)</f>
        <v>9.403497555993205</v>
      </c>
      <c r="P197" s="300"/>
      <c r="Q197" s="300">
        <v>3.1295331045300832</v>
      </c>
      <c r="R197" s="300">
        <v>2.6725519361361538</v>
      </c>
      <c r="S197" s="300">
        <v>3.2528160566036686</v>
      </c>
      <c r="T197" s="300">
        <f>SUM(Q197:S197)</f>
        <v>9.0549010972699051</v>
      </c>
      <c r="U197" s="300"/>
      <c r="V197" s="300">
        <v>3.0070734229376082</v>
      </c>
      <c r="W197" s="300">
        <v>2.6041285498053028</v>
      </c>
      <c r="X197" s="300">
        <v>3.2231882905247931</v>
      </c>
      <c r="Y197" s="300">
        <f>SUM(V197:X197)</f>
        <v>8.8343902632677036</v>
      </c>
    </row>
    <row r="198" spans="1:25" x14ac:dyDescent="0.2">
      <c r="A198" s="260" t="s">
        <v>364</v>
      </c>
      <c r="B198" s="300">
        <v>3.4888473846868058</v>
      </c>
      <c r="C198" s="300">
        <v>1.003417801411032</v>
      </c>
      <c r="D198" s="300">
        <v>1.3275580620875833</v>
      </c>
      <c r="E198" s="300">
        <f t="shared" ref="E198:E199" si="314">SUM(B198:D198)</f>
        <v>5.8198232481854202</v>
      </c>
      <c r="F198" s="300"/>
      <c r="G198" s="300">
        <v>2.8458529904176273</v>
      </c>
      <c r="H198" s="300">
        <v>1.4459517966876156</v>
      </c>
      <c r="I198" s="300">
        <v>1.0560071745187636</v>
      </c>
      <c r="J198" s="300">
        <f t="shared" ref="J198:J199" si="315">SUM(G198:I198)</f>
        <v>5.3478119616240072</v>
      </c>
      <c r="K198" s="300"/>
      <c r="L198" s="300">
        <v>2.9238513461461753</v>
      </c>
      <c r="M198" s="300">
        <v>1.2609201644807453</v>
      </c>
      <c r="N198" s="300">
        <v>0.75173093337987085</v>
      </c>
      <c r="O198" s="300">
        <f t="shared" ref="O198:O199" si="316">SUM(L198:N198)</f>
        <v>4.9365024440067913</v>
      </c>
      <c r="P198" s="300"/>
      <c r="Q198" s="300">
        <v>2.9495214556525089</v>
      </c>
      <c r="R198" s="300">
        <v>1.2270824962054006</v>
      </c>
      <c r="S198" s="300">
        <v>0.75749495087218943</v>
      </c>
      <c r="T198" s="300">
        <f t="shared" ref="T198:T199" si="317">SUM(Q198:S198)</f>
        <v>4.9340989027300992</v>
      </c>
      <c r="U198" s="300"/>
      <c r="V198" s="300">
        <v>3.1106825232779078</v>
      </c>
      <c r="W198" s="300">
        <v>1.2392315647043048</v>
      </c>
      <c r="X198" s="300">
        <v>0.79569564875007448</v>
      </c>
      <c r="Y198" s="300">
        <f t="shared" ref="Y198:Y199" si="318">SUM(V198:X198)</f>
        <v>5.1456097367322871</v>
      </c>
    </row>
    <row r="199" spans="1:25" x14ac:dyDescent="0.2">
      <c r="A199" s="264" t="s">
        <v>363</v>
      </c>
      <c r="B199" s="301">
        <f>SUM(B197:B198)</f>
        <v>6.856894956390585</v>
      </c>
      <c r="C199" s="301">
        <f t="shared" ref="C199" si="319">SUM(C197:C198)</f>
        <v>4.0908980655839322</v>
      </c>
      <c r="D199" s="301">
        <f t="shared" ref="D199" si="320">SUM(D197:D198)</f>
        <v>4.2062069780254774</v>
      </c>
      <c r="E199" s="301">
        <f t="shared" si="314"/>
        <v>15.153999999999995</v>
      </c>
      <c r="F199" s="301"/>
      <c r="G199" s="301">
        <f>SUM(G197:G198)</f>
        <v>6.06902382472874</v>
      </c>
      <c r="H199" s="301">
        <f t="shared" ref="H199" si="321">SUM(H197:H198)</f>
        <v>4.582592062471293</v>
      </c>
      <c r="I199" s="301">
        <f t="shared" ref="I199" si="322">SUM(I197:I198)</f>
        <v>4.4373841127999594</v>
      </c>
      <c r="J199" s="301">
        <f t="shared" si="315"/>
        <v>15.088999999999993</v>
      </c>
      <c r="K199" s="301"/>
      <c r="L199" s="301">
        <f>SUM(L197:L198)</f>
        <v>6.2313561952229186</v>
      </c>
      <c r="M199" s="301">
        <f t="shared" ref="M199" si="323">SUM(M197:M198)</f>
        <v>4.0367988206946892</v>
      </c>
      <c r="N199" s="301">
        <f t="shared" ref="N199" si="324">SUM(N197:N198)</f>
        <v>4.0718449840823885</v>
      </c>
      <c r="O199" s="301">
        <f t="shared" si="316"/>
        <v>14.339999999999996</v>
      </c>
      <c r="P199" s="301"/>
      <c r="Q199" s="301">
        <f>SUM(Q197:Q198)</f>
        <v>6.079054560182592</v>
      </c>
      <c r="R199" s="301">
        <f t="shared" ref="R199" si="325">SUM(R197:R198)</f>
        <v>3.8996344323415544</v>
      </c>
      <c r="S199" s="301">
        <f t="shared" ref="S199" si="326">SUM(S197:S198)</f>
        <v>4.0103110074758579</v>
      </c>
      <c r="T199" s="301">
        <f t="shared" si="317"/>
        <v>13.989000000000004</v>
      </c>
      <c r="U199" s="301"/>
      <c r="V199" s="301">
        <f>SUM(V197:V198)</f>
        <v>6.1177559462155156</v>
      </c>
      <c r="W199" s="301">
        <f t="shared" ref="W199" si="327">SUM(W197:W198)</f>
        <v>3.8433601145096077</v>
      </c>
      <c r="X199" s="301">
        <f t="shared" ref="X199" si="328">SUM(X197:X198)</f>
        <v>4.0188839392748674</v>
      </c>
      <c r="Y199" s="301">
        <f t="shared" si="318"/>
        <v>13.97999999999999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Coventry and Warwickshire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0.58655386926993458</v>
      </c>
      <c r="N7">
        <f>'Ind T4'!C122</f>
        <v>0.47830636812842275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1.5478151591219014</v>
      </c>
      <c r="N9">
        <f>'Ind T4'!C120</f>
        <v>0.78581974667064625</v>
      </c>
    </row>
    <row r="10" spans="1:16" x14ac:dyDescent="0.2">
      <c r="L10" s="13" t="str">
        <f>'Ind T4'!A80</f>
        <v>Education</v>
      </c>
      <c r="M10">
        <f>'Ind T4'!B119</f>
        <v>0.61336023289977337</v>
      </c>
      <c r="N10">
        <f>'Ind T4'!C119</f>
        <v>0.55931153194663796</v>
      </c>
    </row>
    <row r="11" spans="1:16" x14ac:dyDescent="0.2">
      <c r="L11" s="13" t="str">
        <f>'Ind T4'!A79</f>
        <v>Public admin. and defence</v>
      </c>
      <c r="M11">
        <f>'Ind T4'!B118</f>
        <v>-0.360922223725757</v>
      </c>
      <c r="N11">
        <f>'Ind T4'!C118</f>
        <v>0.10032556982493279</v>
      </c>
    </row>
    <row r="12" spans="1:16" x14ac:dyDescent="0.2">
      <c r="L12" s="1" t="str">
        <f>CONCATENATE("[",'Ind T4'!A78,"]")</f>
        <v>[Non-marketed services]</v>
      </c>
      <c r="M12">
        <f>'Ind T4'!B117</f>
        <v>0.88097993609099756</v>
      </c>
      <c r="N12">
        <f>'Ind T4'!C117</f>
        <v>0.59831883475069958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-1.098159484347061</v>
      </c>
      <c r="N14" s="13">
        <f>'Ind T4'!C115</f>
        <v>-0.16935708454004494</v>
      </c>
    </row>
    <row r="15" spans="1:16" x14ac:dyDescent="0.2">
      <c r="L15" s="13" t="str">
        <f>'Ind T4'!A75</f>
        <v>Arts and entertainment</v>
      </c>
      <c r="M15" s="13">
        <f>'Ind T4'!B114</f>
        <v>-0.16206530380532547</v>
      </c>
      <c r="N15" s="13">
        <f>'Ind T4'!C114</f>
        <v>-0.20276942926389374</v>
      </c>
    </row>
    <row r="16" spans="1:16" x14ac:dyDescent="0.2">
      <c r="L16" s="13" t="str">
        <f>'Ind T4'!A74</f>
        <v>Support services</v>
      </c>
      <c r="M16" s="13">
        <f>'Ind T4'!B113</f>
        <v>-0.21615765417416499</v>
      </c>
      <c r="N16" s="13">
        <f>'Ind T4'!C113</f>
        <v>0.92669380044771987</v>
      </c>
    </row>
    <row r="17" spans="12:14" x14ac:dyDescent="0.2">
      <c r="L17" s="13" t="str">
        <f>'Ind T4'!A73</f>
        <v>Professional services</v>
      </c>
      <c r="M17" s="13">
        <f>'Ind T4'!B112</f>
        <v>0.71856373996390666</v>
      </c>
      <c r="N17" s="13">
        <f>'Ind T4'!C112</f>
        <v>0.64056807927541648</v>
      </c>
    </row>
    <row r="18" spans="12:14" x14ac:dyDescent="0.2">
      <c r="L18" s="13" t="str">
        <f>'Ind T4'!A72</f>
        <v>Real estate</v>
      </c>
      <c r="M18" s="13">
        <f>'Ind T4'!B111</f>
        <v>2.0355054284977747</v>
      </c>
      <c r="N18" s="13">
        <f>'Ind T4'!C111</f>
        <v>0.86870332761928015</v>
      </c>
    </row>
    <row r="19" spans="12:14" x14ac:dyDescent="0.2">
      <c r="L19" t="str">
        <f>'Ind T4'!A71</f>
        <v>Finance and insurance</v>
      </c>
      <c r="M19">
        <f>'Ind T4'!B110</f>
        <v>-0.69350531276913818</v>
      </c>
      <c r="N19">
        <f>'Ind T4'!C110</f>
        <v>-0.26588449142876946</v>
      </c>
    </row>
    <row r="20" spans="12:14" x14ac:dyDescent="0.2">
      <c r="L20" t="str">
        <f>'Ind T4'!A70</f>
        <v>Information technology</v>
      </c>
      <c r="M20">
        <f>'Ind T4'!B109</f>
        <v>1.4523656032590537</v>
      </c>
      <c r="N20">
        <f>'Ind T4'!C109</f>
        <v>0.94329969506670164</v>
      </c>
    </row>
    <row r="21" spans="12:14" x14ac:dyDescent="0.2">
      <c r="L21" t="str">
        <f>'Ind T4'!A69</f>
        <v>Media</v>
      </c>
      <c r="M21">
        <f>'Ind T4'!B108</f>
        <v>3.984240642206327</v>
      </c>
      <c r="N21">
        <f>'Ind T4'!C108</f>
        <v>-1.2623078735896076E-2</v>
      </c>
    </row>
    <row r="22" spans="12:14" x14ac:dyDescent="0.2">
      <c r="L22" s="1" t="str">
        <f>CONCATENATE("[",'Ind T4'!A68,"]")</f>
        <v>[Business and other services]</v>
      </c>
      <c r="M22">
        <f>'Ind T4'!B107</f>
        <v>0.27823179420680688</v>
      </c>
      <c r="N22">
        <f>'Ind T4'!C107</f>
        <v>0.53978465582127377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2.4760958410479539</v>
      </c>
      <c r="N24">
        <f>'Ind T4'!C105</f>
        <v>1.2614634992597518</v>
      </c>
    </row>
    <row r="25" spans="12:14" x14ac:dyDescent="0.2">
      <c r="L25" s="13" t="str">
        <f>'Ind T4'!A65</f>
        <v>Transport and storage</v>
      </c>
      <c r="M25">
        <f>'Ind T4'!B104</f>
        <v>1.6819079342987209</v>
      </c>
      <c r="N25">
        <f>'Ind T4'!C104</f>
        <v>1.2062813043515863</v>
      </c>
    </row>
    <row r="26" spans="12:14" x14ac:dyDescent="0.2">
      <c r="L26" s="13" t="str">
        <f>'Ind T4'!A64</f>
        <v>Wholesale and retail trade</v>
      </c>
      <c r="M26">
        <f>'Ind T4'!B103</f>
        <v>-0.31771869069723291</v>
      </c>
      <c r="N26">
        <f>'Ind T4'!C103</f>
        <v>0.13154972606794768</v>
      </c>
    </row>
    <row r="27" spans="12:14" x14ac:dyDescent="0.2">
      <c r="L27" s="1" t="str">
        <f>CONCATENATE("[",'Ind T4'!A63,"]")</f>
        <v>[Trade, accomod. and transport]</v>
      </c>
      <c r="M27">
        <f>'Ind T4'!B102</f>
        <v>0.76810602315622312</v>
      </c>
      <c r="N27">
        <f>'Ind T4'!C102</f>
        <v>0.67515895928285108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3.0255794755612575</v>
      </c>
      <c r="N29">
        <f>'Ind T4'!C100</f>
        <v>0.31894247451289548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-0.68070297770003174</v>
      </c>
      <c r="N31">
        <f>'Ind T4'!C98</f>
        <v>-0.36192453364075616</v>
      </c>
    </row>
    <row r="32" spans="12:14" x14ac:dyDescent="0.2">
      <c r="L32" s="13" t="str">
        <f>'Ind T4'!A58</f>
        <v>Engineering</v>
      </c>
      <c r="M32">
        <f>'Ind T4'!B97</f>
        <v>-0.13642615620160781</v>
      </c>
      <c r="N32">
        <f>'Ind T4'!C97</f>
        <v>-0.20361769196569623</v>
      </c>
    </row>
    <row r="33" spans="12:14" x14ac:dyDescent="0.2">
      <c r="L33" s="13" t="str">
        <f>'Ind T4'!A57</f>
        <v>Food drink and tobacco</v>
      </c>
      <c r="M33">
        <f>'Ind T4'!B96</f>
        <v>-1.3168417392775522</v>
      </c>
      <c r="N33">
        <f>'Ind T4'!C96</f>
        <v>-0.12263834345288549</v>
      </c>
    </row>
    <row r="34" spans="12:14" x14ac:dyDescent="0.2">
      <c r="L34" s="1" t="str">
        <f>CONCATENATE("[",'Ind T4'!A56,"]")</f>
        <v>[Manufacturing]</v>
      </c>
      <c r="M34">
        <f>'Ind T4'!B95</f>
        <v>-0.64941041146149292</v>
      </c>
      <c r="N34">
        <f>'Ind T4'!C95</f>
        <v>-0.32097888281829023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0.15209568892220471</v>
      </c>
      <c r="N36">
        <f>'Ind T4'!C93</f>
        <v>0.43884381239478465</v>
      </c>
    </row>
    <row r="37" spans="12:14" x14ac:dyDescent="0.2">
      <c r="L37" s="13" t="str">
        <f>'Ind T4'!A53</f>
        <v>Electricity and gas</v>
      </c>
      <c r="M37">
        <f>'Ind T4'!B92</f>
        <v>8.4681250017887955</v>
      </c>
      <c r="N37">
        <f>'Ind T4'!C92</f>
        <v>-0.42315783976308863</v>
      </c>
    </row>
    <row r="38" spans="12:14" x14ac:dyDescent="0.2">
      <c r="L38" s="13" t="str">
        <f>'Ind T4'!A52</f>
        <v>Mining and quarrying</v>
      </c>
      <c r="M38">
        <f>'Ind T4'!B91</f>
        <v>15.824563807338944</v>
      </c>
      <c r="N38">
        <f>'Ind T4'!C91</f>
        <v>-4.7491806413147213</v>
      </c>
    </row>
    <row r="39" spans="12:14" x14ac:dyDescent="0.2">
      <c r="L39" s="45" t="str">
        <f>'Ind T4'!A51</f>
        <v>Agriculture</v>
      </c>
      <c r="M39">
        <f>'Ind T4'!B90</f>
        <v>-11.466137992071912</v>
      </c>
      <c r="N39">
        <f>'Ind T4'!C90</f>
        <v>0.30554241315394748</v>
      </c>
    </row>
    <row r="40" spans="12:14" x14ac:dyDescent="0.2">
      <c r="L40" s="1" t="str">
        <f>CONCATENATE("[",'Ind T4'!A50,"]")</f>
        <v>[Primary sector and utilities]</v>
      </c>
      <c r="M40">
        <f>'Ind T4'!B89</f>
        <v>-0.47511276004431613</v>
      </c>
      <c r="N40">
        <f>'Ind T4'!C89</f>
        <v>-9.4564874994262915E-2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Coventry and Warwickshire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12.996999999999989</v>
      </c>
      <c r="N5" s="11">
        <f t="shared" ref="N5:AL5" si="1">SUM(N6:N9)</f>
        <v>11.043999999999979</v>
      </c>
      <c r="O5" s="11">
        <f t="shared" si="1"/>
        <v>12.959999999999997</v>
      </c>
      <c r="P5" s="11">
        <f t="shared" si="1"/>
        <v>10.595999999999982</v>
      </c>
      <c r="Q5" s="11">
        <f t="shared" si="1"/>
        <v>15.56600000000001</v>
      </c>
      <c r="R5" s="11">
        <f t="shared" si="1"/>
        <v>15.043999999999969</v>
      </c>
      <c r="S5" s="11">
        <f t="shared" si="1"/>
        <v>13.218999999999998</v>
      </c>
      <c r="T5" s="11">
        <f t="shared" si="1"/>
        <v>14.684000000000013</v>
      </c>
      <c r="U5" s="11">
        <f t="shared" si="1"/>
        <v>18.852999999999984</v>
      </c>
      <c r="V5" s="11">
        <f t="shared" si="1"/>
        <v>16.316999999999997</v>
      </c>
      <c r="W5" s="11">
        <f t="shared" si="1"/>
        <v>14.689999999999998</v>
      </c>
      <c r="X5" s="11">
        <f t="shared" si="1"/>
        <v>14.473000000000013</v>
      </c>
      <c r="Y5" s="11">
        <f t="shared" si="1"/>
        <v>14.314999999999985</v>
      </c>
      <c r="Z5" s="11">
        <f t="shared" si="1"/>
        <v>14.332999999999998</v>
      </c>
      <c r="AA5" s="11">
        <f t="shared" si="1"/>
        <v>14.492000000000001</v>
      </c>
      <c r="AB5" s="11">
        <f t="shared" si="1"/>
        <v>14.543000000000001</v>
      </c>
      <c r="AC5" s="11">
        <f t="shared" si="1"/>
        <v>14.573000000000018</v>
      </c>
      <c r="AD5" s="11">
        <f t="shared" si="1"/>
        <v>14.581</v>
      </c>
      <c r="AE5" s="11">
        <f t="shared" si="1"/>
        <v>14.574000000000002</v>
      </c>
      <c r="AF5" s="11">
        <f t="shared" si="1"/>
        <v>14.561000000000014</v>
      </c>
      <c r="AG5" s="11">
        <f t="shared" si="1"/>
        <v>14.552000000000019</v>
      </c>
      <c r="AH5" s="11">
        <f t="shared" si="1"/>
        <v>14.539999999999996</v>
      </c>
      <c r="AI5" s="11">
        <f t="shared" si="1"/>
        <v>14.524999999999995</v>
      </c>
      <c r="AJ5" s="11">
        <f t="shared" si="1"/>
        <v>14.511000000000003</v>
      </c>
      <c r="AK5" s="11">
        <f t="shared" si="1"/>
        <v>14.496999999999998</v>
      </c>
      <c r="AL5" s="11">
        <f t="shared" si="1"/>
        <v>14.48299999999999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8.2569999999999908</v>
      </c>
      <c r="N6" s="11">
        <v>5.4179999999999806</v>
      </c>
      <c r="O6" s="11">
        <v>6.369999999999993</v>
      </c>
      <c r="P6" s="11">
        <v>5.0599999999999934</v>
      </c>
      <c r="Q6" s="11">
        <v>6.2270000000000092</v>
      </c>
      <c r="R6" s="11">
        <v>6.282</v>
      </c>
      <c r="S6" s="11">
        <v>4.6259999999999932</v>
      </c>
      <c r="T6" s="11">
        <v>3.9569999999999985</v>
      </c>
      <c r="U6" s="11">
        <v>6.8359999999999834</v>
      </c>
      <c r="V6" s="11">
        <v>5.0209999999999999</v>
      </c>
      <c r="W6" s="11">
        <v>3.416999999999998</v>
      </c>
      <c r="X6" s="11">
        <v>3.455000000000005</v>
      </c>
      <c r="Y6" s="11">
        <v>3.4899999999999967</v>
      </c>
      <c r="Z6" s="11">
        <v>3.5379999999999976</v>
      </c>
      <c r="AA6" s="11">
        <v>3.5739999999999879</v>
      </c>
      <c r="AB6" s="11">
        <v>3.5719999999999947</v>
      </c>
      <c r="AC6" s="11">
        <v>3.5730000000000062</v>
      </c>
      <c r="AD6" s="11">
        <v>3.5729999999999995</v>
      </c>
      <c r="AE6" s="11">
        <v>3.5710000000000024</v>
      </c>
      <c r="AF6" s="11">
        <v>3.5699999999999923</v>
      </c>
      <c r="AG6" s="11">
        <v>3.5720000000000076</v>
      </c>
      <c r="AH6" s="11">
        <v>3.5740000000000025</v>
      </c>
      <c r="AI6" s="11">
        <v>3.5749999999999895</v>
      </c>
      <c r="AJ6" s="11">
        <v>3.5759999999999912</v>
      </c>
      <c r="AK6" s="172">
        <v>3.5770000000000004</v>
      </c>
      <c r="AL6" s="11">
        <v>3.5769999999999964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0.83699999999999763</v>
      </c>
      <c r="N7" s="11">
        <v>1.085999999999999</v>
      </c>
      <c r="O7" s="11">
        <v>1.232000000000002</v>
      </c>
      <c r="P7" s="11">
        <v>0.1399999999999999</v>
      </c>
      <c r="Q7" s="11">
        <v>6.2999999999999945E-2</v>
      </c>
      <c r="R7" s="11">
        <v>0.21300000000000061</v>
      </c>
      <c r="S7" s="11">
        <v>6.9000000000000131E-2</v>
      </c>
      <c r="T7" s="11">
        <v>0.13099999999999987</v>
      </c>
      <c r="U7" s="11">
        <v>0.28299999999999959</v>
      </c>
      <c r="V7" s="11">
        <v>0.42100000000000065</v>
      </c>
      <c r="W7" s="11">
        <v>0.44399999999999917</v>
      </c>
      <c r="X7" s="11">
        <v>0.41400000000000053</v>
      </c>
      <c r="Y7" s="11">
        <v>0.40100000000000041</v>
      </c>
      <c r="Z7" s="11">
        <v>0.37699999999999989</v>
      </c>
      <c r="AA7" s="11">
        <v>0.3530000000000007</v>
      </c>
      <c r="AB7" s="11">
        <v>0.33299999999999952</v>
      </c>
      <c r="AC7" s="11">
        <v>0.31699999999999973</v>
      </c>
      <c r="AD7" s="11">
        <v>0.30099999999999993</v>
      </c>
      <c r="AE7" s="11">
        <v>0.28699999999999981</v>
      </c>
      <c r="AF7" s="11">
        <v>0.27399999999999958</v>
      </c>
      <c r="AG7" s="11">
        <v>0.2629999999999994</v>
      </c>
      <c r="AH7" s="11">
        <v>0.25200000000000039</v>
      </c>
      <c r="AI7" s="11">
        <v>0.24099999999999971</v>
      </c>
      <c r="AJ7" s="11">
        <v>0.23099999999999998</v>
      </c>
      <c r="AK7" s="172">
        <v>0.222</v>
      </c>
      <c r="AL7" s="11">
        <v>0.21400000000000005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2.0519999999999992</v>
      </c>
      <c r="N8" s="11">
        <v>1.6880000000000017</v>
      </c>
      <c r="O8" s="11">
        <v>1.6479999999999986</v>
      </c>
      <c r="P8" s="11">
        <v>2.228999999999997</v>
      </c>
      <c r="Q8" s="11">
        <v>4.3939999999999948</v>
      </c>
      <c r="R8" s="11">
        <v>4.4849999999999852</v>
      </c>
      <c r="S8" s="11">
        <v>4.734</v>
      </c>
      <c r="T8" s="11">
        <v>6.0150000000000228</v>
      </c>
      <c r="U8" s="11">
        <v>7.0780000000000101</v>
      </c>
      <c r="V8" s="11">
        <v>6.1009999999999973</v>
      </c>
      <c r="W8" s="11">
        <v>6.734</v>
      </c>
      <c r="X8" s="11">
        <v>6.627000000000014</v>
      </c>
      <c r="Y8" s="11">
        <v>6.4879999999999871</v>
      </c>
      <c r="Z8" s="11">
        <v>6.4500000000000099</v>
      </c>
      <c r="AA8" s="11">
        <v>6.4340000000000046</v>
      </c>
      <c r="AB8" s="11">
        <v>6.4190000000000058</v>
      </c>
      <c r="AC8" s="11">
        <v>6.403000000000004</v>
      </c>
      <c r="AD8" s="11">
        <v>6.3889999999999958</v>
      </c>
      <c r="AE8" s="11">
        <v>6.3749999999999982</v>
      </c>
      <c r="AF8" s="11">
        <v>6.3620000000000116</v>
      </c>
      <c r="AG8" s="11">
        <v>6.354000000000009</v>
      </c>
      <c r="AH8" s="11">
        <v>6.3459999999999903</v>
      </c>
      <c r="AI8" s="11">
        <v>6.3380000000000187</v>
      </c>
      <c r="AJ8" s="11">
        <v>6.3310000000000155</v>
      </c>
      <c r="AK8" s="172">
        <v>6.3249999999999948</v>
      </c>
      <c r="AL8" s="11">
        <v>6.3189999999999991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1.8510000000000018</v>
      </c>
      <c r="N9" s="11">
        <v>2.8519999999999968</v>
      </c>
      <c r="O9" s="11">
        <v>3.7100000000000035</v>
      </c>
      <c r="P9" s="11">
        <v>3.1669999999999927</v>
      </c>
      <c r="Q9" s="11">
        <v>4.8820000000000041</v>
      </c>
      <c r="R9" s="11">
        <v>4.0639999999999823</v>
      </c>
      <c r="S9" s="11">
        <v>3.790000000000004</v>
      </c>
      <c r="T9" s="11">
        <v>4.5809999999999924</v>
      </c>
      <c r="U9" s="11">
        <v>4.6559999999999926</v>
      </c>
      <c r="V9" s="11">
        <v>4.774</v>
      </c>
      <c r="W9" s="11">
        <v>4.0949999999999998</v>
      </c>
      <c r="X9" s="11">
        <v>3.9769999999999932</v>
      </c>
      <c r="Y9" s="11">
        <v>3.9360000000000022</v>
      </c>
      <c r="Z9" s="11">
        <v>3.9679999999999915</v>
      </c>
      <c r="AA9" s="11">
        <v>4.1310000000000064</v>
      </c>
      <c r="AB9" s="11">
        <v>4.2190000000000012</v>
      </c>
      <c r="AC9" s="11">
        <v>4.2800000000000082</v>
      </c>
      <c r="AD9" s="11">
        <v>4.3180000000000058</v>
      </c>
      <c r="AE9" s="11">
        <v>4.3410000000000011</v>
      </c>
      <c r="AF9" s="11">
        <v>4.3550000000000111</v>
      </c>
      <c r="AG9" s="11">
        <v>4.3630000000000031</v>
      </c>
      <c r="AH9" s="11">
        <v>4.3680000000000021</v>
      </c>
      <c r="AI9" s="11">
        <v>4.3709999999999871</v>
      </c>
      <c r="AJ9" s="11">
        <v>4.3729999999999967</v>
      </c>
      <c r="AK9" s="172">
        <v>4.3730000000000029</v>
      </c>
      <c r="AL9" s="11">
        <v>4.372999999999994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43.392000000000039</v>
      </c>
      <c r="N11" s="11">
        <f t="shared" si="2"/>
        <v>42.30499999999995</v>
      </c>
      <c r="O11" s="11">
        <f t="shared" si="2"/>
        <v>42.036000000000016</v>
      </c>
      <c r="P11" s="11">
        <f t="shared" si="2"/>
        <v>46.273999999999965</v>
      </c>
      <c r="Q11" s="11">
        <f t="shared" si="2"/>
        <v>54.476999999999975</v>
      </c>
      <c r="R11" s="11">
        <f t="shared" ref="R11" si="3">SUM(R12:R14)</f>
        <v>54.661999999999999</v>
      </c>
      <c r="S11" s="11">
        <f t="shared" ref="S11" si="4">SUM(S12:S14)</f>
        <v>56.761999999999894</v>
      </c>
      <c r="T11" s="11">
        <f t="shared" ref="T11" si="5">SUM(T12:T14)</f>
        <v>56.533000000000001</v>
      </c>
      <c r="U11" s="11">
        <f t="shared" ref="U11" si="6">SUM(U12:U14)</f>
        <v>56.910000000000011</v>
      </c>
      <c r="V11" s="11">
        <f t="shared" ref="V11" si="7">SUM(V12:V14)</f>
        <v>58.022000000000126</v>
      </c>
      <c r="W11" s="11">
        <f t="shared" ref="W11" si="8">SUM(W12:W14)</f>
        <v>52.910000000000068</v>
      </c>
      <c r="X11" s="11">
        <f t="shared" ref="X11" si="9">SUM(X12:X14)</f>
        <v>53.564999999999948</v>
      </c>
      <c r="Y11" s="11">
        <f t="shared" ref="Y11" si="10">SUM(Y12:Y14)</f>
        <v>53.909999999999883</v>
      </c>
      <c r="Z11" s="11">
        <f t="shared" ref="Z11" si="11">SUM(Z12:Z14)</f>
        <v>54.18299999999978</v>
      </c>
      <c r="AA11" s="11">
        <f t="shared" ref="AA11" si="12">SUM(AA12:AA14)</f>
        <v>54.111000000000026</v>
      </c>
      <c r="AB11" s="11">
        <f t="shared" ref="AB11" si="13">SUM(AB12:AB14)</f>
        <v>53.70299999999996</v>
      </c>
      <c r="AC11" s="11">
        <f t="shared" ref="AC11" si="14">SUM(AC12:AC14)</f>
        <v>53.391000000000041</v>
      </c>
      <c r="AD11" s="11">
        <f>SUM(AD12:AD14)</f>
        <v>53.046999999999883</v>
      </c>
      <c r="AE11" s="11">
        <f t="shared" ref="AE11" si="15">SUM(AE12:AE14)</f>
        <v>52.699999999999946</v>
      </c>
      <c r="AF11" s="11">
        <f t="shared" ref="AF11" si="16">SUM(AF12:AF14)</f>
        <v>52.352999999999817</v>
      </c>
      <c r="AG11" s="11">
        <f t="shared" ref="AG11:AL11" si="17">SUM(AG12:AG14)</f>
        <v>52.084999999999972</v>
      </c>
      <c r="AH11" s="11">
        <f t="shared" si="17"/>
        <v>51.747999999999998</v>
      </c>
      <c r="AI11" s="11">
        <f t="shared" si="17"/>
        <v>51.411999999999921</v>
      </c>
      <c r="AJ11" s="11">
        <f t="shared" si="17"/>
        <v>51.076000000000008</v>
      </c>
      <c r="AK11" s="11">
        <f t="shared" si="17"/>
        <v>50.74199999999994</v>
      </c>
      <c r="AL11" s="11">
        <f t="shared" si="17"/>
        <v>50.418999999999969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3.9359999999999977</v>
      </c>
      <c r="N12" s="11">
        <v>3.9830000000000032</v>
      </c>
      <c r="O12" s="11">
        <v>3.374000000000001</v>
      </c>
      <c r="P12" s="11">
        <v>3.5820000000000065</v>
      </c>
      <c r="Q12" s="11">
        <v>4.1310000000000011</v>
      </c>
      <c r="R12" s="11">
        <v>4.1009999999999991</v>
      </c>
      <c r="S12" s="11">
        <v>4.3809999999999913</v>
      </c>
      <c r="T12" s="11">
        <v>4.1359999999999877</v>
      </c>
      <c r="U12" s="11">
        <v>3.992</v>
      </c>
      <c r="V12" s="11">
        <v>3.8689999999999913</v>
      </c>
      <c r="W12" s="11">
        <v>3.8379999999999961</v>
      </c>
      <c r="X12" s="11">
        <v>3.8430000000000026</v>
      </c>
      <c r="Y12" s="11">
        <v>3.8489999999999949</v>
      </c>
      <c r="Z12" s="11">
        <v>3.8749999999999996</v>
      </c>
      <c r="AA12" s="11">
        <v>3.8760000000000043</v>
      </c>
      <c r="AB12" s="11">
        <v>3.8630000000000058</v>
      </c>
      <c r="AC12" s="11">
        <v>3.8579999999999988</v>
      </c>
      <c r="AD12" s="11">
        <v>3.849999999999997</v>
      </c>
      <c r="AE12" s="11">
        <v>3.8400000000000016</v>
      </c>
      <c r="AF12" s="11">
        <v>3.8299999999999987</v>
      </c>
      <c r="AG12" s="11">
        <v>3.821000000000002</v>
      </c>
      <c r="AH12" s="11">
        <v>3.8110000000000053</v>
      </c>
      <c r="AI12" s="11">
        <v>3.8009999999999993</v>
      </c>
      <c r="AJ12" s="11">
        <v>3.7900000000000005</v>
      </c>
      <c r="AK12" s="172">
        <v>3.7790000000000084</v>
      </c>
      <c r="AL12" s="11">
        <v>3.7679999999999954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7.8610000000000291</v>
      </c>
      <c r="N13" s="11">
        <v>9.1059999999999732</v>
      </c>
      <c r="O13" s="11">
        <v>8.3150000000000048</v>
      </c>
      <c r="P13" s="11">
        <v>8.2740000000000151</v>
      </c>
      <c r="Q13" s="11">
        <v>8.601999999999995</v>
      </c>
      <c r="R13" s="11">
        <v>7.7910000000000119</v>
      </c>
      <c r="S13" s="11">
        <v>9.002999999999993</v>
      </c>
      <c r="T13" s="11">
        <v>7.633</v>
      </c>
      <c r="U13" s="11">
        <v>7.7400000000000224</v>
      </c>
      <c r="V13" s="11">
        <v>8.5220000000000091</v>
      </c>
      <c r="W13" s="11">
        <v>7.7380000000000093</v>
      </c>
      <c r="X13" s="11">
        <v>8.1770000000000014</v>
      </c>
      <c r="Y13" s="11">
        <v>8.1650000000000027</v>
      </c>
      <c r="Z13" s="11">
        <v>8.3050000000000033</v>
      </c>
      <c r="AA13" s="11">
        <v>8.3679999999999861</v>
      </c>
      <c r="AB13" s="11">
        <v>8.3689999999999909</v>
      </c>
      <c r="AC13" s="11">
        <v>8.2779999999999951</v>
      </c>
      <c r="AD13" s="11">
        <v>8.1859999999999999</v>
      </c>
      <c r="AE13" s="11">
        <v>8.0939999999999941</v>
      </c>
      <c r="AF13" s="11">
        <v>8.0030000000000125</v>
      </c>
      <c r="AG13" s="11">
        <v>7.9270000000000049</v>
      </c>
      <c r="AH13" s="11">
        <v>7.8450000000000024</v>
      </c>
      <c r="AI13" s="11">
        <v>7.7610000000000081</v>
      </c>
      <c r="AJ13" s="11">
        <v>7.6760000000000153</v>
      </c>
      <c r="AK13" s="172">
        <v>7.5899999999999936</v>
      </c>
      <c r="AL13" s="11">
        <v>7.5050000000000017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31.59500000000001</v>
      </c>
      <c r="N14" s="11">
        <v>29.215999999999976</v>
      </c>
      <c r="O14" s="11">
        <v>30.347000000000008</v>
      </c>
      <c r="P14" s="11">
        <v>34.417999999999942</v>
      </c>
      <c r="Q14" s="11">
        <v>41.743999999999978</v>
      </c>
      <c r="R14" s="11">
        <v>42.769999999999989</v>
      </c>
      <c r="S14" s="11">
        <v>43.377999999999908</v>
      </c>
      <c r="T14" s="11">
        <v>44.764000000000017</v>
      </c>
      <c r="U14" s="11">
        <v>45.17799999999999</v>
      </c>
      <c r="V14" s="11">
        <v>45.631000000000128</v>
      </c>
      <c r="W14" s="11">
        <v>41.33400000000006</v>
      </c>
      <c r="X14" s="11">
        <v>41.544999999999945</v>
      </c>
      <c r="Y14" s="11">
        <v>41.895999999999887</v>
      </c>
      <c r="Z14" s="11">
        <v>42.002999999999773</v>
      </c>
      <c r="AA14" s="11">
        <v>41.867000000000033</v>
      </c>
      <c r="AB14" s="11">
        <v>41.470999999999961</v>
      </c>
      <c r="AC14" s="11">
        <v>41.255000000000045</v>
      </c>
      <c r="AD14" s="11">
        <v>41.010999999999889</v>
      </c>
      <c r="AE14" s="11">
        <v>40.765999999999948</v>
      </c>
      <c r="AF14" s="11">
        <v>40.519999999999804</v>
      </c>
      <c r="AG14" s="11">
        <v>40.336999999999968</v>
      </c>
      <c r="AH14" s="11">
        <v>40.091999999999992</v>
      </c>
      <c r="AI14" s="11">
        <v>39.849999999999916</v>
      </c>
      <c r="AJ14" s="11">
        <v>39.609999999999992</v>
      </c>
      <c r="AK14" s="172">
        <v>39.372999999999941</v>
      </c>
      <c r="AL14" s="11">
        <v>39.145999999999972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27.819999999999972</v>
      </c>
      <c r="N16" s="11">
        <v>26.70699999999993</v>
      </c>
      <c r="O16" s="11">
        <v>27.978999999999996</v>
      </c>
      <c r="P16" s="11">
        <v>30.99999999999994</v>
      </c>
      <c r="Q16" s="11">
        <v>27.04</v>
      </c>
      <c r="R16" s="11">
        <v>26.432000000000006</v>
      </c>
      <c r="S16" s="11">
        <v>25.03400000000002</v>
      </c>
      <c r="T16" s="11">
        <v>26.89700000000003</v>
      </c>
      <c r="U16" s="11">
        <v>30.455999999999989</v>
      </c>
      <c r="V16" s="11">
        <v>31.715999999999944</v>
      </c>
      <c r="W16" s="11">
        <v>30.68000000000001</v>
      </c>
      <c r="X16" s="11">
        <v>30.228999999999971</v>
      </c>
      <c r="Y16" s="11">
        <v>30.360999999999947</v>
      </c>
      <c r="Z16" s="11">
        <v>30.684000000000072</v>
      </c>
      <c r="AA16" s="11">
        <v>30.963999999999977</v>
      </c>
      <c r="AB16" s="11">
        <v>31.114000000000033</v>
      </c>
      <c r="AC16" s="11">
        <v>31.235000000000014</v>
      </c>
      <c r="AD16" s="11">
        <v>31.296000000000014</v>
      </c>
      <c r="AE16" s="11">
        <v>31.386999999999976</v>
      </c>
      <c r="AF16" s="11">
        <v>31.462999999999905</v>
      </c>
      <c r="AG16" s="11">
        <v>31.571000000000087</v>
      </c>
      <c r="AH16" s="11">
        <v>31.683999999999955</v>
      </c>
      <c r="AI16" s="11">
        <v>31.803000000000075</v>
      </c>
      <c r="AJ16" s="11">
        <v>31.92600000000008</v>
      </c>
      <c r="AK16" s="172">
        <v>32.05299999999999</v>
      </c>
      <c r="AL16" s="11">
        <v>32.180999999999997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124.82499999999999</v>
      </c>
      <c r="N18" s="11">
        <f t="shared" ref="N18:AL18" si="18">SUM(N19:N21)</f>
        <v>123.5100000000002</v>
      </c>
      <c r="O18" s="11">
        <f t="shared" si="18"/>
        <v>130.24499999999998</v>
      </c>
      <c r="P18" s="11">
        <f t="shared" si="18"/>
        <v>126.40200000000011</v>
      </c>
      <c r="Q18" s="11">
        <f t="shared" si="18"/>
        <v>135.93000000000021</v>
      </c>
      <c r="R18" s="11">
        <f t="shared" si="18"/>
        <v>141.25699999999995</v>
      </c>
      <c r="S18" s="11">
        <f t="shared" si="18"/>
        <v>141.70600000000002</v>
      </c>
      <c r="T18" s="11">
        <f t="shared" si="18"/>
        <v>145.02099999999979</v>
      </c>
      <c r="U18" s="11">
        <f t="shared" si="18"/>
        <v>139.59500000000003</v>
      </c>
      <c r="V18" s="11">
        <f t="shared" si="18"/>
        <v>149.24</v>
      </c>
      <c r="W18" s="11">
        <f t="shared" si="18"/>
        <v>146.76599999999985</v>
      </c>
      <c r="X18" s="11">
        <f t="shared" si="18"/>
        <v>148.76000000000002</v>
      </c>
      <c r="Y18" s="11">
        <f t="shared" si="18"/>
        <v>150.0859999999999</v>
      </c>
      <c r="Z18" s="11">
        <f t="shared" si="18"/>
        <v>151.11099999999988</v>
      </c>
      <c r="AA18" s="11">
        <f t="shared" si="18"/>
        <v>152.28100000000018</v>
      </c>
      <c r="AB18" s="11">
        <f t="shared" si="18"/>
        <v>153.51800000000003</v>
      </c>
      <c r="AC18" s="11">
        <f t="shared" si="18"/>
        <v>154.53800000000001</v>
      </c>
      <c r="AD18" s="11">
        <f t="shared" si="18"/>
        <v>155.4779999999997</v>
      </c>
      <c r="AE18" s="11">
        <f t="shared" si="18"/>
        <v>156.3660000000001</v>
      </c>
      <c r="AF18" s="11">
        <f t="shared" si="18"/>
        <v>157.22999999999996</v>
      </c>
      <c r="AG18" s="11">
        <f t="shared" si="18"/>
        <v>158.1230000000001</v>
      </c>
      <c r="AH18" s="11">
        <f t="shared" si="18"/>
        <v>158.99399999999983</v>
      </c>
      <c r="AI18" s="11">
        <f t="shared" si="18"/>
        <v>159.85100000000025</v>
      </c>
      <c r="AJ18" s="11">
        <f t="shared" si="18"/>
        <v>160.71100000000001</v>
      </c>
      <c r="AK18" s="11">
        <f t="shared" si="18"/>
        <v>161.53900000000033</v>
      </c>
      <c r="AL18" s="11">
        <f t="shared" si="18"/>
        <v>162.35299999999998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70.528999999999968</v>
      </c>
      <c r="N19" s="11">
        <v>69.380000000000194</v>
      </c>
      <c r="O19" s="11">
        <v>74.106999999999928</v>
      </c>
      <c r="P19" s="11">
        <v>73.950000000000088</v>
      </c>
      <c r="Q19" s="11">
        <v>78.77600000000011</v>
      </c>
      <c r="R19" s="11">
        <v>78.364000000000061</v>
      </c>
      <c r="S19" s="11">
        <v>78.438999999999979</v>
      </c>
      <c r="T19" s="11">
        <v>80.831999999999908</v>
      </c>
      <c r="U19" s="11">
        <v>77.023999999999987</v>
      </c>
      <c r="V19" s="11">
        <v>79.228999999999971</v>
      </c>
      <c r="W19" s="11">
        <v>77.12699999999991</v>
      </c>
      <c r="X19" s="11">
        <v>77.543999999999883</v>
      </c>
      <c r="Y19" s="11">
        <v>77.637999999999948</v>
      </c>
      <c r="Z19" s="11">
        <v>77.639000000000024</v>
      </c>
      <c r="AA19" s="11">
        <v>77.762000000000029</v>
      </c>
      <c r="AB19" s="11">
        <v>77.907000000000025</v>
      </c>
      <c r="AC19" s="11">
        <v>77.978999999999886</v>
      </c>
      <c r="AD19" s="11">
        <v>78.03399999999975</v>
      </c>
      <c r="AE19" s="11">
        <v>78.082000000000107</v>
      </c>
      <c r="AF19" s="11">
        <v>78.127999999999844</v>
      </c>
      <c r="AG19" s="11">
        <v>78.196000000000055</v>
      </c>
      <c r="AH19" s="11">
        <v>78.272999999999954</v>
      </c>
      <c r="AI19" s="11">
        <v>78.353000000000236</v>
      </c>
      <c r="AJ19" s="11">
        <v>78.460000000000051</v>
      </c>
      <c r="AK19" s="172">
        <v>78.560000000000272</v>
      </c>
      <c r="AL19" s="11">
        <v>78.663000000000011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25.916999999999994</v>
      </c>
      <c r="N20" s="11">
        <v>25.521000000000051</v>
      </c>
      <c r="O20" s="11">
        <v>28.986000000000026</v>
      </c>
      <c r="P20" s="11">
        <v>26.36399999999999</v>
      </c>
      <c r="Q20" s="11">
        <v>27.009000000000011</v>
      </c>
      <c r="R20" s="11">
        <v>33.297999999999945</v>
      </c>
      <c r="S20" s="11">
        <v>33.252000000000081</v>
      </c>
      <c r="T20" s="11">
        <v>30.87899999999992</v>
      </c>
      <c r="U20" s="11">
        <v>30.790000000000045</v>
      </c>
      <c r="V20" s="11">
        <v>37.399000000000036</v>
      </c>
      <c r="W20" s="11">
        <v>36.193999999999974</v>
      </c>
      <c r="X20" s="11">
        <v>39.166000000000132</v>
      </c>
      <c r="Y20" s="11">
        <v>39.264999999999965</v>
      </c>
      <c r="Z20" s="11">
        <v>39.714999999999854</v>
      </c>
      <c r="AA20" s="11">
        <v>40.205000000000112</v>
      </c>
      <c r="AB20" s="11">
        <v>40.53600000000008</v>
      </c>
      <c r="AC20" s="11">
        <v>40.822000000000081</v>
      </c>
      <c r="AD20" s="11">
        <v>41.101999999999904</v>
      </c>
      <c r="AE20" s="11">
        <v>41.372999999999905</v>
      </c>
      <c r="AF20" s="11">
        <v>41.648000000000032</v>
      </c>
      <c r="AG20" s="11">
        <v>41.939000000000021</v>
      </c>
      <c r="AH20" s="11">
        <v>42.214999999999904</v>
      </c>
      <c r="AI20" s="11">
        <v>42.49300000000008</v>
      </c>
      <c r="AJ20" s="11">
        <v>42.770000000000024</v>
      </c>
      <c r="AK20" s="172">
        <v>43.047000000000033</v>
      </c>
      <c r="AL20" s="11">
        <v>43.325999999999944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28.379000000000026</v>
      </c>
      <c r="N21" s="11">
        <v>28.608999999999966</v>
      </c>
      <c r="O21" s="11">
        <v>27.152000000000008</v>
      </c>
      <c r="P21" s="11">
        <v>26.088000000000033</v>
      </c>
      <c r="Q21" s="11">
        <v>30.145000000000081</v>
      </c>
      <c r="R21" s="11">
        <v>29.594999999999942</v>
      </c>
      <c r="S21" s="11">
        <v>30.014999999999958</v>
      </c>
      <c r="T21" s="11">
        <v>33.30999999999996</v>
      </c>
      <c r="U21" s="11">
        <v>31.781000000000002</v>
      </c>
      <c r="V21" s="11">
        <v>32.612000000000009</v>
      </c>
      <c r="W21" s="11">
        <v>33.444999999999972</v>
      </c>
      <c r="X21" s="11">
        <v>32.050000000000004</v>
      </c>
      <c r="Y21" s="11">
        <v>33.182999999999986</v>
      </c>
      <c r="Z21" s="11">
        <v>33.757000000000019</v>
      </c>
      <c r="AA21" s="11">
        <v>34.314000000000043</v>
      </c>
      <c r="AB21" s="11">
        <v>35.074999999999946</v>
      </c>
      <c r="AC21" s="11">
        <v>35.737000000000045</v>
      </c>
      <c r="AD21" s="11">
        <v>36.342000000000034</v>
      </c>
      <c r="AE21" s="11">
        <v>36.911000000000094</v>
      </c>
      <c r="AF21" s="11">
        <v>37.454000000000093</v>
      </c>
      <c r="AG21" s="11">
        <v>37.988000000000035</v>
      </c>
      <c r="AH21" s="11">
        <v>38.505999999999979</v>
      </c>
      <c r="AI21" s="11">
        <v>39.004999999999939</v>
      </c>
      <c r="AJ21" s="11">
        <v>39.480999999999952</v>
      </c>
      <c r="AK21" s="172">
        <v>39.932000000000009</v>
      </c>
      <c r="AL21" s="11">
        <v>40.364000000000026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121.17899999999995</v>
      </c>
      <c r="N23" s="11">
        <f t="shared" ref="N23:AL23" si="19">SUM(N24:N31)</f>
        <v>127.879</v>
      </c>
      <c r="O23" s="11">
        <f t="shared" si="19"/>
        <v>126.30999999999987</v>
      </c>
      <c r="P23" s="11">
        <f t="shared" si="19"/>
        <v>134.35000000000005</v>
      </c>
      <c r="Q23" s="11">
        <f t="shared" si="19"/>
        <v>146.24999999999994</v>
      </c>
      <c r="R23" s="11">
        <f t="shared" si="19"/>
        <v>148.40000000000012</v>
      </c>
      <c r="S23" s="11">
        <f t="shared" si="19"/>
        <v>142.35300000000009</v>
      </c>
      <c r="T23" s="11">
        <f t="shared" si="19"/>
        <v>149.26499999999993</v>
      </c>
      <c r="U23" s="11">
        <f t="shared" si="19"/>
        <v>155.72299999999996</v>
      </c>
      <c r="V23" s="11">
        <f t="shared" si="19"/>
        <v>152.49999999999997</v>
      </c>
      <c r="W23" s="11">
        <f t="shared" si="19"/>
        <v>150.476</v>
      </c>
      <c r="X23" s="11">
        <f t="shared" si="19"/>
        <v>151.84299999999996</v>
      </c>
      <c r="Y23" s="11">
        <f t="shared" si="19"/>
        <v>151.9380000000001</v>
      </c>
      <c r="Z23" s="11">
        <f t="shared" si="19"/>
        <v>152.86299999999983</v>
      </c>
      <c r="AA23" s="11">
        <f t="shared" si="19"/>
        <v>153.91399999999996</v>
      </c>
      <c r="AB23" s="11">
        <f t="shared" si="19"/>
        <v>154.70700000000005</v>
      </c>
      <c r="AC23" s="11">
        <f t="shared" si="19"/>
        <v>155.52000000000021</v>
      </c>
      <c r="AD23" s="11">
        <f t="shared" si="19"/>
        <v>156.33000000000004</v>
      </c>
      <c r="AE23" s="11">
        <f t="shared" si="19"/>
        <v>157.13000000000014</v>
      </c>
      <c r="AF23" s="11">
        <f t="shared" si="19"/>
        <v>157.94799999999984</v>
      </c>
      <c r="AG23" s="11">
        <f t="shared" si="19"/>
        <v>158.82599999999991</v>
      </c>
      <c r="AH23" s="11">
        <f t="shared" si="19"/>
        <v>159.68699999999993</v>
      </c>
      <c r="AI23" s="11">
        <f t="shared" si="19"/>
        <v>160.55799999999996</v>
      </c>
      <c r="AJ23" s="11">
        <f t="shared" si="19"/>
        <v>161.42300000000012</v>
      </c>
      <c r="AK23" s="11">
        <f t="shared" si="19"/>
        <v>162.27900000000008</v>
      </c>
      <c r="AL23" s="11">
        <f t="shared" si="19"/>
        <v>163.13100000000006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3.0289999999999968</v>
      </c>
      <c r="N24" s="11">
        <v>1.79</v>
      </c>
      <c r="O24" s="11">
        <v>1.7609999999999997</v>
      </c>
      <c r="P24" s="11">
        <v>2.0620000000000007</v>
      </c>
      <c r="Q24" s="11">
        <v>3.323999999999999</v>
      </c>
      <c r="R24" s="11">
        <v>2.1739999999999999</v>
      </c>
      <c r="S24" s="11">
        <v>1.5749999999999991</v>
      </c>
      <c r="T24" s="11">
        <v>2.153999999999999</v>
      </c>
      <c r="U24" s="11">
        <v>1.4549999999999998</v>
      </c>
      <c r="V24" s="11">
        <v>2.1879999999999993</v>
      </c>
      <c r="W24" s="11">
        <v>2.6430000000000002</v>
      </c>
      <c r="X24" s="11">
        <v>2.6090000000000004</v>
      </c>
      <c r="Y24" s="11">
        <v>2.5999999999999965</v>
      </c>
      <c r="Z24" s="11">
        <v>2.5879999999999961</v>
      </c>
      <c r="AA24" s="11">
        <v>2.5820000000000034</v>
      </c>
      <c r="AB24" s="11">
        <v>2.590999999999998</v>
      </c>
      <c r="AC24" s="11">
        <v>2.5960000000000067</v>
      </c>
      <c r="AD24" s="11">
        <v>2.601</v>
      </c>
      <c r="AE24" s="11">
        <v>2.6059999999999977</v>
      </c>
      <c r="AF24" s="11">
        <v>2.6110000000000024</v>
      </c>
      <c r="AG24" s="11">
        <v>2.6159999999999992</v>
      </c>
      <c r="AH24" s="11">
        <v>2.6200000000000014</v>
      </c>
      <c r="AI24" s="11">
        <v>2.625000000000004</v>
      </c>
      <c r="AJ24" s="11">
        <v>2.6290000000000031</v>
      </c>
      <c r="AK24" s="172">
        <v>2.6329999999999951</v>
      </c>
      <c r="AL24" s="11">
        <v>2.6379999999999981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14.334999999999971</v>
      </c>
      <c r="N25" s="11">
        <v>14.230999999999979</v>
      </c>
      <c r="O25" s="11">
        <v>13.164000000000009</v>
      </c>
      <c r="P25" s="11">
        <v>13.546999999999997</v>
      </c>
      <c r="Q25" s="11">
        <v>14.103</v>
      </c>
      <c r="R25" s="11">
        <v>14.285999999999989</v>
      </c>
      <c r="S25" s="11">
        <v>14.764999999999999</v>
      </c>
      <c r="T25" s="11">
        <v>14.562999999999965</v>
      </c>
      <c r="U25" s="11">
        <v>15.563000000000038</v>
      </c>
      <c r="V25" s="11">
        <v>13.837000000000014</v>
      </c>
      <c r="W25" s="11">
        <v>15.353999999999981</v>
      </c>
      <c r="X25" s="11">
        <v>15.761000000000017</v>
      </c>
      <c r="Y25" s="11">
        <v>15.877000000000013</v>
      </c>
      <c r="Z25" s="11">
        <v>16.160999999999959</v>
      </c>
      <c r="AA25" s="11">
        <v>16.371999999999943</v>
      </c>
      <c r="AB25" s="11">
        <v>16.539000000000026</v>
      </c>
      <c r="AC25" s="11">
        <v>16.689000000000021</v>
      </c>
      <c r="AD25" s="11">
        <v>16.812999999999956</v>
      </c>
      <c r="AE25" s="11">
        <v>16.926999999999982</v>
      </c>
      <c r="AF25" s="11">
        <v>17.03999999999996</v>
      </c>
      <c r="AG25" s="11">
        <v>17.159999999999979</v>
      </c>
      <c r="AH25" s="11">
        <v>17.275999999999978</v>
      </c>
      <c r="AI25" s="11">
        <v>17.387999999999987</v>
      </c>
      <c r="AJ25" s="11">
        <v>17.493000000000052</v>
      </c>
      <c r="AK25" s="172">
        <v>17.588999999999967</v>
      </c>
      <c r="AL25" s="11">
        <v>17.676000000000013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13.708000000000009</v>
      </c>
      <c r="N26" s="11">
        <v>13.565000000000008</v>
      </c>
      <c r="O26" s="11">
        <v>12.019000000000004</v>
      </c>
      <c r="P26" s="11">
        <v>13.694000000000001</v>
      </c>
      <c r="Q26" s="11">
        <v>13.267999999999997</v>
      </c>
      <c r="R26" s="11">
        <v>12.457000000000024</v>
      </c>
      <c r="S26" s="11">
        <v>9.9870000000000214</v>
      </c>
      <c r="T26" s="11">
        <v>12.186000000000012</v>
      </c>
      <c r="U26" s="11">
        <v>11.911000000000019</v>
      </c>
      <c r="V26" s="11">
        <v>11.865000000000018</v>
      </c>
      <c r="W26" s="11">
        <v>12.031000000000024</v>
      </c>
      <c r="X26" s="11">
        <v>12.260999999999985</v>
      </c>
      <c r="Y26" s="11">
        <v>12.215000000000005</v>
      </c>
      <c r="Z26" s="11">
        <v>12.160999999999987</v>
      </c>
      <c r="AA26" s="11">
        <v>12.083999999999991</v>
      </c>
      <c r="AB26" s="11">
        <v>12.028000000000004</v>
      </c>
      <c r="AC26" s="11">
        <v>11.987000000000009</v>
      </c>
      <c r="AD26" s="11">
        <v>11.944000000000017</v>
      </c>
      <c r="AE26" s="11">
        <v>11.899999999999968</v>
      </c>
      <c r="AF26" s="11">
        <v>11.855999999999968</v>
      </c>
      <c r="AG26" s="11">
        <v>11.813000000000015</v>
      </c>
      <c r="AH26" s="11">
        <v>11.761999999999993</v>
      </c>
      <c r="AI26" s="11">
        <v>11.710999999999995</v>
      </c>
      <c r="AJ26" s="11">
        <v>11.660999999999989</v>
      </c>
      <c r="AK26" s="172">
        <v>11.610000000000007</v>
      </c>
      <c r="AL26" s="11">
        <v>11.560000000000024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4.0939999999999968</v>
      </c>
      <c r="N27" s="11">
        <v>5.0060000000000011</v>
      </c>
      <c r="O27" s="11">
        <v>5.8499999999999899</v>
      </c>
      <c r="P27" s="11">
        <v>6.0530000000000133</v>
      </c>
      <c r="Q27" s="11">
        <v>7.2170000000000059</v>
      </c>
      <c r="R27" s="11">
        <v>6.3960000000000035</v>
      </c>
      <c r="S27" s="11">
        <v>6.5989999999999913</v>
      </c>
      <c r="T27" s="11">
        <v>7.6149999999999922</v>
      </c>
      <c r="U27" s="11">
        <v>6.8550000000000111</v>
      </c>
      <c r="V27" s="11">
        <v>7.0209999999999981</v>
      </c>
      <c r="W27" s="11">
        <v>7.0739999999999954</v>
      </c>
      <c r="X27" s="11">
        <v>7.0540000000000003</v>
      </c>
      <c r="Y27" s="11">
        <v>7.0150000000000317</v>
      </c>
      <c r="Z27" s="11">
        <v>7.0219999999999958</v>
      </c>
      <c r="AA27" s="11">
        <v>7.0800000000000036</v>
      </c>
      <c r="AB27" s="11">
        <v>7.1400000000000041</v>
      </c>
      <c r="AC27" s="11">
        <v>7.2170000000000041</v>
      </c>
      <c r="AD27" s="11">
        <v>7.3029999999999875</v>
      </c>
      <c r="AE27" s="11">
        <v>7.3940000000000055</v>
      </c>
      <c r="AF27" s="11">
        <v>7.4869999999999974</v>
      </c>
      <c r="AG27" s="11">
        <v>7.580999999999996</v>
      </c>
      <c r="AH27" s="11">
        <v>7.6759999999999993</v>
      </c>
      <c r="AI27" s="11">
        <v>7.772000000000002</v>
      </c>
      <c r="AJ27" s="11">
        <v>7.8669999999999982</v>
      </c>
      <c r="AK27" s="172">
        <v>7.960999999999995</v>
      </c>
      <c r="AL27" s="11">
        <v>8.0539999999999967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28.023999999999997</v>
      </c>
      <c r="N28" s="11">
        <v>33.566999999999958</v>
      </c>
      <c r="O28" s="11">
        <v>31.369999999999912</v>
      </c>
      <c r="P28" s="11">
        <v>35.903999999999989</v>
      </c>
      <c r="Q28" s="11">
        <v>40.678999999999874</v>
      </c>
      <c r="R28" s="11">
        <v>44.913000000000039</v>
      </c>
      <c r="S28" s="11">
        <v>39.664000000000065</v>
      </c>
      <c r="T28" s="11">
        <v>42.195999999999941</v>
      </c>
      <c r="U28" s="11">
        <v>46.054999999999957</v>
      </c>
      <c r="V28" s="11">
        <v>45.749999999999972</v>
      </c>
      <c r="W28" s="11">
        <v>46.55000000000009</v>
      </c>
      <c r="X28" s="11">
        <v>47.058999999999905</v>
      </c>
      <c r="Y28" s="11">
        <v>47.301000000000059</v>
      </c>
      <c r="Z28" s="11">
        <v>47.650999999999904</v>
      </c>
      <c r="AA28" s="11">
        <v>47.991000000000049</v>
      </c>
      <c r="AB28" s="11">
        <v>48.263000000000005</v>
      </c>
      <c r="AC28" s="11">
        <v>48.505000000000095</v>
      </c>
      <c r="AD28" s="11">
        <v>48.764000000000003</v>
      </c>
      <c r="AE28" s="11">
        <v>49.03800000000016</v>
      </c>
      <c r="AF28" s="11">
        <v>49.330999999999918</v>
      </c>
      <c r="AG28" s="11">
        <v>49.649999999999942</v>
      </c>
      <c r="AH28" s="11">
        <v>49.962999999999944</v>
      </c>
      <c r="AI28" s="11">
        <v>50.279000000000018</v>
      </c>
      <c r="AJ28" s="11">
        <v>50.59500000000002</v>
      </c>
      <c r="AK28" s="172">
        <v>50.911999999999978</v>
      </c>
      <c r="AL28" s="11">
        <v>51.229000000000092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34.370000000000005</v>
      </c>
      <c r="N29" s="11">
        <v>35.753000000000071</v>
      </c>
      <c r="O29" s="11">
        <v>38.847999999999978</v>
      </c>
      <c r="P29" s="11">
        <v>38.637999999999998</v>
      </c>
      <c r="Q29" s="11">
        <v>41.958000000000069</v>
      </c>
      <c r="R29" s="11">
        <v>40.144000000000034</v>
      </c>
      <c r="S29" s="11">
        <v>42.652999999999999</v>
      </c>
      <c r="T29" s="11">
        <v>41.846000000000011</v>
      </c>
      <c r="U29" s="11">
        <v>46.010999999999974</v>
      </c>
      <c r="V29" s="11">
        <v>43.560999999999936</v>
      </c>
      <c r="W29" s="11">
        <v>39.711999999999883</v>
      </c>
      <c r="X29" s="11">
        <v>40.481000000000044</v>
      </c>
      <c r="Y29" s="11">
        <v>41.372000000000021</v>
      </c>
      <c r="Z29" s="11">
        <v>41.949000000000012</v>
      </c>
      <c r="AA29" s="11">
        <v>42.308999999999955</v>
      </c>
      <c r="AB29" s="11">
        <v>42.58100000000001</v>
      </c>
      <c r="AC29" s="11">
        <v>42.891000000000055</v>
      </c>
      <c r="AD29" s="11">
        <v>43.196000000000069</v>
      </c>
      <c r="AE29" s="11">
        <v>43.498000000000019</v>
      </c>
      <c r="AF29" s="11">
        <v>43.800000000000026</v>
      </c>
      <c r="AG29" s="11">
        <v>44.110999999999983</v>
      </c>
      <c r="AH29" s="11">
        <v>44.409000000000006</v>
      </c>
      <c r="AI29" s="11">
        <v>44.707999999999934</v>
      </c>
      <c r="AJ29" s="11">
        <v>45.006000000000029</v>
      </c>
      <c r="AK29" s="172">
        <v>45.305000000000128</v>
      </c>
      <c r="AL29" s="11">
        <v>45.604999999999954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10.113999999999974</v>
      </c>
      <c r="N30" s="11">
        <v>8.7279999999999855</v>
      </c>
      <c r="O30" s="11">
        <v>10.491000000000001</v>
      </c>
      <c r="P30" s="11">
        <v>10.860000000000005</v>
      </c>
      <c r="Q30" s="11">
        <v>12.757999999999999</v>
      </c>
      <c r="R30" s="11">
        <v>12.87600000000003</v>
      </c>
      <c r="S30" s="11">
        <v>11.169000000000018</v>
      </c>
      <c r="T30" s="11">
        <v>11.590000000000007</v>
      </c>
      <c r="U30" s="11">
        <v>9.5890000000000128</v>
      </c>
      <c r="V30" s="11">
        <v>13.18900000000003</v>
      </c>
      <c r="W30" s="11">
        <v>12.772000000000007</v>
      </c>
      <c r="X30" s="11">
        <v>12.496999999999989</v>
      </c>
      <c r="Y30" s="11">
        <v>11.587000000000002</v>
      </c>
      <c r="Z30" s="11">
        <v>11.349999999999994</v>
      </c>
      <c r="AA30" s="11">
        <v>11.492000000000015</v>
      </c>
      <c r="AB30" s="11">
        <v>11.575999999999999</v>
      </c>
      <c r="AC30" s="11">
        <v>11.666999999999989</v>
      </c>
      <c r="AD30" s="11">
        <v>11.760000000000007</v>
      </c>
      <c r="AE30" s="11">
        <v>11.832999999999998</v>
      </c>
      <c r="AF30" s="11">
        <v>11.897999999999973</v>
      </c>
      <c r="AG30" s="11">
        <v>11.970999999999986</v>
      </c>
      <c r="AH30" s="11">
        <v>12.052000000000017</v>
      </c>
      <c r="AI30" s="11">
        <v>12.137999999999998</v>
      </c>
      <c r="AJ30" s="11">
        <v>12.224000000000009</v>
      </c>
      <c r="AK30" s="172">
        <v>12.306999999999993</v>
      </c>
      <c r="AL30" s="11">
        <v>12.38899999999998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13.504999999999988</v>
      </c>
      <c r="N31" s="11">
        <v>15.239000000000001</v>
      </c>
      <c r="O31" s="11">
        <v>12.80699999999999</v>
      </c>
      <c r="P31" s="11">
        <v>13.592000000000045</v>
      </c>
      <c r="Q31" s="11">
        <v>12.942999999999996</v>
      </c>
      <c r="R31" s="11">
        <v>15.153999999999993</v>
      </c>
      <c r="S31" s="11">
        <v>15.941000000000003</v>
      </c>
      <c r="T31" s="11">
        <v>17.115000000000006</v>
      </c>
      <c r="U31" s="11">
        <v>18.283999999999949</v>
      </c>
      <c r="V31" s="11">
        <v>15.089000000000011</v>
      </c>
      <c r="W31" s="11">
        <v>14.339999999999991</v>
      </c>
      <c r="X31" s="11">
        <v>14.121000000000022</v>
      </c>
      <c r="Y31" s="11">
        <v>13.971000000000018</v>
      </c>
      <c r="Z31" s="11">
        <v>13.981000000000009</v>
      </c>
      <c r="AA31" s="11">
        <v>14.003999999999985</v>
      </c>
      <c r="AB31" s="11">
        <v>13.989000000000006</v>
      </c>
      <c r="AC31" s="11">
        <v>13.968000000000012</v>
      </c>
      <c r="AD31" s="11">
        <v>13.948999999999998</v>
      </c>
      <c r="AE31" s="11">
        <v>13.933999999999992</v>
      </c>
      <c r="AF31" s="11">
        <v>13.924999999999986</v>
      </c>
      <c r="AG31" s="11">
        <v>13.924000000000021</v>
      </c>
      <c r="AH31" s="11">
        <v>13.928999999999998</v>
      </c>
      <c r="AI31" s="11">
        <v>13.937000000000003</v>
      </c>
      <c r="AJ31" s="11">
        <v>13.948000000000004</v>
      </c>
      <c r="AK31" s="172">
        <v>13.962000000000005</v>
      </c>
      <c r="AL31" s="11">
        <v>13.979999999999992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108.97900000000016</v>
      </c>
      <c r="N33" s="11">
        <f t="shared" ref="N33:AK33" si="20">SUM(N34:N36)</f>
        <v>116.66000000000007</v>
      </c>
      <c r="O33" s="11">
        <f t="shared" si="20"/>
        <v>115.98900000000003</v>
      </c>
      <c r="P33" s="11">
        <f t="shared" si="20"/>
        <v>111.46800000000002</v>
      </c>
      <c r="Q33" s="11">
        <f t="shared" si="20"/>
        <v>117.33099999999999</v>
      </c>
      <c r="R33" s="11">
        <f t="shared" si="20"/>
        <v>113.5350000000002</v>
      </c>
      <c r="S33" s="11">
        <f t="shared" si="20"/>
        <v>118.68400000000001</v>
      </c>
      <c r="T33" s="11">
        <f t="shared" si="20"/>
        <v>124.38100000000006</v>
      </c>
      <c r="U33" s="11">
        <f t="shared" si="20"/>
        <v>121.30300000000011</v>
      </c>
      <c r="V33" s="11">
        <f t="shared" si="20"/>
        <v>119.04700000000008</v>
      </c>
      <c r="W33" s="11">
        <f t="shared" si="20"/>
        <v>118.62500000000006</v>
      </c>
      <c r="X33" s="11">
        <f t="shared" si="20"/>
        <v>118.97700000000009</v>
      </c>
      <c r="Y33" s="11">
        <f t="shared" si="20"/>
        <v>119.96699999999976</v>
      </c>
      <c r="Z33" s="11">
        <f t="shared" si="20"/>
        <v>120.893</v>
      </c>
      <c r="AA33" s="11">
        <f t="shared" si="20"/>
        <v>121.99300000000008</v>
      </c>
      <c r="AB33" s="11">
        <f t="shared" si="20"/>
        <v>122.87799999999994</v>
      </c>
      <c r="AC33" s="11">
        <f t="shared" si="20"/>
        <v>123.54800000000012</v>
      </c>
      <c r="AD33" s="11">
        <f t="shared" si="20"/>
        <v>124.19499999999979</v>
      </c>
      <c r="AE33" s="11">
        <f t="shared" si="20"/>
        <v>124.84</v>
      </c>
      <c r="AF33" s="11">
        <f t="shared" si="20"/>
        <v>125.49600000000005</v>
      </c>
      <c r="AG33" s="11">
        <f t="shared" si="20"/>
        <v>126.1909999999999</v>
      </c>
      <c r="AH33" s="11">
        <f t="shared" si="20"/>
        <v>126.89300000000004</v>
      </c>
      <c r="AI33" s="11">
        <f t="shared" si="20"/>
        <v>127.59700000000002</v>
      </c>
      <c r="AJ33" s="11">
        <f t="shared" si="20"/>
        <v>128.30300000000008</v>
      </c>
      <c r="AK33" s="11">
        <f t="shared" si="20"/>
        <v>129.01200000000011</v>
      </c>
      <c r="AL33" s="11">
        <f>SUM(AL34:AL36)</f>
        <v>129.72899999999987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18.698999999999991</v>
      </c>
      <c r="N34" s="11">
        <v>17.108000000000004</v>
      </c>
      <c r="O34" s="11">
        <v>16.555000000000003</v>
      </c>
      <c r="P34" s="11">
        <v>16.182999999999989</v>
      </c>
      <c r="Q34" s="11">
        <v>18.400999999999978</v>
      </c>
      <c r="R34" s="11">
        <v>17.804999999999993</v>
      </c>
      <c r="S34" s="11">
        <v>16.799000000000003</v>
      </c>
      <c r="T34" s="11">
        <v>16.437999999999967</v>
      </c>
      <c r="U34" s="11">
        <v>17.264000000000003</v>
      </c>
      <c r="V34" s="11">
        <v>17.569999999999997</v>
      </c>
      <c r="W34" s="11">
        <v>17.485999999999997</v>
      </c>
      <c r="X34" s="11">
        <v>16.803999999999977</v>
      </c>
      <c r="Y34" s="11">
        <v>16.942000000000025</v>
      </c>
      <c r="Z34" s="11">
        <v>17.032000000000011</v>
      </c>
      <c r="AA34" s="11">
        <v>17.141999999999975</v>
      </c>
      <c r="AB34" s="11">
        <v>17.207000000000019</v>
      </c>
      <c r="AC34" s="11">
        <v>17.256999999999991</v>
      </c>
      <c r="AD34" s="11">
        <v>17.309000000000015</v>
      </c>
      <c r="AE34" s="11">
        <v>17.361999999999959</v>
      </c>
      <c r="AF34" s="11">
        <v>17.414000000000009</v>
      </c>
      <c r="AG34" s="11">
        <v>17.465999999999973</v>
      </c>
      <c r="AH34" s="11">
        <v>17.522999999999989</v>
      </c>
      <c r="AI34" s="11">
        <v>17.581000000000063</v>
      </c>
      <c r="AJ34" s="11">
        <v>17.63800000000003</v>
      </c>
      <c r="AK34" s="172">
        <v>17.693999999999974</v>
      </c>
      <c r="AL34" s="11">
        <v>17.751000000000033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45.183000000000028</v>
      </c>
      <c r="N35" s="11">
        <v>48.994000000000064</v>
      </c>
      <c r="O35" s="11">
        <v>48.09600000000006</v>
      </c>
      <c r="P35" s="11">
        <v>45.349000000000039</v>
      </c>
      <c r="Q35" s="11">
        <v>44.862999999999978</v>
      </c>
      <c r="R35" s="11">
        <v>45.770000000000131</v>
      </c>
      <c r="S35" s="11">
        <v>46.665999999999968</v>
      </c>
      <c r="T35" s="11">
        <v>49.181000000000019</v>
      </c>
      <c r="U35" s="11">
        <v>47.345000000000049</v>
      </c>
      <c r="V35" s="11">
        <v>46.60100000000012</v>
      </c>
      <c r="W35" s="11">
        <v>47.190999999999981</v>
      </c>
      <c r="X35" s="11">
        <v>47.339000000000006</v>
      </c>
      <c r="Y35" s="11">
        <v>47.512999999999813</v>
      </c>
      <c r="Z35" s="11">
        <v>47.770000000000039</v>
      </c>
      <c r="AA35" s="11">
        <v>48.070000000000093</v>
      </c>
      <c r="AB35" s="11">
        <v>48.385999999999996</v>
      </c>
      <c r="AC35" s="11">
        <v>48.619000000000042</v>
      </c>
      <c r="AD35" s="11">
        <v>48.860999999999912</v>
      </c>
      <c r="AE35" s="11">
        <v>49.113000000000049</v>
      </c>
      <c r="AF35" s="11">
        <v>49.380999999999915</v>
      </c>
      <c r="AG35" s="11">
        <v>49.69399999999991</v>
      </c>
      <c r="AH35" s="11">
        <v>50.011000000000024</v>
      </c>
      <c r="AI35" s="11">
        <v>50.333000000000069</v>
      </c>
      <c r="AJ35" s="11">
        <v>50.656000000000027</v>
      </c>
      <c r="AK35" s="172">
        <v>50.981000000000037</v>
      </c>
      <c r="AL35" s="11">
        <v>51.308999999999834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45.097000000000136</v>
      </c>
      <c r="N36" s="11">
        <v>50.558000000000007</v>
      </c>
      <c r="O36" s="11">
        <v>51.337999999999973</v>
      </c>
      <c r="P36" s="11">
        <v>49.935999999999993</v>
      </c>
      <c r="Q36" s="11">
        <v>54.067000000000036</v>
      </c>
      <c r="R36" s="11">
        <v>49.960000000000079</v>
      </c>
      <c r="S36" s="11">
        <v>55.219000000000037</v>
      </c>
      <c r="T36" s="11">
        <v>58.762000000000072</v>
      </c>
      <c r="U36" s="11">
        <v>56.694000000000052</v>
      </c>
      <c r="V36" s="11">
        <v>54.875999999999969</v>
      </c>
      <c r="W36" s="11">
        <v>53.948000000000086</v>
      </c>
      <c r="X36" s="11">
        <v>54.834000000000103</v>
      </c>
      <c r="Y36" s="11">
        <v>55.511999999999908</v>
      </c>
      <c r="Z36" s="11">
        <v>56.090999999999951</v>
      </c>
      <c r="AA36" s="11">
        <v>56.781000000000013</v>
      </c>
      <c r="AB36" s="11">
        <v>57.284999999999926</v>
      </c>
      <c r="AC36" s="11">
        <v>57.672000000000075</v>
      </c>
      <c r="AD36" s="11">
        <v>58.024999999999856</v>
      </c>
      <c r="AE36" s="11">
        <v>58.364999999999988</v>
      </c>
      <c r="AF36" s="11">
        <v>58.701000000000121</v>
      </c>
      <c r="AG36" s="11">
        <v>59.03100000000002</v>
      </c>
      <c r="AH36" s="11">
        <v>59.359000000000023</v>
      </c>
      <c r="AI36" s="11">
        <v>59.682999999999893</v>
      </c>
      <c r="AJ36" s="11">
        <v>60.009000000000036</v>
      </c>
      <c r="AK36" s="172">
        <v>60.33700000000011</v>
      </c>
      <c r="AL36" s="11">
        <v>60.669000000000004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439.19200000000012</v>
      </c>
      <c r="N38" s="11">
        <f t="shared" ref="N38:AL38" si="21">SUM(N5,N11,N16,N18,N23,N33)</f>
        <v>448.10500000000019</v>
      </c>
      <c r="O38" s="11">
        <f t="shared" si="21"/>
        <v>455.51899999999989</v>
      </c>
      <c r="P38" s="11">
        <f t="shared" si="21"/>
        <v>460.09000000000009</v>
      </c>
      <c r="Q38" s="11">
        <f t="shared" si="21"/>
        <v>496.59400000000016</v>
      </c>
      <c r="R38" s="11">
        <f t="shared" si="21"/>
        <v>499.33000000000027</v>
      </c>
      <c r="S38" s="11">
        <f t="shared" si="21"/>
        <v>497.7580000000001</v>
      </c>
      <c r="T38" s="11">
        <f t="shared" si="21"/>
        <v>516.78099999999984</v>
      </c>
      <c r="U38" s="11">
        <f t="shared" si="21"/>
        <v>522.84000000000015</v>
      </c>
      <c r="V38" s="11">
        <f t="shared" si="21"/>
        <v>526.8420000000001</v>
      </c>
      <c r="W38" s="11">
        <f t="shared" si="21"/>
        <v>514.14699999999993</v>
      </c>
      <c r="X38" s="11">
        <f t="shared" si="21"/>
        <v>517.84699999999998</v>
      </c>
      <c r="Y38" s="11">
        <f t="shared" si="21"/>
        <v>520.57699999999954</v>
      </c>
      <c r="Z38" s="11">
        <f t="shared" si="21"/>
        <v>524.06699999999955</v>
      </c>
      <c r="AA38" s="11">
        <f t="shared" si="21"/>
        <v>527.75500000000022</v>
      </c>
      <c r="AB38" s="11">
        <f t="shared" si="21"/>
        <v>530.46300000000008</v>
      </c>
      <c r="AC38" s="11">
        <f t="shared" si="21"/>
        <v>532.8050000000004</v>
      </c>
      <c r="AD38" s="11">
        <f t="shared" si="21"/>
        <v>534.92699999999945</v>
      </c>
      <c r="AE38" s="11">
        <f t="shared" si="21"/>
        <v>536.99700000000018</v>
      </c>
      <c r="AF38" s="11">
        <f t="shared" si="21"/>
        <v>539.05099999999959</v>
      </c>
      <c r="AG38" s="11">
        <f t="shared" si="21"/>
        <v>541.34799999999996</v>
      </c>
      <c r="AH38" s="11">
        <f t="shared" si="21"/>
        <v>543.54599999999971</v>
      </c>
      <c r="AI38" s="11">
        <f t="shared" si="21"/>
        <v>545.74600000000021</v>
      </c>
      <c r="AJ38" s="11">
        <f t="shared" si="21"/>
        <v>547.95000000000027</v>
      </c>
      <c r="AK38" s="11">
        <f t="shared" si="21"/>
        <v>550.12200000000053</v>
      </c>
      <c r="AL38" s="11">
        <f t="shared" si="21"/>
        <v>552.29599999999982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Coventry and Warwickshire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Coventry and Warwickshire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Coventry and Warwickshire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Coventry and Warwickshire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Coventry and Warwickshire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Coventry and Warwickshire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Coventry and Warwickshire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22.737468207397939</v>
      </c>
      <c r="N231" s="40">
        <f>'Ind T1'!D25</f>
        <v>23.072195306011718</v>
      </c>
      <c r="O231" s="40">
        <f>'Ind T1'!F25</f>
        <v>23.489034865362036</v>
      </c>
    </row>
    <row r="232" spans="1:15" x14ac:dyDescent="0.2">
      <c r="L232" t="str">
        <f>L23</f>
        <v>Business and other services</v>
      </c>
      <c r="M232" s="40">
        <f>'Ind T1'!B24</f>
        <v>29.719824564916998</v>
      </c>
      <c r="N232" s="40">
        <f>'Ind T1'!D24</f>
        <v>29.267116213845462</v>
      </c>
      <c r="O232" s="40">
        <f>'Ind T1'!F24</f>
        <v>29.536878775149578</v>
      </c>
    </row>
    <row r="233" spans="1:15" x14ac:dyDescent="0.2">
      <c r="L233" t="str">
        <f>L18</f>
        <v>Trade, accomod. and transport</v>
      </c>
      <c r="M233" s="40">
        <f>'Ind T1'!B23</f>
        <v>28.289307672280835</v>
      </c>
      <c r="N233" s="40">
        <f>'Ind T1'!D23</f>
        <v>28.545532697847086</v>
      </c>
      <c r="O233" s="40">
        <f>'Ind T1'!F23</f>
        <v>29.396012283268398</v>
      </c>
    </row>
    <row r="234" spans="1:15" x14ac:dyDescent="0.2">
      <c r="L234" t="str">
        <f>L16</f>
        <v>Construction</v>
      </c>
      <c r="M234" s="40">
        <f>'Ind T1'!B22</f>
        <v>5.2934932809965334</v>
      </c>
      <c r="N234" s="40">
        <f>'Ind T1'!D22</f>
        <v>5.9671650325685093</v>
      </c>
      <c r="O234" s="40">
        <f>'Ind T1'!F22</f>
        <v>5.8267668062053701</v>
      </c>
    </row>
    <row r="235" spans="1:15" x14ac:dyDescent="0.2">
      <c r="L235" t="str">
        <f>L11</f>
        <v>Manufacturing</v>
      </c>
      <c r="M235" s="40">
        <f>'Ind T1'!B21</f>
        <v>10.947069072557222</v>
      </c>
      <c r="N235" s="40">
        <f>'Ind T1'!D21</f>
        <v>10.290831221421126</v>
      </c>
      <c r="O235" s="40">
        <f>'Ind T1'!F21</f>
        <v>9.1289815606124236</v>
      </c>
    </row>
    <row r="236" spans="1:15" x14ac:dyDescent="0.2">
      <c r="L236" t="str">
        <f>L5</f>
        <v>Primary sector and utilities</v>
      </c>
      <c r="M236" s="40">
        <f>'Ind T1'!B20</f>
        <v>3.0128372018504717</v>
      </c>
      <c r="N236" s="40">
        <f>'Ind T1'!D20</f>
        <v>2.8571595283061071</v>
      </c>
      <c r="O236" s="40">
        <f>'Ind T1'!F20</f>
        <v>2.6223257094022037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Coventry and Warwickshire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5.0899999999998613</v>
      </c>
      <c r="O261" s="11">
        <f>'Ind T1'!F50</f>
        <v>11.103999999999814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2.0759999999998797</v>
      </c>
      <c r="O262" s="11">
        <f>'Ind T1'!F49</f>
        <v>12.655000000000058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5.5089999999999009</v>
      </c>
      <c r="O263" s="11">
        <f>'Ind T1'!F48</f>
        <v>15.587000000000131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4.2480000000000047</v>
      </c>
      <c r="O264" s="11">
        <f>'Ind T1'!F47</f>
        <v>1.500999999999987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-1.7519999999999314</v>
      </c>
      <c r="O265" s="11">
        <f>'Ind T1'!F46</f>
        <v>-2.4910000000000991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-0.35399999999997078</v>
      </c>
      <c r="O266" s="11">
        <f>'Ind T1'!F45</f>
        <v>-0.20700000000000784</v>
      </c>
    </row>
    <row r="268" spans="1:16" x14ac:dyDescent="0.2">
      <c r="L268" t="str">
        <f>L38</f>
        <v>All industries</v>
      </c>
      <c r="N268" s="11">
        <f>'Ind T1'!D14-'Ind T1'!B14</f>
        <v>14.816999999999666</v>
      </c>
      <c r="O268" s="11">
        <f>SUM(O261:O266)</f>
        <v>38.148999999999887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Coventry and Warwickshire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13.700787663322226</v>
      </c>
      <c r="C9" s="249">
        <f>SUM(C26,C43,C60,C77,C94,C111,C128,C145,C162,C179,C196,C213,C230,C247,C264,C281,C298,C315,C332,C349,C366,C383)</f>
        <v>29.199260525493987</v>
      </c>
      <c r="D9" s="249">
        <f>SUM(B9:C9)</f>
        <v>42.900048188816214</v>
      </c>
      <c r="E9" s="238"/>
      <c r="F9" s="249">
        <f>SUM(F26,F43,F60,F77,F94,F111,F128,F145,F162,F179,F196,F213,F230,F247,F264,F281,F298,F315,F332,F349,F366,F383)</f>
        <v>17.744817868152801</v>
      </c>
      <c r="G9" s="249">
        <f>SUM(G26,G43,G60,G77,G94,G111,G128,G145,G162,G179,G196,G213,G230,G247,G264,G281,G298,G315,G332,G349,G366,G383)</f>
        <v>32.907384682572165</v>
      </c>
      <c r="H9" s="249">
        <f>SUM(F9:G9)</f>
        <v>50.652202550724965</v>
      </c>
      <c r="I9" s="238"/>
      <c r="J9" s="249">
        <f>SUM(J26,J43,J60,J77,J94,J111,J128,J145,J162,J179,J196,J213,J230,J247,J264,J281,J298,J315,J332,J349,J366,J383)</f>
        <v>22.687120400518296</v>
      </c>
      <c r="K9" s="249">
        <f>SUM(K26,K43,K60,K77,K94,K111,K128,K145,K162,K179,K196,K213,K230,K247,K264,K281,K298,K315,K332,K349,K366,K383)</f>
        <v>36.321114705176882</v>
      </c>
      <c r="L9" s="249">
        <f>SUM(J9:K9)</f>
        <v>59.008235105695178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41.457068547045907</v>
      </c>
      <c r="C10" s="249">
        <f t="shared" si="0"/>
        <v>49.307800299396732</v>
      </c>
      <c r="D10" s="249">
        <f t="shared" ref="D10:D17" si="1">SUM(B10:C10)</f>
        <v>90.764868846442639</v>
      </c>
      <c r="E10" s="238"/>
      <c r="F10" s="249">
        <f t="shared" ref="F10:G17" si="2">SUM(F27,F44,F61,F78,F95,F112,F129,F146,F163,F180,F197,F214,F231,F248,F265,F282,F299,F316,F333,F350,F367,F384)</f>
        <v>50.983882763598622</v>
      </c>
      <c r="G10" s="249">
        <f t="shared" si="2"/>
        <v>59.797733608102817</v>
      </c>
      <c r="H10" s="249">
        <f t="shared" ref="H10:H17" si="3">SUM(F10:G10)</f>
        <v>110.78161637170143</v>
      </c>
      <c r="I10" s="238"/>
      <c r="J10" s="249">
        <f t="shared" ref="J10:K17" si="4">SUM(J27,J44,J61,J78,J95,J112,J129,J146,J163,J180,J197,J214,J231,J248,J265,J282,J299,J316,J333,J350,J367,J384)</f>
        <v>64.135675625241262</v>
      </c>
      <c r="K10" s="249">
        <f t="shared" si="4"/>
        <v>69.297867020091786</v>
      </c>
      <c r="L10" s="249">
        <f t="shared" ref="L10:L17" si="5">SUM(J10:K10)</f>
        <v>133.43354264533303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24.924741521265062</v>
      </c>
      <c r="C11" s="249">
        <f t="shared" si="0"/>
        <v>33.001312830382304</v>
      </c>
      <c r="D11" s="249">
        <f t="shared" si="1"/>
        <v>57.926054351647366</v>
      </c>
      <c r="E11" s="238"/>
      <c r="F11" s="249">
        <f t="shared" si="2"/>
        <v>28.724621593643207</v>
      </c>
      <c r="G11" s="249">
        <f t="shared" si="2"/>
        <v>36.882757260035</v>
      </c>
      <c r="H11" s="249">
        <f t="shared" si="3"/>
        <v>65.607378853678199</v>
      </c>
      <c r="I11" s="238"/>
      <c r="J11" s="249">
        <f t="shared" si="4"/>
        <v>33.548989212822853</v>
      </c>
      <c r="K11" s="249">
        <f t="shared" si="4"/>
        <v>35.716376382569884</v>
      </c>
      <c r="L11" s="249">
        <f t="shared" si="5"/>
        <v>69.265365595392737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45.291354887522253</v>
      </c>
      <c r="C12" s="249">
        <f t="shared" si="0"/>
        <v>17.380951337539724</v>
      </c>
      <c r="D12" s="249">
        <f t="shared" si="1"/>
        <v>62.672306225061973</v>
      </c>
      <c r="E12" s="238"/>
      <c r="F12" s="249">
        <f t="shared" si="2"/>
        <v>42.65425393910207</v>
      </c>
      <c r="G12" s="249">
        <f t="shared" si="2"/>
        <v>18.972377361759506</v>
      </c>
      <c r="H12" s="249">
        <f t="shared" si="3"/>
        <v>61.626631300861575</v>
      </c>
      <c r="I12" s="238"/>
      <c r="J12" s="249">
        <f t="shared" si="4"/>
        <v>32.93006069027745</v>
      </c>
      <c r="K12" s="249">
        <f t="shared" si="4"/>
        <v>21.120138027457912</v>
      </c>
      <c r="L12" s="249">
        <f t="shared" si="5"/>
        <v>54.050198717735363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4.7737339792921105</v>
      </c>
      <c r="C13" s="249">
        <f t="shared" si="0"/>
        <v>51.491960473999804</v>
      </c>
      <c r="D13" s="249">
        <f t="shared" si="1"/>
        <v>56.265694453291914</v>
      </c>
      <c r="E13" s="238"/>
      <c r="F13" s="249">
        <f t="shared" si="2"/>
        <v>5.145880303939963</v>
      </c>
      <c r="G13" s="249">
        <f t="shared" si="2"/>
        <v>44.605428579201032</v>
      </c>
      <c r="H13" s="249">
        <f t="shared" si="3"/>
        <v>49.751308883140993</v>
      </c>
      <c r="I13" s="238"/>
      <c r="J13" s="249">
        <f t="shared" si="4"/>
        <v>6.223192358777327</v>
      </c>
      <c r="K13" s="249">
        <f t="shared" si="4"/>
        <v>40.527304579625529</v>
      </c>
      <c r="L13" s="249">
        <f t="shared" si="5"/>
        <v>46.750496938402854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39.921537589529152</v>
      </c>
      <c r="C14" s="249">
        <f t="shared" si="0"/>
        <v>7.3982690215012799</v>
      </c>
      <c r="D14" s="249">
        <f t="shared" si="1"/>
        <v>47.31980661103043</v>
      </c>
      <c r="E14" s="238"/>
      <c r="F14" s="249">
        <f t="shared" si="2"/>
        <v>38.806054456758687</v>
      </c>
      <c r="G14" s="249">
        <f t="shared" si="2"/>
        <v>7.3467750959262927</v>
      </c>
      <c r="H14" s="249">
        <f t="shared" si="3"/>
        <v>46.152829552684977</v>
      </c>
      <c r="I14" s="238"/>
      <c r="J14" s="249">
        <f t="shared" si="4"/>
        <v>44.641768529261874</v>
      </c>
      <c r="K14" s="249">
        <f t="shared" si="4"/>
        <v>9.2385918186685974</v>
      </c>
      <c r="L14" s="249">
        <f t="shared" si="5"/>
        <v>53.88036034793047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23.922078761104434</v>
      </c>
      <c r="C15" s="249">
        <f t="shared" si="0"/>
        <v>16.799170583099599</v>
      </c>
      <c r="D15" s="249">
        <f t="shared" si="1"/>
        <v>40.721249344204033</v>
      </c>
      <c r="E15" s="238"/>
      <c r="F15" s="249">
        <f t="shared" si="2"/>
        <v>22.270584534431872</v>
      </c>
      <c r="G15" s="249">
        <f t="shared" si="2"/>
        <v>16.859678173625959</v>
      </c>
      <c r="H15" s="249">
        <f t="shared" si="3"/>
        <v>39.130262708057828</v>
      </c>
      <c r="I15" s="238"/>
      <c r="J15" s="249">
        <f t="shared" si="4"/>
        <v>22.329900898139023</v>
      </c>
      <c r="K15" s="249">
        <f t="shared" si="4"/>
        <v>18.596073618850461</v>
      </c>
      <c r="L15" s="249">
        <f t="shared" si="5"/>
        <v>40.925974516989484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4.8181140076022544</v>
      </c>
      <c r="C16" s="249">
        <f t="shared" si="0"/>
        <v>37.549486917841811</v>
      </c>
      <c r="D16" s="249">
        <f t="shared" si="1"/>
        <v>42.367600925444066</v>
      </c>
      <c r="E16" s="238"/>
      <c r="F16" s="249">
        <f t="shared" si="2"/>
        <v>4.5958866814206036</v>
      </c>
      <c r="G16" s="249">
        <f t="shared" si="2"/>
        <v>34.432880052695488</v>
      </c>
      <c r="H16" s="249">
        <f t="shared" si="3"/>
        <v>39.02876673411609</v>
      </c>
      <c r="I16" s="238"/>
      <c r="J16" s="249">
        <f t="shared" si="4"/>
        <v>6.7702998152309775</v>
      </c>
      <c r="K16" s="249">
        <f t="shared" si="4"/>
        <v>39.305893881972523</v>
      </c>
      <c r="L16" s="249">
        <f t="shared" si="5"/>
        <v>46.0761936972035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26.162967393395075</v>
      </c>
      <c r="C17" s="249">
        <f t="shared" si="0"/>
        <v>32.22940366066635</v>
      </c>
      <c r="D17" s="249">
        <f t="shared" si="1"/>
        <v>58.392371054061428</v>
      </c>
      <c r="E17" s="238"/>
      <c r="F17" s="249">
        <f t="shared" si="2"/>
        <v>23.65259381370527</v>
      </c>
      <c r="G17" s="249">
        <f t="shared" si="2"/>
        <v>27.763409231328719</v>
      </c>
      <c r="H17" s="249">
        <f t="shared" si="3"/>
        <v>51.416003045033989</v>
      </c>
      <c r="I17" s="238"/>
      <c r="J17" s="249">
        <f t="shared" si="4"/>
        <v>21.468633424850363</v>
      </c>
      <c r="K17" s="249">
        <f t="shared" si="4"/>
        <v>27.436999010466849</v>
      </c>
      <c r="L17" s="249">
        <f t="shared" si="5"/>
        <v>48.905632435317216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224.97238435007847</v>
      </c>
      <c r="C19" s="247">
        <f t="shared" ref="C19:L19" si="6">SUM(C9:C17)</f>
        <v>274.35761564992157</v>
      </c>
      <c r="D19" s="247">
        <f t="shared" si="6"/>
        <v>499.33000000000004</v>
      </c>
      <c r="E19" s="247"/>
      <c r="F19" s="247">
        <f t="shared" si="6"/>
        <v>234.57857595475309</v>
      </c>
      <c r="G19" s="247">
        <f t="shared" si="6"/>
        <v>279.56842404524696</v>
      </c>
      <c r="H19" s="247">
        <f t="shared" si="6"/>
        <v>514.14700000000005</v>
      </c>
      <c r="I19" s="247"/>
      <c r="J19" s="247">
        <f t="shared" si="6"/>
        <v>254.73564095511944</v>
      </c>
      <c r="K19" s="247">
        <f t="shared" si="6"/>
        <v>297.56035904488044</v>
      </c>
      <c r="L19" s="247">
        <f t="shared" si="6"/>
        <v>552.29599999999982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7.2389650206599487E-2</v>
      </c>
      <c r="C26" s="302">
        <v>0.25843054287628819</v>
      </c>
      <c r="D26" s="302">
        <f>SUM(B26:C26)</f>
        <v>0.33082019308288768</v>
      </c>
      <c r="E26" s="303"/>
      <c r="F26" s="302">
        <v>7.0303235150611973E-2</v>
      </c>
      <c r="G26" s="302">
        <v>0.15897939647962636</v>
      </c>
      <c r="H26" s="302">
        <f>SUM(F26:G26)</f>
        <v>0.22928263163023832</v>
      </c>
      <c r="I26" s="303"/>
      <c r="J26" s="302">
        <v>9.0050523182338887E-2</v>
      </c>
      <c r="K26" s="302">
        <v>0.21660100485223108</v>
      </c>
      <c r="L26" s="302">
        <f>SUM(J26:K26)</f>
        <v>0.30665152803456996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6.7954872702455385E-2</v>
      </c>
      <c r="C27" s="302">
        <v>0.20666567982089756</v>
      </c>
      <c r="D27" s="302">
        <f t="shared" ref="D27:D34" si="7">SUM(B27:C27)</f>
        <v>0.27462055252335293</v>
      </c>
      <c r="E27" s="303"/>
      <c r="F27" s="302">
        <v>8.8451912455967591E-2</v>
      </c>
      <c r="G27" s="302">
        <v>0.1754648972689633</v>
      </c>
      <c r="H27" s="302">
        <f t="shared" ref="H27:H34" si="8">SUM(F27:G27)</f>
        <v>0.26391680972493092</v>
      </c>
      <c r="I27" s="303"/>
      <c r="J27" s="302">
        <v>0.1520597251204493</v>
      </c>
      <c r="K27" s="302">
        <v>0.33978152093381231</v>
      </c>
      <c r="L27" s="302">
        <f t="shared" ref="L27:L34" si="9">SUM(J27:K27)</f>
        <v>0.4918412460542616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7.2804592938926868E-2</v>
      </c>
      <c r="C28" s="302">
        <v>0.14410524969963814</v>
      </c>
      <c r="D28" s="302">
        <f t="shared" si="7"/>
        <v>0.216909842638565</v>
      </c>
      <c r="E28" s="303"/>
      <c r="F28" s="302">
        <v>7.3811611144333836E-2</v>
      </c>
      <c r="G28" s="302">
        <v>0.10341143044738896</v>
      </c>
      <c r="H28" s="302">
        <f t="shared" si="8"/>
        <v>0.17722304159172281</v>
      </c>
      <c r="I28" s="303"/>
      <c r="J28" s="302">
        <v>0.10391597976121637</v>
      </c>
      <c r="K28" s="302">
        <v>0.14340285973709463</v>
      </c>
      <c r="L28" s="302">
        <f t="shared" si="9"/>
        <v>0.24731883949831102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0.28211450493646295</v>
      </c>
      <c r="C29" s="302">
        <v>0.13640100678244393</v>
      </c>
      <c r="D29" s="302">
        <f t="shared" si="7"/>
        <v>0.41851551171890689</v>
      </c>
      <c r="E29" s="303"/>
      <c r="F29" s="302">
        <v>0.15278531637962625</v>
      </c>
      <c r="G29" s="302">
        <v>5.9034470392228193E-2</v>
      </c>
      <c r="H29" s="302">
        <f t="shared" si="8"/>
        <v>0.21181978677185445</v>
      </c>
      <c r="I29" s="303"/>
      <c r="J29" s="302">
        <v>0.10694497940538546</v>
      </c>
      <c r="K29" s="302">
        <v>8.5880166973416786E-2</v>
      </c>
      <c r="L29" s="302">
        <f t="shared" si="9"/>
        <v>0.19282514637880224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0.41507995833782246</v>
      </c>
      <c r="C30" s="302">
        <v>2.9603318018453688</v>
      </c>
      <c r="D30" s="302">
        <f t="shared" si="7"/>
        <v>3.3754117601831912</v>
      </c>
      <c r="E30" s="303"/>
      <c r="F30" s="302">
        <v>0.4287223158329232</v>
      </c>
      <c r="G30" s="302">
        <v>1.408877252614759</v>
      </c>
      <c r="H30" s="302">
        <f t="shared" si="8"/>
        <v>1.8375995684476822</v>
      </c>
      <c r="I30" s="303"/>
      <c r="J30" s="302">
        <v>0.47605403023624143</v>
      </c>
      <c r="K30" s="302">
        <v>1.2478774141298188</v>
      </c>
      <c r="L30" s="302">
        <f t="shared" si="9"/>
        <v>1.7239314443660603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0.1941039799856486</v>
      </c>
      <c r="C31" s="302">
        <v>0.10336952237820543</v>
      </c>
      <c r="D31" s="302">
        <f t="shared" si="7"/>
        <v>0.29747350236385406</v>
      </c>
      <c r="E31" s="303"/>
      <c r="F31" s="302">
        <v>0.10521403379890938</v>
      </c>
      <c r="G31" s="302">
        <v>4.9305963868827914E-2</v>
      </c>
      <c r="H31" s="302">
        <f t="shared" si="8"/>
        <v>0.1545199976677373</v>
      </c>
      <c r="I31" s="303"/>
      <c r="J31" s="302">
        <v>0.10760998226456864</v>
      </c>
      <c r="K31" s="302">
        <v>6.0570326857017916E-2</v>
      </c>
      <c r="L31" s="302">
        <f t="shared" si="9"/>
        <v>0.16818030912158655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6.7574972933424335E-2</v>
      </c>
      <c r="C32" s="302">
        <v>6.1642588444582716E-2</v>
      </c>
      <c r="D32" s="302">
        <f t="shared" si="7"/>
        <v>0.12921756137800705</v>
      </c>
      <c r="E32" s="303"/>
      <c r="F32" s="302">
        <v>3.4121138488432151E-2</v>
      </c>
      <c r="G32" s="302">
        <v>2.9150069715945449E-2</v>
      </c>
      <c r="H32" s="302">
        <f t="shared" si="8"/>
        <v>6.3271208204377594E-2</v>
      </c>
      <c r="I32" s="303"/>
      <c r="J32" s="302">
        <v>3.4695926772734531E-2</v>
      </c>
      <c r="K32" s="302">
        <v>3.4890298607869616E-2</v>
      </c>
      <c r="L32" s="302">
        <f t="shared" si="9"/>
        <v>6.9586225380604147E-2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4.0344301593286017E-2</v>
      </c>
      <c r="C33" s="302">
        <v>0.21506421648790561</v>
      </c>
      <c r="D33" s="302">
        <f t="shared" si="7"/>
        <v>0.25540851808119164</v>
      </c>
      <c r="E33" s="303"/>
      <c r="F33" s="302">
        <v>2.5316379697230978E-2</v>
      </c>
      <c r="G33" s="302">
        <v>8.2846836722791681E-2</v>
      </c>
      <c r="H33" s="302">
        <f t="shared" si="8"/>
        <v>0.10816321642002266</v>
      </c>
      <c r="I33" s="303"/>
      <c r="J33" s="302">
        <v>1.8092697958822998E-2</v>
      </c>
      <c r="K33" s="302">
        <v>8.3689662334773277E-2</v>
      </c>
      <c r="L33" s="302">
        <f t="shared" si="9"/>
        <v>0.10178236029359627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0.34362941384632645</v>
      </c>
      <c r="C34" s="302">
        <v>0.63999314418370912</v>
      </c>
      <c r="D34" s="302">
        <f t="shared" si="7"/>
        <v>0.98362255803003551</v>
      </c>
      <c r="E34" s="303"/>
      <c r="F34" s="302">
        <v>0.1458030938465622</v>
      </c>
      <c r="G34" s="302">
        <v>0.22540064569486964</v>
      </c>
      <c r="H34" s="302">
        <f t="shared" si="8"/>
        <v>0.37120373954143182</v>
      </c>
      <c r="I34" s="303"/>
      <c r="J34" s="302">
        <v>9.4218357137467415E-2</v>
      </c>
      <c r="K34" s="302">
        <v>0.18066454373473911</v>
      </c>
      <c r="L34" s="302">
        <f t="shared" si="9"/>
        <v>0.27488290087220651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1.5559962474809526</v>
      </c>
      <c r="C36" s="311">
        <f t="shared" ref="C36:K36" si="10">SUM(C26:C34)</f>
        <v>4.7260037525190395</v>
      </c>
      <c r="D36" s="311">
        <f t="shared" si="10"/>
        <v>6.2819999999999911</v>
      </c>
      <c r="E36" s="311"/>
      <c r="F36" s="311">
        <f t="shared" si="10"/>
        <v>1.1245290367945975</v>
      </c>
      <c r="G36" s="311">
        <f t="shared" si="10"/>
        <v>2.2924709632054006</v>
      </c>
      <c r="H36" s="311">
        <f t="shared" si="10"/>
        <v>3.416999999999998</v>
      </c>
      <c r="I36" s="311"/>
      <c r="J36" s="311">
        <f t="shared" si="10"/>
        <v>1.183642201839225</v>
      </c>
      <c r="K36" s="311">
        <f t="shared" si="10"/>
        <v>2.3933577981607739</v>
      </c>
      <c r="L36" s="311">
        <f>SUM(L26:L34)</f>
        <v>3.5769999999999982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9.0033374745627126E-4</v>
      </c>
      <c r="C43" s="302">
        <v>2.8742931074423557E-2</v>
      </c>
      <c r="D43" s="302">
        <f>SUM(B43:C43)</f>
        <v>2.9643264821879827E-2</v>
      </c>
      <c r="E43" s="303"/>
      <c r="F43" s="302">
        <v>5.9353539993576608E-3</v>
      </c>
      <c r="G43" s="302">
        <v>7.5083056898356204E-2</v>
      </c>
      <c r="H43" s="302">
        <f>SUM(F43:G43)</f>
        <v>8.1018410897713861E-2</v>
      </c>
      <c r="I43" s="303"/>
      <c r="J43" s="302">
        <v>3.3996760136241898E-3</v>
      </c>
      <c r="K43" s="302">
        <v>4.1589367612720189E-2</v>
      </c>
      <c r="L43" s="302">
        <f>SUM(J43:K43)</f>
        <v>4.4989043626344379E-2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5.6652185216086171E-3</v>
      </c>
      <c r="C44" s="302">
        <v>2.2752367147231892E-2</v>
      </c>
      <c r="D44" s="302">
        <f t="shared" ref="D44:D51" si="11">SUM(B44:C44)</f>
        <v>2.8417585668840509E-2</v>
      </c>
      <c r="E44" s="303"/>
      <c r="F44" s="302">
        <v>2.1854509137980784E-2</v>
      </c>
      <c r="G44" s="302">
        <v>6.7596821668148385E-2</v>
      </c>
      <c r="H44" s="302">
        <f t="shared" ref="H44:H51" si="12">SUM(F44:G44)</f>
        <v>8.9451330806129173E-2</v>
      </c>
      <c r="I44" s="303"/>
      <c r="J44" s="302">
        <v>7.6133473474702985E-3</v>
      </c>
      <c r="K44" s="302">
        <v>4.0977259756743177E-2</v>
      </c>
      <c r="L44" s="302">
        <f t="shared" ref="L44:L51" si="13">SUM(J44:K44)</f>
        <v>4.8590607104213479E-2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1.3412002597979341E-3</v>
      </c>
      <c r="C45" s="302">
        <v>1.862388606215996E-2</v>
      </c>
      <c r="D45" s="302">
        <f t="shared" si="11"/>
        <v>1.9965086321957894E-2</v>
      </c>
      <c r="E45" s="303"/>
      <c r="F45" s="302">
        <v>1.5062281784686804E-2</v>
      </c>
      <c r="G45" s="302">
        <v>6.5280967325112196E-2</v>
      </c>
      <c r="H45" s="302">
        <f t="shared" si="12"/>
        <v>8.0343249109798995E-2</v>
      </c>
      <c r="I45" s="303"/>
      <c r="J45" s="302">
        <v>9.0860979779439077E-3</v>
      </c>
      <c r="K45" s="302">
        <v>3.1798376672980362E-2</v>
      </c>
      <c r="L45" s="302">
        <f t="shared" si="13"/>
        <v>4.088447465092427E-2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1.1200318277375053E-3</v>
      </c>
      <c r="C46" s="302">
        <v>4.2656556220404731E-3</v>
      </c>
      <c r="D46" s="302">
        <f t="shared" si="11"/>
        <v>5.3856874497779789E-3</v>
      </c>
      <c r="E46" s="303"/>
      <c r="F46" s="302">
        <v>1.9517504390591245E-2</v>
      </c>
      <c r="G46" s="302">
        <v>8.0879872562069424E-3</v>
      </c>
      <c r="H46" s="302">
        <f t="shared" si="12"/>
        <v>2.7605491646798187E-2</v>
      </c>
      <c r="I46" s="303"/>
      <c r="J46" s="302">
        <v>9.7829749646378486E-3</v>
      </c>
      <c r="K46" s="302">
        <v>3.1520919662613401E-3</v>
      </c>
      <c r="L46" s="302">
        <f t="shared" si="13"/>
        <v>1.293506693089919E-2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5.917770770033279E-4</v>
      </c>
      <c r="C47" s="302">
        <v>4.8415410684470424E-2</v>
      </c>
      <c r="D47" s="302">
        <f t="shared" si="11"/>
        <v>4.9007187761473753E-2</v>
      </c>
      <c r="E47" s="303"/>
      <c r="F47" s="302">
        <v>5.3044578782513341E-4</v>
      </c>
      <c r="G47" s="302">
        <v>8.3095390613436348E-2</v>
      </c>
      <c r="H47" s="302">
        <f>SUM(F47:G47)</f>
        <v>8.3625836401261477E-2</v>
      </c>
      <c r="I47" s="303"/>
      <c r="J47" s="302">
        <v>3.2566089920126751E-4</v>
      </c>
      <c r="K47" s="302">
        <v>3.3054439053814097E-2</v>
      </c>
      <c r="L47" s="302">
        <f t="shared" si="13"/>
        <v>3.3380099953015364E-2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1.6835887747184933E-3</v>
      </c>
      <c r="C48" s="302">
        <v>2.6823469297477115E-3</v>
      </c>
      <c r="D48" s="302">
        <f t="shared" si="11"/>
        <v>4.3659357044662046E-3</v>
      </c>
      <c r="E48" s="303"/>
      <c r="F48" s="302">
        <v>2.7801604589864528E-3</v>
      </c>
      <c r="G48" s="302">
        <v>8.8402164481680787E-3</v>
      </c>
      <c r="H48" s="302">
        <f t="shared" si="12"/>
        <v>1.1620376907154532E-2</v>
      </c>
      <c r="I48" s="303"/>
      <c r="J48" s="302">
        <v>9.5787631845495899E-4</v>
      </c>
      <c r="K48" s="302">
        <v>5.0964703999403799E-3</v>
      </c>
      <c r="L48" s="302">
        <f t="shared" si="13"/>
        <v>6.0543467183953393E-3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6.275743044631037E-4</v>
      </c>
      <c r="C49" s="302">
        <v>3.6983571796719663E-3</v>
      </c>
      <c r="D49" s="302">
        <f t="shared" si="11"/>
        <v>4.3259314841350704E-3</v>
      </c>
      <c r="E49" s="303"/>
      <c r="F49" s="302">
        <v>4.2915760453375324E-3</v>
      </c>
      <c r="G49" s="302">
        <v>8.0210617687939897E-3</v>
      </c>
      <c r="H49" s="302">
        <f t="shared" si="12"/>
        <v>1.2312637814131522E-2</v>
      </c>
      <c r="I49" s="303"/>
      <c r="J49" s="302">
        <v>2.384410030710468E-3</v>
      </c>
      <c r="K49" s="302">
        <v>4.2660996480327149E-3</v>
      </c>
      <c r="L49" s="302">
        <f t="shared" si="13"/>
        <v>6.6505096787431829E-3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1.4255184981493993E-3</v>
      </c>
      <c r="C50" s="302">
        <v>3.0618835831974587E-2</v>
      </c>
      <c r="D50" s="302">
        <f t="shared" si="11"/>
        <v>3.2044354330123988E-2</v>
      </c>
      <c r="E50" s="303"/>
      <c r="F50" s="302">
        <v>3.7507482750324852E-4</v>
      </c>
      <c r="G50" s="302">
        <v>5.1434346233364021E-2</v>
      </c>
      <c r="H50" s="302">
        <f t="shared" si="12"/>
        <v>5.1809421060867271E-2</v>
      </c>
      <c r="I50" s="303"/>
      <c r="J50" s="302">
        <v>1.2060493284456732E-4</v>
      </c>
      <c r="K50" s="302">
        <v>1.8810106518771023E-2</v>
      </c>
      <c r="L50" s="302">
        <f t="shared" si="13"/>
        <v>1.8930711451615592E-2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9.5700995347841697E-4</v>
      </c>
      <c r="C51" s="302">
        <v>3.8887956503866658E-2</v>
      </c>
      <c r="D51" s="302">
        <f t="shared" si="11"/>
        <v>3.9844966457345074E-2</v>
      </c>
      <c r="E51" s="303"/>
      <c r="F51" s="302">
        <v>2.3515860308278469E-3</v>
      </c>
      <c r="G51" s="302">
        <v>3.8616593253163263E-3</v>
      </c>
      <c r="H51" s="302">
        <f t="shared" si="12"/>
        <v>6.2132453561441732E-3</v>
      </c>
      <c r="I51" s="303"/>
      <c r="J51" s="302">
        <v>6.6586495888675532E-4</v>
      </c>
      <c r="K51" s="302">
        <v>9.192749269622307E-4</v>
      </c>
      <c r="L51" s="302">
        <f t="shared" si="13"/>
        <v>1.5851398858489859E-3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1.4312252964413071E-2</v>
      </c>
      <c r="C53" s="311">
        <f t="shared" ref="C53:L53" si="14">SUM(C43:C51)</f>
        <v>0.19868774703558723</v>
      </c>
      <c r="D53" s="311">
        <f t="shared" si="14"/>
        <v>0.2130000000000003</v>
      </c>
      <c r="E53" s="311"/>
      <c r="F53" s="311">
        <f t="shared" si="14"/>
        <v>7.2698492463096703E-2</v>
      </c>
      <c r="G53" s="311">
        <f t="shared" si="14"/>
        <v>0.37130150753690244</v>
      </c>
      <c r="H53" s="311">
        <f t="shared" si="14"/>
        <v>0.44399999999999917</v>
      </c>
      <c r="I53" s="311"/>
      <c r="J53" s="311">
        <f t="shared" si="14"/>
        <v>3.4336513443774266E-2</v>
      </c>
      <c r="K53" s="311">
        <f t="shared" si="14"/>
        <v>0.17966348655622552</v>
      </c>
      <c r="L53" s="311">
        <f t="shared" si="14"/>
        <v>0.21399999999999975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8.1070767619712547E-2</v>
      </c>
      <c r="C60" s="302">
        <v>0.18108284398803109</v>
      </c>
      <c r="D60" s="302">
        <f>SUM(B60:C60)</f>
        <v>0.26215361160774364</v>
      </c>
      <c r="E60" s="303"/>
      <c r="F60" s="302">
        <v>0.10889292019200136</v>
      </c>
      <c r="G60" s="302">
        <v>0.20912827548532403</v>
      </c>
      <c r="H60" s="302">
        <f>SUM(F60:G60)</f>
        <v>0.3180211956773254</v>
      </c>
      <c r="I60" s="303"/>
      <c r="J60" s="302">
        <v>0.13852771986776952</v>
      </c>
      <c r="K60" s="302">
        <v>0.19208640603936744</v>
      </c>
      <c r="L60" s="302">
        <f>SUM(J60:K60)</f>
        <v>0.33061412590713696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0.12683679273825191</v>
      </c>
      <c r="C61" s="302">
        <v>0.1199229818803576</v>
      </c>
      <c r="D61" s="302">
        <f t="shared" ref="D61:D68" si="15">SUM(B61:C61)</f>
        <v>0.24675977461860951</v>
      </c>
      <c r="E61" s="303"/>
      <c r="F61" s="302">
        <v>0.18593333130096237</v>
      </c>
      <c r="G61" s="302">
        <v>0.15705056088672331</v>
      </c>
      <c r="H61" s="302">
        <f t="shared" ref="H61:H68" si="16">SUM(F61:G61)</f>
        <v>0.34298389218768566</v>
      </c>
      <c r="I61" s="303"/>
      <c r="J61" s="302">
        <v>0.25034452220960035</v>
      </c>
      <c r="K61" s="302">
        <v>0.1815487151081237</v>
      </c>
      <c r="L61" s="302">
        <f t="shared" ref="L61:L68" si="17">SUM(J61:K61)</f>
        <v>0.43189323731772405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0.14551549922663568</v>
      </c>
      <c r="C62" s="302">
        <v>0.1790726240078617</v>
      </c>
      <c r="D62" s="302">
        <f t="shared" si="15"/>
        <v>0.32458812323449737</v>
      </c>
      <c r="E62" s="303"/>
      <c r="F62" s="302">
        <v>0.18512072871056959</v>
      </c>
      <c r="G62" s="302">
        <v>0.22869209840293667</v>
      </c>
      <c r="H62" s="302">
        <f t="shared" si="16"/>
        <v>0.41381282711350625</v>
      </c>
      <c r="I62" s="303"/>
      <c r="J62" s="302">
        <v>0.21897896334852793</v>
      </c>
      <c r="K62" s="302">
        <v>0.19435706395262933</v>
      </c>
      <c r="L62" s="302">
        <f t="shared" si="17"/>
        <v>0.41333602730115726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0.10863793833401814</v>
      </c>
      <c r="C63" s="302">
        <v>0.15768878387552329</v>
      </c>
      <c r="D63" s="302">
        <f t="shared" si="15"/>
        <v>0.26632672220954146</v>
      </c>
      <c r="E63" s="303"/>
      <c r="F63" s="302">
        <v>0.11593652498447186</v>
      </c>
      <c r="G63" s="302">
        <v>0.17674567950157577</v>
      </c>
      <c r="H63" s="302">
        <f t="shared" si="16"/>
        <v>0.29268220448604765</v>
      </c>
      <c r="I63" s="303"/>
      <c r="J63" s="302">
        <v>0.10390241741466683</v>
      </c>
      <c r="K63" s="302">
        <v>0.16439640580551096</v>
      </c>
      <c r="L63" s="302">
        <f t="shared" si="17"/>
        <v>0.26829882322017778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7.9916800445694561E-2</v>
      </c>
      <c r="C64" s="302">
        <v>0.53846670155588849</v>
      </c>
      <c r="D64" s="302">
        <f t="shared" si="15"/>
        <v>0.6183835020015831</v>
      </c>
      <c r="E64" s="303"/>
      <c r="F64" s="302">
        <v>7.2831995260089308E-2</v>
      </c>
      <c r="G64" s="302">
        <v>0.38902585220297065</v>
      </c>
      <c r="H64" s="302">
        <f t="shared" si="16"/>
        <v>0.46185784746305997</v>
      </c>
      <c r="I64" s="303"/>
      <c r="J64" s="302">
        <v>7.2251487118310878E-2</v>
      </c>
      <c r="K64" s="302">
        <v>0.32921864855332528</v>
      </c>
      <c r="L64" s="302">
        <f t="shared" si="17"/>
        <v>0.40147013567163614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2.0183045092474955E-2</v>
      </c>
      <c r="C65" s="302">
        <v>1.7423137628282046E-2</v>
      </c>
      <c r="D65" s="302">
        <f t="shared" si="15"/>
        <v>3.7606182720756998E-2</v>
      </c>
      <c r="E65" s="303"/>
      <c r="F65" s="302">
        <v>2.403344161955091E-2</v>
      </c>
      <c r="G65" s="302">
        <v>2.0328986855001525E-2</v>
      </c>
      <c r="H65" s="302">
        <f t="shared" si="16"/>
        <v>4.4362428474552434E-2</v>
      </c>
      <c r="I65" s="303"/>
      <c r="J65" s="302">
        <v>2.4646420374674894E-2</v>
      </c>
      <c r="K65" s="302">
        <v>2.0852961873795366E-2</v>
      </c>
      <c r="L65" s="302">
        <f t="shared" si="17"/>
        <v>4.5499382248470263E-2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6.2591035489065958E-2</v>
      </c>
      <c r="C66" s="302">
        <v>4.1456477180726967E-2</v>
      </c>
      <c r="D66" s="302">
        <f t="shared" si="15"/>
        <v>0.10404751266979292</v>
      </c>
      <c r="E66" s="303"/>
      <c r="F66" s="302">
        <v>5.8758692370405256E-2</v>
      </c>
      <c r="G66" s="302">
        <v>4.678735956325044E-2</v>
      </c>
      <c r="H66" s="302">
        <f t="shared" si="16"/>
        <v>0.1055460519336557</v>
      </c>
      <c r="I66" s="303"/>
      <c r="J66" s="302">
        <v>5.3080767568180781E-2</v>
      </c>
      <c r="K66" s="302">
        <v>5.0485086826370304E-2</v>
      </c>
      <c r="L66" s="302">
        <f t="shared" si="17"/>
        <v>0.10356585439455109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0.42822030301201602</v>
      </c>
      <c r="C67" s="302">
        <v>1.1100509281906439</v>
      </c>
      <c r="D67" s="302">
        <f t="shared" si="15"/>
        <v>1.5382712312026599</v>
      </c>
      <c r="E67" s="303"/>
      <c r="F67" s="302">
        <v>0.34995149456591224</v>
      </c>
      <c r="G67" s="302">
        <v>0.94115621084091772</v>
      </c>
      <c r="H67" s="302">
        <f t="shared" si="16"/>
        <v>1.2911077054068301</v>
      </c>
      <c r="I67" s="303"/>
      <c r="J67" s="302">
        <v>0.34006847887761593</v>
      </c>
      <c r="K67" s="302">
        <v>0.980657862089646</v>
      </c>
      <c r="L67" s="302">
        <f t="shared" si="17"/>
        <v>1.320726340967262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0.28117251773999014</v>
      </c>
      <c r="C68" s="302">
        <v>0.42169082199481844</v>
      </c>
      <c r="D68" s="302">
        <f t="shared" si="15"/>
        <v>0.70286333973480852</v>
      </c>
      <c r="E68" s="303"/>
      <c r="F68" s="302">
        <v>0.21128655232858393</v>
      </c>
      <c r="G68" s="302">
        <v>0.35633929492875288</v>
      </c>
      <c r="H68" s="302">
        <f t="shared" si="16"/>
        <v>0.56762584725733678</v>
      </c>
      <c r="I68" s="303"/>
      <c r="J68" s="302">
        <v>0.18157596157025924</v>
      </c>
      <c r="K68" s="302">
        <v>0.27102011140162252</v>
      </c>
      <c r="L68" s="302">
        <f t="shared" si="17"/>
        <v>0.45259607297188176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1.3341446996978599</v>
      </c>
      <c r="C70" s="311">
        <f t="shared" ref="C70:L70" si="18">SUM(C60:C68)</f>
        <v>2.7668553003021334</v>
      </c>
      <c r="D70" s="311">
        <f t="shared" si="18"/>
        <v>4.1009999999999938</v>
      </c>
      <c r="E70" s="311"/>
      <c r="F70" s="311">
        <f t="shared" si="18"/>
        <v>1.3127456813325467</v>
      </c>
      <c r="G70" s="311">
        <f t="shared" si="18"/>
        <v>2.5252543186674528</v>
      </c>
      <c r="H70" s="311">
        <f t="shared" si="18"/>
        <v>3.8380000000000001</v>
      </c>
      <c r="I70" s="311"/>
      <c r="J70" s="311">
        <f t="shared" si="18"/>
        <v>1.3833767383496063</v>
      </c>
      <c r="K70" s="311">
        <f t="shared" si="18"/>
        <v>2.3846232616503911</v>
      </c>
      <c r="L70" s="311">
        <f t="shared" si="18"/>
        <v>3.7679999999999971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0.13932311800938268</v>
      </c>
      <c r="C77" s="302">
        <v>0.7159753998270787</v>
      </c>
      <c r="D77" s="302">
        <f>SUM(B77:C77)</f>
        <v>0.85529851783646138</v>
      </c>
      <c r="E77" s="303"/>
      <c r="F77" s="302">
        <v>0.20267888545357166</v>
      </c>
      <c r="G77" s="302">
        <v>0.79097142127632458</v>
      </c>
      <c r="H77" s="302">
        <f>SUM(F77:G77)</f>
        <v>0.99365030672989629</v>
      </c>
      <c r="I77" s="303"/>
      <c r="J77" s="302">
        <v>0.21842648584423832</v>
      </c>
      <c r="K77" s="302">
        <v>0.77107579657134084</v>
      </c>
      <c r="L77" s="302">
        <f>SUM(J77:K77)</f>
        <v>0.98950228241557914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0.19057624542641649</v>
      </c>
      <c r="C78" s="302">
        <v>1.2845069299371927</v>
      </c>
      <c r="D78" s="302">
        <f t="shared" ref="D78:D85" si="19">SUM(B78:C78)</f>
        <v>1.4750831753636091</v>
      </c>
      <c r="E78" s="303"/>
      <c r="F78" s="302">
        <v>0.27021179623790603</v>
      </c>
      <c r="G78" s="302">
        <v>1.5114399126190499</v>
      </c>
      <c r="H78" s="302">
        <f t="shared" ref="H78:H85" si="20">SUM(F78:G78)</f>
        <v>1.7816517088569559</v>
      </c>
      <c r="I78" s="303"/>
      <c r="J78" s="302">
        <v>0.29957799279530734</v>
      </c>
      <c r="K78" s="302">
        <v>1.7148355184760304</v>
      </c>
      <c r="L78" s="302">
        <f t="shared" ref="L78:L85" si="21">SUM(J78:K78)</f>
        <v>2.0144135112713379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0.23354004255821895</v>
      </c>
      <c r="C79" s="302">
        <v>0.54976307784707978</v>
      </c>
      <c r="D79" s="302">
        <f t="shared" si="19"/>
        <v>0.7833031204052987</v>
      </c>
      <c r="E79" s="303"/>
      <c r="F79" s="302">
        <v>0.28856847449644535</v>
      </c>
      <c r="G79" s="302">
        <v>0.63509677890541638</v>
      </c>
      <c r="H79" s="302">
        <f t="shared" si="20"/>
        <v>0.92366525340186167</v>
      </c>
      <c r="I79" s="303"/>
      <c r="J79" s="302">
        <v>0.28857681793615819</v>
      </c>
      <c r="K79" s="302">
        <v>0.55256667220892797</v>
      </c>
      <c r="L79" s="302">
        <f t="shared" si="21"/>
        <v>0.84114349014508616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0.49716438725871148</v>
      </c>
      <c r="C80" s="302">
        <v>0.1259347935590687</v>
      </c>
      <c r="D80" s="302">
        <f t="shared" si="19"/>
        <v>0.62309918081778015</v>
      </c>
      <c r="E80" s="303"/>
      <c r="F80" s="302">
        <v>0.52482267723031983</v>
      </c>
      <c r="G80" s="302">
        <v>0.14484435861843878</v>
      </c>
      <c r="H80" s="302">
        <f t="shared" si="20"/>
        <v>0.66966703584875864</v>
      </c>
      <c r="I80" s="303"/>
      <c r="J80" s="302">
        <v>0.37382530236903544</v>
      </c>
      <c r="K80" s="302">
        <v>0.15616851567669549</v>
      </c>
      <c r="L80" s="302">
        <f t="shared" si="21"/>
        <v>0.52999381804573087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4.7603243978596867E-2</v>
      </c>
      <c r="C81" s="302">
        <v>2.0659502612380218</v>
      </c>
      <c r="D81" s="302">
        <f t="shared" si="19"/>
        <v>2.1135535052166188</v>
      </c>
      <c r="E81" s="303"/>
      <c r="F81" s="302">
        <v>5.5652800119107962E-2</v>
      </c>
      <c r="G81" s="302">
        <v>1.6910239491256813</v>
      </c>
      <c r="H81" s="302">
        <f t="shared" si="20"/>
        <v>1.7466767492447892</v>
      </c>
      <c r="I81" s="303"/>
      <c r="J81" s="302">
        <v>9.5204185241375569E-2</v>
      </c>
      <c r="K81" s="302">
        <v>1.4095599675548227</v>
      </c>
      <c r="L81" s="302">
        <f t="shared" si="21"/>
        <v>1.5047641527961984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3.9559089766788035E-2</v>
      </c>
      <c r="C82" s="302">
        <v>1.328358540121297E-2</v>
      </c>
      <c r="D82" s="302">
        <f t="shared" si="19"/>
        <v>5.2842675168001008E-2</v>
      </c>
      <c r="E82" s="303"/>
      <c r="F82" s="302">
        <v>4.9157414564706244E-2</v>
      </c>
      <c r="G82" s="302">
        <v>1.2136608122711329E-2</v>
      </c>
      <c r="H82" s="302">
        <f t="shared" si="20"/>
        <v>6.1294022687417571E-2</v>
      </c>
      <c r="I82" s="303"/>
      <c r="J82" s="302">
        <v>6.0502851572721658E-2</v>
      </c>
      <c r="K82" s="302">
        <v>1.3653397110048742E-2</v>
      </c>
      <c r="L82" s="302">
        <f t="shared" si="21"/>
        <v>7.4156248682770404E-2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0.1048682129953819</v>
      </c>
      <c r="C83" s="302">
        <v>0.11767779468663001</v>
      </c>
      <c r="D83" s="302">
        <f t="shared" si="19"/>
        <v>0.22254600768201191</v>
      </c>
      <c r="E83" s="303"/>
      <c r="F83" s="302">
        <v>0.11404401779326843</v>
      </c>
      <c r="G83" s="302">
        <v>0.12827113914667557</v>
      </c>
      <c r="H83" s="302">
        <f t="shared" si="20"/>
        <v>0.24231515693994399</v>
      </c>
      <c r="I83" s="303"/>
      <c r="J83" s="302">
        <v>0.11058124137534765</v>
      </c>
      <c r="K83" s="302">
        <v>0.15473694160326368</v>
      </c>
      <c r="L83" s="302">
        <f t="shared" si="21"/>
        <v>0.26531818297861132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0.29122017152211388</v>
      </c>
      <c r="C84" s="302">
        <v>1.0690141447071382</v>
      </c>
      <c r="D84" s="302">
        <f t="shared" si="19"/>
        <v>1.3602343162292521</v>
      </c>
      <c r="E84" s="303"/>
      <c r="F84" s="302">
        <v>0.22000903135623165</v>
      </c>
      <c r="G84" s="302">
        <v>0.85299022418134507</v>
      </c>
      <c r="H84" s="302">
        <f t="shared" si="20"/>
        <v>1.0729992555375767</v>
      </c>
      <c r="I84" s="303"/>
      <c r="J84" s="302">
        <v>0.20250949044236638</v>
      </c>
      <c r="K84" s="302">
        <v>0.91098633218732206</v>
      </c>
      <c r="L84" s="302">
        <f t="shared" si="21"/>
        <v>1.1134958226296885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8.65423175669678E-2</v>
      </c>
      <c r="C85" s="302">
        <v>0.21849718371400365</v>
      </c>
      <c r="D85" s="302">
        <f t="shared" si="19"/>
        <v>0.30503950128097146</v>
      </c>
      <c r="E85" s="303"/>
      <c r="F85" s="302">
        <v>7.2393509602917253E-2</v>
      </c>
      <c r="G85" s="302">
        <v>0.17368700114989888</v>
      </c>
      <c r="H85" s="302">
        <f t="shared" si="20"/>
        <v>0.24608051075281612</v>
      </c>
      <c r="I85" s="303"/>
      <c r="J85" s="302">
        <v>6.087294153149897E-2</v>
      </c>
      <c r="K85" s="302">
        <v>0.11133954950348193</v>
      </c>
      <c r="L85" s="302">
        <f t="shared" si="21"/>
        <v>0.1722124910349809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1.6303968290825783</v>
      </c>
      <c r="C87" s="311">
        <f t="shared" ref="C87:D87" si="22">SUM(C77:C85)</f>
        <v>6.160603170917426</v>
      </c>
      <c r="D87" s="311">
        <f t="shared" si="22"/>
        <v>7.7910000000000039</v>
      </c>
      <c r="E87" s="311"/>
      <c r="F87" s="311">
        <f t="shared" ref="F87:H87" si="23">SUM(F77:F85)</f>
        <v>1.7975386068544745</v>
      </c>
      <c r="G87" s="311">
        <f t="shared" si="23"/>
        <v>5.9404613931455419</v>
      </c>
      <c r="H87" s="311">
        <f t="shared" si="23"/>
        <v>7.7380000000000164</v>
      </c>
      <c r="I87" s="311"/>
      <c r="J87" s="311">
        <f t="shared" ref="J87:L87" si="24">SUM(J77:J85)</f>
        <v>1.7100773091080497</v>
      </c>
      <c r="K87" s="311">
        <f t="shared" si="24"/>
        <v>5.7949226908919336</v>
      </c>
      <c r="L87" s="311">
        <f t="shared" si="24"/>
        <v>7.5049999999999839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0.60044058831485747</v>
      </c>
      <c r="C94" s="302">
        <v>3.0003499650448635</v>
      </c>
      <c r="D94" s="302">
        <f>SUM(B94:C94)</f>
        <v>3.6007905533597211</v>
      </c>
      <c r="E94" s="303"/>
      <c r="F94" s="302">
        <v>0.87493119603003111</v>
      </c>
      <c r="G94" s="302">
        <v>3.218990385759902</v>
      </c>
      <c r="H94" s="302">
        <f>SUM(F94:G94)</f>
        <v>4.0939215817899335</v>
      </c>
      <c r="I94" s="303"/>
      <c r="J94" s="302">
        <v>0.89265039577332927</v>
      </c>
      <c r="K94" s="302">
        <v>3.0379763203237817</v>
      </c>
      <c r="L94" s="302">
        <f>SUM(J94:K94)</f>
        <v>3.9306267160971111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0.78084548787623642</v>
      </c>
      <c r="C95" s="302">
        <v>4.4381233114382797</v>
      </c>
      <c r="D95" s="302">
        <f t="shared" ref="D95:D102" si="25">SUM(B95:C95)</f>
        <v>5.2189687993145162</v>
      </c>
      <c r="E95" s="303"/>
      <c r="F95" s="302">
        <v>1.2158767914663755</v>
      </c>
      <c r="G95" s="302">
        <v>5.3473127447159854</v>
      </c>
      <c r="H95" s="302">
        <f t="shared" ref="H95:H102" si="26">SUM(F95:G95)</f>
        <v>6.5631895361823611</v>
      </c>
      <c r="I95" s="303"/>
      <c r="J95" s="302">
        <v>1.3550670469648416</v>
      </c>
      <c r="K95" s="302">
        <v>5.8655122011653384</v>
      </c>
      <c r="L95" s="302">
        <f t="shared" ref="L95:L102" si="27">SUM(J95:K95)</f>
        <v>7.2205792481301803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0.93908801457767288</v>
      </c>
      <c r="C96" s="302">
        <v>2.5000200518434705</v>
      </c>
      <c r="D96" s="302">
        <f t="shared" si="25"/>
        <v>3.4391080664211433</v>
      </c>
      <c r="E96" s="303"/>
      <c r="F96" s="302">
        <v>1.252432244232726</v>
      </c>
      <c r="G96" s="302">
        <v>2.9094142571270893</v>
      </c>
      <c r="H96" s="302">
        <f t="shared" si="26"/>
        <v>4.1618465013598156</v>
      </c>
      <c r="I96" s="303"/>
      <c r="J96" s="302">
        <v>1.1758484155423941</v>
      </c>
      <c r="K96" s="302">
        <v>2.5056071697145463</v>
      </c>
      <c r="L96" s="302">
        <f t="shared" si="27"/>
        <v>3.6814555852569404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2.0050144195067476</v>
      </c>
      <c r="C97" s="302">
        <v>0.9546445956832188</v>
      </c>
      <c r="D97" s="302">
        <f t="shared" si="25"/>
        <v>2.9596590151899664</v>
      </c>
      <c r="E97" s="303"/>
      <c r="F97" s="302">
        <v>2.1654729869299838</v>
      </c>
      <c r="G97" s="302">
        <v>1.1737158598364119</v>
      </c>
      <c r="H97" s="302">
        <f t="shared" si="26"/>
        <v>3.3391888467663957</v>
      </c>
      <c r="I97" s="303"/>
      <c r="J97" s="302">
        <v>1.5698263038762783</v>
      </c>
      <c r="K97" s="302">
        <v>1.0927993310436479</v>
      </c>
      <c r="L97" s="302">
        <f t="shared" si="27"/>
        <v>2.6626256349199262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0.48724291698821481</v>
      </c>
      <c r="C98" s="302">
        <v>13.50658135145129</v>
      </c>
      <c r="D98" s="302">
        <f t="shared" si="25"/>
        <v>13.993824268439505</v>
      </c>
      <c r="E98" s="303"/>
      <c r="F98" s="302">
        <v>0.62759808790482408</v>
      </c>
      <c r="G98" s="302">
        <v>10.467076003970636</v>
      </c>
      <c r="H98" s="302">
        <f t="shared" si="26"/>
        <v>11.09467409187546</v>
      </c>
      <c r="I98" s="303"/>
      <c r="J98" s="302">
        <v>0.72531537148125613</v>
      </c>
      <c r="K98" s="302">
        <v>8.7132860335571678</v>
      </c>
      <c r="L98" s="302">
        <f t="shared" si="27"/>
        <v>9.4386014050384244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0.22149059811650801</v>
      </c>
      <c r="C99" s="302">
        <v>0.17272766240672624</v>
      </c>
      <c r="D99" s="302">
        <f t="shared" si="25"/>
        <v>0.39421826052323428</v>
      </c>
      <c r="E99" s="303"/>
      <c r="F99" s="302">
        <v>0.25582001352238765</v>
      </c>
      <c r="G99" s="302">
        <v>0.29796788398751439</v>
      </c>
      <c r="H99" s="302">
        <f t="shared" si="26"/>
        <v>0.55378789750990198</v>
      </c>
      <c r="I99" s="303"/>
      <c r="J99" s="302">
        <v>0.22666537520779628</v>
      </c>
      <c r="K99" s="302">
        <v>0.3536166524612141</v>
      </c>
      <c r="L99" s="302">
        <f t="shared" si="27"/>
        <v>0.58028202766901038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0.58195156956278005</v>
      </c>
      <c r="C100" s="302">
        <v>0.66190329787866675</v>
      </c>
      <c r="D100" s="302">
        <f t="shared" si="25"/>
        <v>1.2438548674414469</v>
      </c>
      <c r="E100" s="303"/>
      <c r="F100" s="302">
        <v>0.61765104808703186</v>
      </c>
      <c r="G100" s="302">
        <v>0.76773412202223112</v>
      </c>
      <c r="H100" s="302">
        <f t="shared" si="26"/>
        <v>1.385385170109263</v>
      </c>
      <c r="I100" s="303"/>
      <c r="J100" s="302">
        <v>0.57035573060130917</v>
      </c>
      <c r="K100" s="302">
        <v>0.78797138449896964</v>
      </c>
      <c r="L100" s="302">
        <f t="shared" si="27"/>
        <v>1.3583271151002787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1.2650229666265644</v>
      </c>
      <c r="C101" s="302">
        <v>8.2731820956138264</v>
      </c>
      <c r="D101" s="302">
        <f t="shared" si="25"/>
        <v>9.5382050622403902</v>
      </c>
      <c r="E101" s="303"/>
      <c r="F101" s="302">
        <v>1.3082117826301214</v>
      </c>
      <c r="G101" s="302">
        <v>6.7433465015371858</v>
      </c>
      <c r="H101" s="302">
        <f t="shared" si="26"/>
        <v>8.0515582841673066</v>
      </c>
      <c r="I101" s="303"/>
      <c r="J101" s="302">
        <v>1.6125743296185922</v>
      </c>
      <c r="K101" s="302">
        <v>7.3150251129022061</v>
      </c>
      <c r="L101" s="302">
        <f t="shared" si="27"/>
        <v>8.9275994425207976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0.64937861022294219</v>
      </c>
      <c r="C102" s="302">
        <v>1.7319924968471019</v>
      </c>
      <c r="D102" s="302">
        <f t="shared" si="25"/>
        <v>2.3813711070700441</v>
      </c>
      <c r="E102" s="303"/>
      <c r="F102" s="302">
        <v>0.59253614706321767</v>
      </c>
      <c r="G102" s="302">
        <v>1.497911943176395</v>
      </c>
      <c r="H102" s="302">
        <f t="shared" si="26"/>
        <v>2.0904480902396125</v>
      </c>
      <c r="I102" s="303"/>
      <c r="J102" s="302">
        <v>0.40767366882304279</v>
      </c>
      <c r="K102" s="302">
        <v>0.93822915644426741</v>
      </c>
      <c r="L102" s="302">
        <f t="shared" si="27"/>
        <v>1.3459028252673102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7.5304751717925233</v>
      </c>
      <c r="C104" s="311">
        <f t="shared" ref="C104:D104" si="28">SUM(C94:C102)</f>
        <v>35.239524828207436</v>
      </c>
      <c r="D104" s="311">
        <f t="shared" si="28"/>
        <v>42.769999999999975</v>
      </c>
      <c r="E104" s="311"/>
      <c r="F104" s="311">
        <f t="shared" ref="F104:H104" si="29">SUM(F94:F102)</f>
        <v>8.910530297866698</v>
      </c>
      <c r="G104" s="311">
        <f t="shared" si="29"/>
        <v>32.423469702133346</v>
      </c>
      <c r="H104" s="311">
        <f t="shared" si="29"/>
        <v>41.334000000000053</v>
      </c>
      <c r="I104" s="311"/>
      <c r="J104" s="311">
        <f t="shared" ref="J104:L104" si="30">SUM(J94:J102)</f>
        <v>8.5359766378888384</v>
      </c>
      <c r="K104" s="311">
        <f t="shared" si="30"/>
        <v>30.610023362111139</v>
      </c>
      <c r="L104" s="311">
        <f t="shared" si="30"/>
        <v>39.145999999999979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0.13797576206542617</v>
      </c>
      <c r="C111" s="302">
        <v>0.30217042056816573</v>
      </c>
      <c r="D111" s="302">
        <f>SUM(B111:C111)</f>
        <v>0.4401461826335919</v>
      </c>
      <c r="E111" s="303"/>
      <c r="F111" s="302">
        <v>0.29696161805643068</v>
      </c>
      <c r="G111" s="302">
        <v>0.4182987853767926</v>
      </c>
      <c r="H111" s="302">
        <f>SUM(F111:G111)</f>
        <v>0.71526040343322328</v>
      </c>
      <c r="I111" s="303"/>
      <c r="J111" s="302">
        <v>0.33223101041643049</v>
      </c>
      <c r="K111" s="302">
        <v>0.41204541979850956</v>
      </c>
      <c r="L111" s="302">
        <f>SUM(J111:K111)</f>
        <v>0.74427643021494005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0.16004441783065976</v>
      </c>
      <c r="C112" s="302">
        <v>0.80624306611543084</v>
      </c>
      <c r="D112" s="302">
        <f t="shared" ref="D112:D119" si="31">SUM(B112:C112)</f>
        <v>0.96628748394609065</v>
      </c>
      <c r="E112" s="303"/>
      <c r="F112" s="302">
        <v>0.38178335683297904</v>
      </c>
      <c r="G112" s="302">
        <v>1.3503385367021299</v>
      </c>
      <c r="H112" s="302">
        <f t="shared" ref="H112:H119" si="32">SUM(F112:G112)</f>
        <v>1.7321218935351088</v>
      </c>
      <c r="I112" s="303"/>
      <c r="J112" s="302">
        <v>0.45486588232447284</v>
      </c>
      <c r="K112" s="302">
        <v>1.4616003883596005</v>
      </c>
      <c r="L112" s="302">
        <f t="shared" ref="L112:L119" si="33">SUM(J112:K112)</f>
        <v>1.9164662706840734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0.15352716286998339</v>
      </c>
      <c r="C113" s="302">
        <v>0.50301463979582328</v>
      </c>
      <c r="D113" s="302">
        <f t="shared" si="31"/>
        <v>0.65654180266580664</v>
      </c>
      <c r="E113" s="303"/>
      <c r="F113" s="302">
        <v>0.31754796953496839</v>
      </c>
      <c r="G113" s="302">
        <v>0.88345614877977874</v>
      </c>
      <c r="H113" s="302">
        <f t="shared" si="32"/>
        <v>1.2010041183147471</v>
      </c>
      <c r="I113" s="303"/>
      <c r="J113" s="302">
        <v>0.30733042411428857</v>
      </c>
      <c r="K113" s="302">
        <v>0.73261914102010062</v>
      </c>
      <c r="L113" s="302">
        <f t="shared" si="33"/>
        <v>1.0399495651343891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0.36808907102876992</v>
      </c>
      <c r="C114" s="302">
        <v>0.16967088490456414</v>
      </c>
      <c r="D114" s="302">
        <f t="shared" si="31"/>
        <v>0.53775995593333403</v>
      </c>
      <c r="E114" s="303"/>
      <c r="F114" s="302">
        <v>0.59097797212821035</v>
      </c>
      <c r="G114" s="302">
        <v>0.26549768797477619</v>
      </c>
      <c r="H114" s="302">
        <f t="shared" si="32"/>
        <v>0.85647566010298659</v>
      </c>
      <c r="I114" s="303"/>
      <c r="J114" s="302">
        <v>0.36333531200185576</v>
      </c>
      <c r="K114" s="302">
        <v>0.22250229394692411</v>
      </c>
      <c r="L114" s="302">
        <f t="shared" si="33"/>
        <v>0.58583760594877987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1.9224588055383685E-2</v>
      </c>
      <c r="C115" s="302">
        <v>1.1427781192980087</v>
      </c>
      <c r="D115" s="302">
        <f t="shared" si="31"/>
        <v>1.1620027073533923</v>
      </c>
      <c r="E115" s="303"/>
      <c r="F115" s="302">
        <v>3.8793286622019051E-2</v>
      </c>
      <c r="G115" s="302">
        <v>1.2439911138401858</v>
      </c>
      <c r="H115" s="302">
        <f t="shared" si="32"/>
        <v>1.2827844004622049</v>
      </c>
      <c r="I115" s="303"/>
      <c r="J115" s="302">
        <v>9.2644580946299376E-2</v>
      </c>
      <c r="K115" s="302">
        <v>0.95019563656887229</v>
      </c>
      <c r="L115" s="302">
        <f t="shared" si="33"/>
        <v>1.0428402175151716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2.2662594118237064E-2</v>
      </c>
      <c r="C116" s="302">
        <v>2.7100961082920517E-2</v>
      </c>
      <c r="D116" s="302">
        <f t="shared" si="31"/>
        <v>4.9763555201157578E-2</v>
      </c>
      <c r="E116" s="303"/>
      <c r="F116" s="302">
        <v>3.3477902775976211E-2</v>
      </c>
      <c r="G116" s="302">
        <v>3.4399285668833761E-2</v>
      </c>
      <c r="H116" s="302">
        <f t="shared" si="32"/>
        <v>6.7877188444809972E-2</v>
      </c>
      <c r="I116" s="303"/>
      <c r="J116" s="302">
        <v>2.3054378716625305E-2</v>
      </c>
      <c r="K116" s="302">
        <v>3.0625365406382814E-2</v>
      </c>
      <c r="L116" s="302">
        <f t="shared" si="33"/>
        <v>5.3679744123008119E-2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0.18559889943975941</v>
      </c>
      <c r="C117" s="302">
        <v>0.17385671797052529</v>
      </c>
      <c r="D117" s="302">
        <f t="shared" si="31"/>
        <v>0.3594556174102847</v>
      </c>
      <c r="E117" s="303"/>
      <c r="F117" s="302">
        <v>0.31951088948509299</v>
      </c>
      <c r="G117" s="302">
        <v>0.22707894344255805</v>
      </c>
      <c r="H117" s="302">
        <f t="shared" si="32"/>
        <v>0.54658983292765106</v>
      </c>
      <c r="I117" s="303"/>
      <c r="J117" s="302">
        <v>0.35508273428301612</v>
      </c>
      <c r="K117" s="302">
        <v>0.27534571909459715</v>
      </c>
      <c r="L117" s="302">
        <f t="shared" si="33"/>
        <v>0.63042845337761322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1.6835845431740003E-2</v>
      </c>
      <c r="C118" s="302">
        <v>0.2218710112858493</v>
      </c>
      <c r="D118" s="302">
        <f t="shared" si="31"/>
        <v>0.23870685671758929</v>
      </c>
      <c r="E118" s="303"/>
      <c r="F118" s="302">
        <v>2.1757310415989252E-2</v>
      </c>
      <c r="G118" s="302">
        <v>0.23194199768811141</v>
      </c>
      <c r="H118" s="302">
        <f t="shared" si="32"/>
        <v>0.25369930810410068</v>
      </c>
      <c r="I118" s="303"/>
      <c r="J118" s="302">
        <v>1.473877086815651E-2</v>
      </c>
      <c r="K118" s="302">
        <v>0.24851767053299911</v>
      </c>
      <c r="L118" s="302">
        <f t="shared" si="33"/>
        <v>0.26325644140115562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1.9423221952701294E-2</v>
      </c>
      <c r="C119" s="302">
        <v>5.491261618604814E-2</v>
      </c>
      <c r="D119" s="302">
        <f t="shared" si="31"/>
        <v>7.433583813874943E-2</v>
      </c>
      <c r="E119" s="303"/>
      <c r="F119" s="302">
        <v>2.4299050139379358E-2</v>
      </c>
      <c r="G119" s="302">
        <v>5.3888144535785824E-2</v>
      </c>
      <c r="H119" s="302">
        <f t="shared" si="32"/>
        <v>7.8187194675165189E-2</v>
      </c>
      <c r="I119" s="303"/>
      <c r="J119" s="302">
        <v>1.2722715428547721E-2</v>
      </c>
      <c r="K119" s="302">
        <v>2.9542556172320062E-2</v>
      </c>
      <c r="L119" s="302">
        <f t="shared" si="33"/>
        <v>4.2265271600867779E-2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1.0833815627926608</v>
      </c>
      <c r="C121" s="311">
        <f t="shared" ref="C121:D121" si="34">SUM(C111:C119)</f>
        <v>3.4016184372073361</v>
      </c>
      <c r="D121" s="311">
        <f t="shared" si="34"/>
        <v>4.4849999999999959</v>
      </c>
      <c r="E121" s="311"/>
      <c r="F121" s="311">
        <f t="shared" ref="F121:H121" si="35">SUM(F111:F119)</f>
        <v>2.0251093559910451</v>
      </c>
      <c r="G121" s="311">
        <f t="shared" si="35"/>
        <v>4.7088906440089531</v>
      </c>
      <c r="H121" s="311">
        <f t="shared" si="35"/>
        <v>6.7339999999999982</v>
      </c>
      <c r="I121" s="311"/>
      <c r="J121" s="311">
        <f t="shared" ref="J121:L121" si="36">SUM(J111:J119)</f>
        <v>1.9560058090996926</v>
      </c>
      <c r="K121" s="311">
        <f t="shared" si="36"/>
        <v>4.3629941909003058</v>
      </c>
      <c r="L121" s="311">
        <f t="shared" si="36"/>
        <v>6.3189999999999991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7.1291489454425636E-2</v>
      </c>
      <c r="C128" s="302">
        <v>0.31004870044499117</v>
      </c>
      <c r="D128" s="302">
        <f>SUM(B128:C128)</f>
        <v>0.38134018989941681</v>
      </c>
      <c r="E128" s="303"/>
      <c r="F128" s="302">
        <v>7.7473989396975917E-2</v>
      </c>
      <c r="G128" s="302">
        <v>0.31941793405689806</v>
      </c>
      <c r="H128" s="302">
        <f>SUM(F128:G128)</f>
        <v>0.39689192345387397</v>
      </c>
      <c r="I128" s="303"/>
      <c r="J128" s="302">
        <v>8.8777975177612434E-2</v>
      </c>
      <c r="K128" s="302">
        <v>0.36346163632770423</v>
      </c>
      <c r="L128" s="302">
        <f>SUM(J128:K128)</f>
        <v>0.45223961150531666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0.10080692402839361</v>
      </c>
      <c r="C129" s="302">
        <v>0.29451827260896196</v>
      </c>
      <c r="D129" s="302">
        <f t="shared" ref="D129:D136" si="37">SUM(B129:C129)</f>
        <v>0.39532519663735555</v>
      </c>
      <c r="E129" s="303"/>
      <c r="F129" s="302">
        <v>0.13478743385461203</v>
      </c>
      <c r="G129" s="302">
        <v>0.31260213913302454</v>
      </c>
      <c r="H129" s="302">
        <f t="shared" ref="H129:H136" si="38">SUM(F129:G129)</f>
        <v>0.4473895729876366</v>
      </c>
      <c r="I129" s="303"/>
      <c r="J129" s="302">
        <v>0.17286559697410003</v>
      </c>
      <c r="K129" s="302">
        <v>0.33827411375754057</v>
      </c>
      <c r="L129" s="302">
        <f t="shared" ref="L129:L136" si="39">SUM(J129:K129)</f>
        <v>0.51113971073164066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0.23089845923791671</v>
      </c>
      <c r="C130" s="302">
        <v>0.30224236151284356</v>
      </c>
      <c r="D130" s="302">
        <f t="shared" si="37"/>
        <v>0.5331408207507603</v>
      </c>
      <c r="E130" s="303"/>
      <c r="F130" s="302">
        <v>0.3235747563073017</v>
      </c>
      <c r="G130" s="302">
        <v>0.32083748002341794</v>
      </c>
      <c r="H130" s="302">
        <f t="shared" si="38"/>
        <v>0.64441223633071965</v>
      </c>
      <c r="I130" s="303"/>
      <c r="J130" s="302">
        <v>0.49455655784963631</v>
      </c>
      <c r="K130" s="302">
        <v>0.28795812926563757</v>
      </c>
      <c r="L130" s="302">
        <f t="shared" si="39"/>
        <v>0.78251468711527394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0.23941983659735938</v>
      </c>
      <c r="C131" s="302">
        <v>0.11387227584091179</v>
      </c>
      <c r="D131" s="302">
        <f t="shared" si="37"/>
        <v>0.35329211243827119</v>
      </c>
      <c r="E131" s="303"/>
      <c r="F131" s="302">
        <v>0.2857760575863505</v>
      </c>
      <c r="G131" s="302">
        <v>0.2285656955217015</v>
      </c>
      <c r="H131" s="302">
        <f t="shared" si="38"/>
        <v>0.51434175310805197</v>
      </c>
      <c r="I131" s="303"/>
      <c r="J131" s="302">
        <v>0.21368464109437116</v>
      </c>
      <c r="K131" s="302">
        <v>0.24498202155056462</v>
      </c>
      <c r="L131" s="302">
        <f t="shared" si="39"/>
        <v>0.45866666264493577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3.5939952536440993E-2</v>
      </c>
      <c r="C132" s="302">
        <v>0.43355742043958762</v>
      </c>
      <c r="D132" s="302">
        <f t="shared" si="37"/>
        <v>0.46949737297602862</v>
      </c>
      <c r="E132" s="303"/>
      <c r="F132" s="302">
        <v>1.701343302473704E-2</v>
      </c>
      <c r="G132" s="302">
        <v>0.38340695847948397</v>
      </c>
      <c r="H132" s="302">
        <f t="shared" si="38"/>
        <v>0.40042039150422104</v>
      </c>
      <c r="I132" s="303"/>
      <c r="J132" s="302">
        <v>2.5700572948643453E-2</v>
      </c>
      <c r="K132" s="302">
        <v>0.4175619731804176</v>
      </c>
      <c r="L132" s="302">
        <f t="shared" si="39"/>
        <v>0.44326254612906107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6.5570103731996246E-2</v>
      </c>
      <c r="C133" s="302">
        <v>3.559523492919521E-2</v>
      </c>
      <c r="D133" s="302">
        <f t="shared" si="37"/>
        <v>0.10116533866119146</v>
      </c>
      <c r="E133" s="303"/>
      <c r="F133" s="302">
        <v>6.7049829672236758E-2</v>
      </c>
      <c r="G133" s="302">
        <v>3.712074912107842E-2</v>
      </c>
      <c r="H133" s="302">
        <f t="shared" si="38"/>
        <v>0.10417057879331518</v>
      </c>
      <c r="I133" s="303"/>
      <c r="J133" s="302">
        <v>8.4340036883782596E-2</v>
      </c>
      <c r="K133" s="302">
        <v>3.5694319899311211E-2</v>
      </c>
      <c r="L133" s="302">
        <f t="shared" si="39"/>
        <v>0.12003435678309381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5.9093396999146307E-2</v>
      </c>
      <c r="C134" s="302">
        <v>8.1600005902279296E-2</v>
      </c>
      <c r="D134" s="302">
        <f>SUM(B134:C134)</f>
        <v>0.1406934029014256</v>
      </c>
      <c r="E134" s="303"/>
      <c r="F134" s="302">
        <v>5.9851245932296453E-2</v>
      </c>
      <c r="G134" s="302">
        <v>0.15875908285310625</v>
      </c>
      <c r="H134" s="302">
        <f t="shared" si="38"/>
        <v>0.21861032878540271</v>
      </c>
      <c r="I134" s="303"/>
      <c r="J134" s="302">
        <v>6.3416304531197301E-2</v>
      </c>
      <c r="K134" s="302">
        <v>0.14191553290557693</v>
      </c>
      <c r="L134" s="302">
        <f t="shared" si="39"/>
        <v>0.20533183743677424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2.9216825447105941E-2</v>
      </c>
      <c r="C135" s="302">
        <v>0.92690658770729739</v>
      </c>
      <c r="D135" s="302">
        <f t="shared" si="37"/>
        <v>0.9561234131544033</v>
      </c>
      <c r="E135" s="303"/>
      <c r="F135" s="302">
        <v>2.201668517060611E-2</v>
      </c>
      <c r="G135" s="302">
        <v>0.7886705385041699</v>
      </c>
      <c r="H135" s="302">
        <f t="shared" si="38"/>
        <v>0.81068722367477597</v>
      </c>
      <c r="I135" s="303"/>
      <c r="J135" s="302">
        <v>2.3887725953389397E-2</v>
      </c>
      <c r="K135" s="302">
        <v>0.93858386027800023</v>
      </c>
      <c r="L135" s="302">
        <f t="shared" si="39"/>
        <v>0.96247158623138962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0.10363243013058547</v>
      </c>
      <c r="C136" s="302">
        <v>0.62978972245054898</v>
      </c>
      <c r="D136" s="302">
        <f t="shared" si="37"/>
        <v>0.73342215258113441</v>
      </c>
      <c r="E136" s="303"/>
      <c r="F136" s="302">
        <v>0.10283105981779365</v>
      </c>
      <c r="G136" s="302">
        <v>0.45524493154421064</v>
      </c>
      <c r="H136" s="302">
        <f t="shared" si="38"/>
        <v>0.55807599136200425</v>
      </c>
      <c r="I136" s="303"/>
      <c r="J136" s="302">
        <v>8.3179296182856771E-2</v>
      </c>
      <c r="K136" s="302">
        <v>0.35415970523965762</v>
      </c>
      <c r="L136" s="302">
        <f t="shared" si="39"/>
        <v>0.43733900142251436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0.9358694181633701</v>
      </c>
      <c r="C138" s="311">
        <f t="shared" ref="C138" si="40">SUM(C128:C136)</f>
        <v>3.1281305818366167</v>
      </c>
      <c r="D138" s="311">
        <f>SUM(D128:D136)</f>
        <v>4.0639999999999876</v>
      </c>
      <c r="E138" s="311"/>
      <c r="F138" s="311">
        <f t="shared" ref="F138:H138" si="41">SUM(F128:F136)</f>
        <v>1.09037449076291</v>
      </c>
      <c r="G138" s="311">
        <f t="shared" si="41"/>
        <v>3.004625509237091</v>
      </c>
      <c r="H138" s="311">
        <f t="shared" si="41"/>
        <v>4.0950000000000024</v>
      </c>
      <c r="I138" s="311"/>
      <c r="J138" s="311">
        <f t="shared" ref="J138:L138" si="42">SUM(J128:J136)</f>
        <v>1.2504087075955894</v>
      </c>
      <c r="K138" s="311">
        <f t="shared" si="42"/>
        <v>3.1225912924044104</v>
      </c>
      <c r="L138" s="311">
        <f t="shared" si="42"/>
        <v>4.3730000000000002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0.52728127095387145</v>
      </c>
      <c r="C145" s="302">
        <v>1.3274180477499771</v>
      </c>
      <c r="D145" s="302">
        <f>SUM(B145:C145)</f>
        <v>1.8546993187038485</v>
      </c>
      <c r="E145" s="303"/>
      <c r="F145" s="302">
        <v>0.68826035746498537</v>
      </c>
      <c r="G145" s="302">
        <v>2.0823808103534058</v>
      </c>
      <c r="H145" s="302">
        <f>SUM(F145:G145)</f>
        <v>2.7706411678183911</v>
      </c>
      <c r="I145" s="303"/>
      <c r="J145" s="302">
        <v>0.88403821265142457</v>
      </c>
      <c r="K145" s="302">
        <v>2.1784035139216877</v>
      </c>
      <c r="L145" s="302">
        <f>SUM(J145:K145)</f>
        <v>3.0624417265731125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0.33028115793802298</v>
      </c>
      <c r="C146" s="302">
        <v>2.290912089307453</v>
      </c>
      <c r="D146" s="302">
        <f t="shared" ref="D146:D153" si="43">SUM(B146:C146)</f>
        <v>2.621193247245476</v>
      </c>
      <c r="E146" s="303"/>
      <c r="F146" s="302">
        <v>0.45550122804429372</v>
      </c>
      <c r="G146" s="302">
        <v>3.1676153248639571</v>
      </c>
      <c r="H146" s="302">
        <f t="shared" ref="H146:H153" si="44">SUM(F146:G146)</f>
        <v>3.6231165529082507</v>
      </c>
      <c r="I146" s="303"/>
      <c r="J146" s="302">
        <v>0.60198025496039254</v>
      </c>
      <c r="K146" s="302">
        <v>3.6487061378868284</v>
      </c>
      <c r="L146" s="302">
        <f t="shared" ref="L146:L153" si="45">SUM(J146:K146)</f>
        <v>4.2506863928472214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0.43287745623595542</v>
      </c>
      <c r="C147" s="302">
        <v>0.90784598008782769</v>
      </c>
      <c r="D147" s="302">
        <f t="shared" si="43"/>
        <v>1.340723436323783</v>
      </c>
      <c r="E147" s="303"/>
      <c r="F147" s="302">
        <v>0.51268987027584079</v>
      </c>
      <c r="G147" s="302">
        <v>1.1719854152687548</v>
      </c>
      <c r="H147" s="302">
        <f t="shared" si="44"/>
        <v>1.6846752855445954</v>
      </c>
      <c r="I147" s="303"/>
      <c r="J147" s="302">
        <v>0.62066676663851927</v>
      </c>
      <c r="K147" s="302">
        <v>1.0970090870680813</v>
      </c>
      <c r="L147" s="302">
        <f t="shared" si="45"/>
        <v>1.7176758537066006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1.9425154014246697</v>
      </c>
      <c r="C148" s="302">
        <v>0.53381297841108966</v>
      </c>
      <c r="D148" s="302">
        <f t="shared" si="43"/>
        <v>2.4763283798357594</v>
      </c>
      <c r="E148" s="303"/>
      <c r="F148" s="302">
        <v>1.8236852429197852</v>
      </c>
      <c r="G148" s="302">
        <v>0.5870312429032245</v>
      </c>
      <c r="H148" s="302">
        <f t="shared" si="44"/>
        <v>2.4107164858230097</v>
      </c>
      <c r="I148" s="303"/>
      <c r="J148" s="302">
        <v>1.4837532891148411</v>
      </c>
      <c r="K148" s="302">
        <v>0.68779669201112481</v>
      </c>
      <c r="L148" s="302">
        <f t="shared" si="45"/>
        <v>2.171549981125966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0.20240025620552834</v>
      </c>
      <c r="C149" s="302">
        <v>13.226532238788989</v>
      </c>
      <c r="D149" s="302">
        <f t="shared" si="43"/>
        <v>13.428932494994518</v>
      </c>
      <c r="E149" s="303"/>
      <c r="F149" s="302">
        <v>0.23257435708269178</v>
      </c>
      <c r="G149" s="302">
        <v>15.129776664620763</v>
      </c>
      <c r="H149" s="302">
        <f t="shared" si="44"/>
        <v>15.362351021703455</v>
      </c>
      <c r="I149" s="303"/>
      <c r="J149" s="302">
        <v>0.42035358879001</v>
      </c>
      <c r="K149" s="302">
        <v>14.705781286815645</v>
      </c>
      <c r="L149" s="302">
        <f t="shared" si="45"/>
        <v>15.126134875605654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3.3249521604902313E-2</v>
      </c>
      <c r="C150" s="302">
        <v>3.4371078768621E-2</v>
      </c>
      <c r="D150" s="302">
        <f t="shared" si="43"/>
        <v>6.7620600373523312E-2</v>
      </c>
      <c r="E150" s="303"/>
      <c r="F150" s="302">
        <v>3.127064550652283E-2</v>
      </c>
      <c r="G150" s="302">
        <v>3.8738016527172903E-2</v>
      </c>
      <c r="H150" s="302">
        <f t="shared" si="44"/>
        <v>7.000866203369574E-2</v>
      </c>
      <c r="I150" s="303"/>
      <c r="J150" s="302">
        <v>3.8348867325991194E-2</v>
      </c>
      <c r="K150" s="302">
        <v>4.5387845622377104E-2</v>
      </c>
      <c r="L150" s="302">
        <f t="shared" si="45"/>
        <v>8.3736712948368291E-2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0.29955044396648212</v>
      </c>
      <c r="C151" s="302">
        <v>0.25881367194230742</v>
      </c>
      <c r="D151" s="302">
        <f t="shared" si="43"/>
        <v>0.55836411590878954</v>
      </c>
      <c r="E151" s="303"/>
      <c r="F151" s="302">
        <v>0.29185444541753391</v>
      </c>
      <c r="G151" s="302">
        <v>0.28698446846856662</v>
      </c>
      <c r="H151" s="302">
        <f t="shared" si="44"/>
        <v>0.57883891388610054</v>
      </c>
      <c r="I151" s="303"/>
      <c r="J151" s="302">
        <v>0.33324148371140505</v>
      </c>
      <c r="K151" s="302">
        <v>0.35120468348445799</v>
      </c>
      <c r="L151" s="302">
        <f t="shared" si="45"/>
        <v>0.68444616719586304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3.1609495382580684E-2</v>
      </c>
      <c r="C152" s="302">
        <v>2.1419996025589896</v>
      </c>
      <c r="D152" s="302">
        <f t="shared" si="43"/>
        <v>2.1736090979415703</v>
      </c>
      <c r="E152" s="303"/>
      <c r="F152" s="302">
        <v>2.7636600234461788E-2</v>
      </c>
      <c r="G152" s="302">
        <v>2.24291299844923</v>
      </c>
      <c r="H152" s="302">
        <f t="shared" si="44"/>
        <v>2.2705495986836919</v>
      </c>
      <c r="I152" s="303"/>
      <c r="J152" s="302">
        <v>4.4552250247940704E-2</v>
      </c>
      <c r="K152" s="302">
        <v>2.9105072791046074</v>
      </c>
      <c r="L152" s="302">
        <f t="shared" si="45"/>
        <v>2.9550595293525479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0.36654916534856274</v>
      </c>
      <c r="C153" s="302">
        <v>1.5439801433241458</v>
      </c>
      <c r="D153" s="302">
        <f t="shared" si="43"/>
        <v>1.9105293086727086</v>
      </c>
      <c r="E153" s="303"/>
      <c r="F153" s="302">
        <v>0.25443763970768751</v>
      </c>
      <c r="G153" s="302">
        <v>1.6546646718911515</v>
      </c>
      <c r="H153" s="302">
        <f t="shared" si="44"/>
        <v>1.909102311598839</v>
      </c>
      <c r="I153" s="303"/>
      <c r="J153" s="302">
        <v>0.22480084902839487</v>
      </c>
      <c r="K153" s="302">
        <v>1.9044679116162586</v>
      </c>
      <c r="L153" s="302">
        <f t="shared" si="45"/>
        <v>2.1292687606446536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4.1663141690605761</v>
      </c>
      <c r="C155" s="311">
        <f t="shared" ref="C155:D155" si="46">SUM(C145:C153)</f>
        <v>22.2656858309394</v>
      </c>
      <c r="D155" s="311">
        <f t="shared" si="46"/>
        <v>26.431999999999974</v>
      </c>
      <c r="E155" s="311"/>
      <c r="F155" s="311">
        <f t="shared" ref="F155:H155" si="47">SUM(F145:F153)</f>
        <v>4.3179103866538036</v>
      </c>
      <c r="G155" s="311">
        <f t="shared" si="47"/>
        <v>26.362089613346228</v>
      </c>
      <c r="H155" s="311">
        <f t="shared" si="47"/>
        <v>30.680000000000032</v>
      </c>
      <c r="I155" s="311"/>
      <c r="J155" s="311">
        <f t="shared" ref="J155:L155" si="48">SUM(J145:J153)</f>
        <v>4.6517355624689198</v>
      </c>
      <c r="K155" s="311">
        <f t="shared" si="48"/>
        <v>27.529264437531065</v>
      </c>
      <c r="L155" s="311">
        <f t="shared" si="48"/>
        <v>32.18099999999999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2.8865475029816188</v>
      </c>
      <c r="C162" s="302">
        <v>7.172798625771998</v>
      </c>
      <c r="D162" s="302">
        <f>SUM(B162:C162)</f>
        <v>10.059346128753617</v>
      </c>
      <c r="E162" s="303"/>
      <c r="F162" s="302">
        <v>4.0544090823800625</v>
      </c>
      <c r="G162" s="302">
        <v>7.5281663537156511</v>
      </c>
      <c r="H162" s="302">
        <f>SUM(F162:G162)</f>
        <v>11.582575436095713</v>
      </c>
      <c r="I162" s="303"/>
      <c r="J162" s="302">
        <v>5.2849390077536151</v>
      </c>
      <c r="K162" s="302">
        <v>8.4167200113479144</v>
      </c>
      <c r="L162" s="302">
        <f>SUM(J162:K162)</f>
        <v>13.70165901910153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2.9701357538182349</v>
      </c>
      <c r="C163" s="302">
        <v>3.729284630723849</v>
      </c>
      <c r="D163" s="302">
        <f t="shared" ref="D163:D170" si="49">SUM(B163:C163)</f>
        <v>6.6994203845420834</v>
      </c>
      <c r="E163" s="303"/>
      <c r="F163" s="302">
        <v>3.941145043485716</v>
      </c>
      <c r="G163" s="302">
        <v>4.3880854373057847</v>
      </c>
      <c r="H163" s="302">
        <f t="shared" ref="H163:H170" si="50">SUM(F163:G163)</f>
        <v>8.3292304807915016</v>
      </c>
      <c r="I163" s="303"/>
      <c r="J163" s="302">
        <v>4.9720197240566657</v>
      </c>
      <c r="K163" s="302">
        <v>5.6037183146656826</v>
      </c>
      <c r="L163" s="302">
        <f t="shared" ref="L163:L170" si="51">SUM(J163:K163)</f>
        <v>10.575738038722349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2.5092823508747455</v>
      </c>
      <c r="C164" s="302">
        <v>3.669852303861723</v>
      </c>
      <c r="D164" s="302">
        <f t="shared" si="49"/>
        <v>6.1791346547364689</v>
      </c>
      <c r="E164" s="303"/>
      <c r="F164" s="302">
        <v>2.9678853420732243</v>
      </c>
      <c r="G164" s="302">
        <v>4.0902831301233986</v>
      </c>
      <c r="H164" s="302">
        <f t="shared" si="50"/>
        <v>7.0581684721966234</v>
      </c>
      <c r="I164" s="303"/>
      <c r="J164" s="302">
        <v>3.2390601008630813</v>
      </c>
      <c r="K164" s="302">
        <v>4.1903130874826671</v>
      </c>
      <c r="L164" s="302">
        <f t="shared" si="51"/>
        <v>7.4293731883457479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5.3683197460843166</v>
      </c>
      <c r="C165" s="302">
        <v>2.7463193350440314</v>
      </c>
      <c r="D165" s="302">
        <f t="shared" si="49"/>
        <v>8.1146390811283489</v>
      </c>
      <c r="E165" s="303"/>
      <c r="F165" s="302">
        <v>5.3474455786824144</v>
      </c>
      <c r="G165" s="302">
        <v>3.1734431346573393</v>
      </c>
      <c r="H165" s="302">
        <f t="shared" si="50"/>
        <v>8.5208887133397546</v>
      </c>
      <c r="I165" s="303"/>
      <c r="J165" s="302">
        <v>4.5045513058086071</v>
      </c>
      <c r="K165" s="302">
        <v>3.7187031812889368</v>
      </c>
      <c r="L165" s="302">
        <f t="shared" si="51"/>
        <v>8.2232544870975435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0.66302493052886891</v>
      </c>
      <c r="C166" s="302">
        <v>7.6265641380851319</v>
      </c>
      <c r="D166" s="302">
        <f t="shared" si="49"/>
        <v>8.289589068614001</v>
      </c>
      <c r="E166" s="303"/>
      <c r="F166" s="302">
        <v>0.73495972966866918</v>
      </c>
      <c r="G166" s="302">
        <v>6.0964106941310021</v>
      </c>
      <c r="H166" s="302">
        <f t="shared" si="50"/>
        <v>6.8313704237996715</v>
      </c>
      <c r="I166" s="303"/>
      <c r="J166" s="302">
        <v>0.82765285229824392</v>
      </c>
      <c r="K166" s="302">
        <v>5.8321764031273604</v>
      </c>
      <c r="L166" s="302">
        <f t="shared" si="51"/>
        <v>6.6598292554256044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0.49495838658831759</v>
      </c>
      <c r="C167" s="302">
        <v>0.15874025320069976</v>
      </c>
      <c r="D167" s="302">
        <f t="shared" si="49"/>
        <v>0.65369863978901732</v>
      </c>
      <c r="E167" s="303"/>
      <c r="F167" s="302">
        <v>0.53460113151462141</v>
      </c>
      <c r="G167" s="302">
        <v>0.16787722196560384</v>
      </c>
      <c r="H167" s="302">
        <f t="shared" si="50"/>
        <v>0.70247835348022525</v>
      </c>
      <c r="I167" s="303"/>
      <c r="J167" s="302">
        <v>0.7442375337977023</v>
      </c>
      <c r="K167" s="302">
        <v>0.2002003632161593</v>
      </c>
      <c r="L167" s="302">
        <f t="shared" si="51"/>
        <v>0.9444378970138616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14.131110934829641</v>
      </c>
      <c r="C168" s="302">
        <v>7.8653548727380587</v>
      </c>
      <c r="D168" s="302">
        <f t="shared" si="49"/>
        <v>21.996465807567699</v>
      </c>
      <c r="E168" s="303"/>
      <c r="F168" s="302">
        <v>12.73952422712947</v>
      </c>
      <c r="G168" s="302">
        <v>7.9652295667787829</v>
      </c>
      <c r="H168" s="302">
        <f t="shared" si="50"/>
        <v>20.704753793908253</v>
      </c>
      <c r="I168" s="303"/>
      <c r="J168" s="302">
        <v>10.74121578290263</v>
      </c>
      <c r="K168" s="302">
        <v>7.4486012845249787</v>
      </c>
      <c r="L168" s="302">
        <f t="shared" si="51"/>
        <v>18.189817067427608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1.4714577533161894</v>
      </c>
      <c r="C169" s="302">
        <v>5.6147418654906778</v>
      </c>
      <c r="D169" s="302">
        <f t="shared" si="49"/>
        <v>7.0861996188068677</v>
      </c>
      <c r="E169" s="303"/>
      <c r="F169" s="302">
        <v>1.2948928428506727</v>
      </c>
      <c r="G169" s="302">
        <v>4.664834363465876</v>
      </c>
      <c r="H169" s="302">
        <f t="shared" si="50"/>
        <v>5.9597272063165487</v>
      </c>
      <c r="I169" s="303"/>
      <c r="J169" s="302">
        <v>2.1397135314962696</v>
      </c>
      <c r="K169" s="302">
        <v>4.8052482149783042</v>
      </c>
      <c r="L169" s="302">
        <f t="shared" si="51"/>
        <v>6.9449617464745739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3.8516853957803923</v>
      </c>
      <c r="C170" s="302">
        <v>5.4338212202815095</v>
      </c>
      <c r="D170" s="302">
        <f t="shared" si="49"/>
        <v>9.2855066160619018</v>
      </c>
      <c r="E170" s="303"/>
      <c r="F170" s="302">
        <v>3.0993842676048162</v>
      </c>
      <c r="G170" s="302">
        <v>4.3384228524668611</v>
      </c>
      <c r="H170" s="302">
        <f t="shared" si="50"/>
        <v>7.4378071200716773</v>
      </c>
      <c r="I170" s="303"/>
      <c r="J170" s="302">
        <v>2.6045314070945813</v>
      </c>
      <c r="K170" s="302">
        <v>3.3893978932965858</v>
      </c>
      <c r="L170" s="302">
        <f t="shared" si="51"/>
        <v>5.9939293003911676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34.346522754802322</v>
      </c>
      <c r="C172" s="311">
        <f t="shared" ref="C172:D172" si="52">SUM(C162:C170)</f>
        <v>44.017477245197682</v>
      </c>
      <c r="D172" s="311">
        <f t="shared" si="52"/>
        <v>78.364000000000004</v>
      </c>
      <c r="E172" s="311"/>
      <c r="F172" s="311">
        <f t="shared" ref="F172:H172" si="53">SUM(F162:F170)</f>
        <v>34.714247245389664</v>
      </c>
      <c r="G172" s="311">
        <f t="shared" si="53"/>
        <v>42.412752754610302</v>
      </c>
      <c r="H172" s="311">
        <f t="shared" si="53"/>
        <v>77.126999999999967</v>
      </c>
      <c r="I172" s="311"/>
      <c r="J172" s="311">
        <f t="shared" ref="J172:L172" si="54">SUM(J162:J170)</f>
        <v>35.057921246071395</v>
      </c>
      <c r="K172" s="311">
        <f t="shared" si="54"/>
        <v>43.605078753928595</v>
      </c>
      <c r="L172" s="311">
        <f t="shared" si="54"/>
        <v>78.662999999999997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0.47427039889685702</v>
      </c>
      <c r="C179" s="302">
        <v>2.0102914656606909</v>
      </c>
      <c r="D179" s="302">
        <f>SUM(B179:C179)</f>
        <v>2.484561864557548</v>
      </c>
      <c r="E179" s="303"/>
      <c r="F179" s="302">
        <v>0.70191841811960998</v>
      </c>
      <c r="G179" s="302">
        <v>2.6236653316349847</v>
      </c>
      <c r="H179" s="302">
        <f>SUM(F179:G179)</f>
        <v>3.3255837497545948</v>
      </c>
      <c r="I179" s="303"/>
      <c r="J179" s="302">
        <v>1.1134883717396364</v>
      </c>
      <c r="K179" s="302">
        <v>3.2411373726039692</v>
      </c>
      <c r="L179" s="302">
        <f>SUM(J179:K179)</f>
        <v>4.3546257443436058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0.39908845285677513</v>
      </c>
      <c r="C180" s="302">
        <v>1.245301506370315</v>
      </c>
      <c r="D180" s="302">
        <f t="shared" ref="D180:D187" si="55">SUM(B180:C180)</f>
        <v>1.6443899592270901</v>
      </c>
      <c r="E180" s="303"/>
      <c r="F180" s="302">
        <v>0.65631042605305878</v>
      </c>
      <c r="G180" s="302">
        <v>1.7751475221820121</v>
      </c>
      <c r="H180" s="302">
        <f t="shared" ref="H180:H187" si="56">SUM(F180:G180)</f>
        <v>2.4314579482350709</v>
      </c>
      <c r="I180" s="303"/>
      <c r="J180" s="302">
        <v>1.0049476114059877</v>
      </c>
      <c r="K180" s="302">
        <v>2.5034664800196107</v>
      </c>
      <c r="L180" s="302">
        <f t="shared" ref="L180:L187" si="57">SUM(J180:K180)</f>
        <v>3.5084140914255983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0.44549040907778831</v>
      </c>
      <c r="C181" s="302">
        <v>1.1858045543693816</v>
      </c>
      <c r="D181" s="302">
        <f t="shared" si="55"/>
        <v>1.6312949634471698</v>
      </c>
      <c r="E181" s="303"/>
      <c r="F181" s="302">
        <v>0.61789291475684105</v>
      </c>
      <c r="G181" s="302">
        <v>1.5270077892741776</v>
      </c>
      <c r="H181" s="302">
        <f t="shared" si="56"/>
        <v>2.1449007040310186</v>
      </c>
      <c r="I181" s="303"/>
      <c r="J181" s="302">
        <v>0.80887475344507309</v>
      </c>
      <c r="K181" s="302">
        <v>1.6469987035201132</v>
      </c>
      <c r="L181" s="302">
        <f t="shared" si="57"/>
        <v>2.4558734569651861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2.1887516613637574</v>
      </c>
      <c r="C182" s="302">
        <v>1.2416431284627414</v>
      </c>
      <c r="D182" s="302">
        <f t="shared" si="55"/>
        <v>3.430394789826499</v>
      </c>
      <c r="E182" s="303"/>
      <c r="F182" s="302">
        <v>2.3794671608416609</v>
      </c>
      <c r="G182" s="302">
        <v>1.6858810482850435</v>
      </c>
      <c r="H182" s="302">
        <f t="shared" si="56"/>
        <v>4.0653482091267046</v>
      </c>
      <c r="I182" s="303"/>
      <c r="J182" s="302">
        <v>2.4137988519430955</v>
      </c>
      <c r="K182" s="302">
        <v>2.0760686473179097</v>
      </c>
      <c r="L182" s="302">
        <f t="shared" si="57"/>
        <v>4.4898674992610053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4.7757316343539434E-2</v>
      </c>
      <c r="C183" s="302">
        <v>1.9968337932107372</v>
      </c>
      <c r="D183" s="302">
        <f t="shared" si="55"/>
        <v>2.0445911095542768</v>
      </c>
      <c r="E183" s="303"/>
      <c r="F183" s="302">
        <v>6.1224736148993826E-2</v>
      </c>
      <c r="G183" s="302">
        <v>1.5334823075994306</v>
      </c>
      <c r="H183" s="302">
        <f t="shared" si="56"/>
        <v>1.5947070437484245</v>
      </c>
      <c r="I183" s="303"/>
      <c r="J183" s="302">
        <v>0.11911850693602491</v>
      </c>
      <c r="K183" s="302">
        <v>1.4699847422285137</v>
      </c>
      <c r="L183" s="302">
        <f t="shared" si="57"/>
        <v>1.5891032491645387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0.80711212960183609</v>
      </c>
      <c r="C184" s="302">
        <v>0.71731054967493335</v>
      </c>
      <c r="D184" s="302">
        <f t="shared" si="55"/>
        <v>1.5244226792767694</v>
      </c>
      <c r="E184" s="303"/>
      <c r="F184" s="302">
        <v>1.1344478464253669</v>
      </c>
      <c r="G184" s="302">
        <v>0.96199421620841752</v>
      </c>
      <c r="H184" s="302">
        <f t="shared" si="56"/>
        <v>2.0964420626337845</v>
      </c>
      <c r="I184" s="303"/>
      <c r="J184" s="302">
        <v>1.2962574120754944</v>
      </c>
      <c r="K184" s="302">
        <v>1.2372310538734463</v>
      </c>
      <c r="L184" s="302">
        <f t="shared" si="57"/>
        <v>2.5334884659489409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0.58673480657400778</v>
      </c>
      <c r="C185" s="302">
        <v>0.54569684811840236</v>
      </c>
      <c r="D185" s="302">
        <f t="shared" si="55"/>
        <v>1.13243165469241</v>
      </c>
      <c r="E185" s="303"/>
      <c r="F185" s="302">
        <v>0.61933938260806942</v>
      </c>
      <c r="G185" s="302">
        <v>0.64565630215942971</v>
      </c>
      <c r="H185" s="302">
        <f t="shared" si="56"/>
        <v>1.264995684767499</v>
      </c>
      <c r="I185" s="303"/>
      <c r="J185" s="302">
        <v>0.85590392339148302</v>
      </c>
      <c r="K185" s="302">
        <v>0.91882438245392295</v>
      </c>
      <c r="L185" s="302">
        <f t="shared" si="57"/>
        <v>1.774728305845406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0.45479667004560292</v>
      </c>
      <c r="C186" s="302">
        <v>12.77904445228582</v>
      </c>
      <c r="D186" s="302">
        <f t="shared" si="55"/>
        <v>13.233841122331423</v>
      </c>
      <c r="E186" s="303"/>
      <c r="F186" s="302">
        <v>0.5583918265315424</v>
      </c>
      <c r="G186" s="302">
        <v>13.172729937948718</v>
      </c>
      <c r="H186" s="302">
        <f t="shared" si="56"/>
        <v>13.73112176448026</v>
      </c>
      <c r="I186" s="303"/>
      <c r="J186" s="302">
        <v>1.1719492359986639</v>
      </c>
      <c r="K186" s="302">
        <v>15.714865623756371</v>
      </c>
      <c r="L186" s="302">
        <f t="shared" si="57"/>
        <v>16.886814859755034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1.4001492204604611</v>
      </c>
      <c r="C187" s="302">
        <v>4.7719226366263445</v>
      </c>
      <c r="D187" s="302">
        <f t="shared" si="55"/>
        <v>6.1720718570868058</v>
      </c>
      <c r="E187" s="303"/>
      <c r="F187" s="302">
        <v>1.1954302301666564</v>
      </c>
      <c r="G187" s="302">
        <v>4.3440126030559547</v>
      </c>
      <c r="H187" s="302">
        <f t="shared" si="56"/>
        <v>5.5394428332226111</v>
      </c>
      <c r="I187" s="303"/>
      <c r="J187" s="302">
        <v>1.5017003826901449</v>
      </c>
      <c r="K187" s="302">
        <v>4.2313839446005286</v>
      </c>
      <c r="L187" s="302">
        <f t="shared" si="57"/>
        <v>5.7330843272906735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6.8041510652206254</v>
      </c>
      <c r="C189" s="311">
        <f t="shared" ref="C189:D189" si="58">SUM(C179:C187)</f>
        <v>26.493848934779365</v>
      </c>
      <c r="D189" s="311">
        <f t="shared" si="58"/>
        <v>33.297999999999988</v>
      </c>
      <c r="E189" s="311"/>
      <c r="F189" s="311">
        <f t="shared" ref="F189:H189" si="59">SUM(F179:F187)</f>
        <v>7.9244229416517991</v>
      </c>
      <c r="G189" s="311">
        <f t="shared" si="59"/>
        <v>28.269577058348172</v>
      </c>
      <c r="H189" s="311">
        <f t="shared" si="59"/>
        <v>36.193999999999967</v>
      </c>
      <c r="I189" s="311"/>
      <c r="J189" s="311">
        <f t="shared" ref="J189:L189" si="60">SUM(J179:J187)</f>
        <v>10.286039049625604</v>
      </c>
      <c r="K189" s="311">
        <f t="shared" si="60"/>
        <v>33.039960950374386</v>
      </c>
      <c r="L189" s="311">
        <f t="shared" si="60"/>
        <v>43.325999999999993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1.7013194085621561</v>
      </c>
      <c r="C196" s="302">
        <v>1.9239765745371868</v>
      </c>
      <c r="D196" s="302">
        <f>SUM(B196:C196)</f>
        <v>3.6252959830993428</v>
      </c>
      <c r="E196" s="303"/>
      <c r="F196" s="302">
        <v>2.3110298246135446</v>
      </c>
      <c r="G196" s="302">
        <v>2.3600894013342701</v>
      </c>
      <c r="H196" s="302">
        <f>SUM(F196:G196)</f>
        <v>4.6711192259478143</v>
      </c>
      <c r="I196" s="303"/>
      <c r="J196" s="302">
        <v>3.196806799350572</v>
      </c>
      <c r="K196" s="302">
        <v>3.5149387257909832</v>
      </c>
      <c r="L196" s="302">
        <f>SUM(J196:K196)</f>
        <v>6.7117455251415556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0.48347213190843058</v>
      </c>
      <c r="C197" s="302">
        <v>0.52559571111514891</v>
      </c>
      <c r="D197" s="302">
        <f t="shared" ref="D197:D204" si="61">SUM(B197:C197)</f>
        <v>1.0090678430235795</v>
      </c>
      <c r="E197" s="303"/>
      <c r="F197" s="302">
        <v>0.79131246225752971</v>
      </c>
      <c r="G197" s="302">
        <v>0.80576566057481158</v>
      </c>
      <c r="H197" s="302">
        <f t="shared" ref="H197:H204" si="62">SUM(F197:G197)</f>
        <v>1.5970781228323414</v>
      </c>
      <c r="I197" s="303"/>
      <c r="J197" s="302">
        <v>1.0277940327582309</v>
      </c>
      <c r="K197" s="302">
        <v>1.2021333674523738</v>
      </c>
      <c r="L197" s="302">
        <f t="shared" ref="L197:L204" si="63">SUM(J197:K197)</f>
        <v>2.2299274002106046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0.51329975505381864</v>
      </c>
      <c r="C198" s="302">
        <v>0.53526382596794675</v>
      </c>
      <c r="D198" s="302">
        <f t="shared" si="61"/>
        <v>1.0485635810217655</v>
      </c>
      <c r="E198" s="303"/>
      <c r="F198" s="302">
        <v>0.75140950496892178</v>
      </c>
      <c r="G198" s="302">
        <v>0.72481312822605992</v>
      </c>
      <c r="H198" s="302">
        <f t="shared" si="62"/>
        <v>1.4762226331949817</v>
      </c>
      <c r="I198" s="303"/>
      <c r="J198" s="302">
        <v>0.99568934665029341</v>
      </c>
      <c r="K198" s="302">
        <v>0.9730805031598303</v>
      </c>
      <c r="L198" s="302">
        <f t="shared" si="63"/>
        <v>1.9687698498101236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1.127090921754818</v>
      </c>
      <c r="C199" s="302">
        <v>0.49753353862164251</v>
      </c>
      <c r="D199" s="302">
        <f t="shared" si="61"/>
        <v>1.6246244603764604</v>
      </c>
      <c r="E199" s="303"/>
      <c r="F199" s="302">
        <v>1.4109539139093599</v>
      </c>
      <c r="G199" s="302">
        <v>0.59082393217533513</v>
      </c>
      <c r="H199" s="302">
        <f t="shared" si="62"/>
        <v>2.0017778460846949</v>
      </c>
      <c r="I199" s="303"/>
      <c r="J199" s="302">
        <v>1.79896073316097</v>
      </c>
      <c r="K199" s="302">
        <v>0.91668632768439384</v>
      </c>
      <c r="L199" s="302">
        <f t="shared" si="63"/>
        <v>2.715647060845364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1.1991543783434773</v>
      </c>
      <c r="C200" s="302">
        <v>2.5837572801109991</v>
      </c>
      <c r="D200" s="302">
        <f t="shared" si="61"/>
        <v>3.7829116584544762</v>
      </c>
      <c r="E200" s="303"/>
      <c r="F200" s="302">
        <v>1.3672257583134215</v>
      </c>
      <c r="G200" s="302">
        <v>2.2201964586486143</v>
      </c>
      <c r="H200" s="302">
        <f t="shared" si="62"/>
        <v>3.587422216962036</v>
      </c>
      <c r="I200" s="303"/>
      <c r="J200" s="302">
        <v>1.443518855959671</v>
      </c>
      <c r="K200" s="302">
        <v>1.8554465738143906</v>
      </c>
      <c r="L200" s="302">
        <f t="shared" si="63"/>
        <v>3.2989654297740616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1.1226501525204036</v>
      </c>
      <c r="C201" s="302">
        <v>0.24161000596325397</v>
      </c>
      <c r="D201" s="302">
        <f t="shared" si="61"/>
        <v>1.3642601584836576</v>
      </c>
      <c r="E201" s="303"/>
      <c r="F201" s="302">
        <v>1.2281969504748209</v>
      </c>
      <c r="G201" s="302">
        <v>0.31094613137745564</v>
      </c>
      <c r="H201" s="302">
        <f t="shared" si="62"/>
        <v>1.5391430818522767</v>
      </c>
      <c r="I201" s="303"/>
      <c r="J201" s="302">
        <v>1.4560412270352652</v>
      </c>
      <c r="K201" s="302">
        <v>0.3650401019713731</v>
      </c>
      <c r="L201" s="302">
        <f t="shared" si="63"/>
        <v>1.8210813290066383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1.4710720462694116</v>
      </c>
      <c r="C202" s="302">
        <v>0.96315193896021012</v>
      </c>
      <c r="D202" s="302">
        <f t="shared" si="61"/>
        <v>2.4342239852296217</v>
      </c>
      <c r="E202" s="303"/>
      <c r="F202" s="302">
        <v>1.7269467666991354</v>
      </c>
      <c r="G202" s="302">
        <v>1.0679176629174199</v>
      </c>
      <c r="H202" s="302">
        <f t="shared" si="62"/>
        <v>2.7948644296165552</v>
      </c>
      <c r="I202" s="303"/>
      <c r="J202" s="302">
        <v>2.3317315429574332</v>
      </c>
      <c r="K202" s="302">
        <v>1.4342489192346202</v>
      </c>
      <c r="L202" s="302">
        <f t="shared" si="63"/>
        <v>3.7659804621920534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0.21649639604675969</v>
      </c>
      <c r="C203" s="302">
        <v>0.93227614217875043</v>
      </c>
      <c r="D203" s="302">
        <f t="shared" si="61"/>
        <v>1.1487725382255101</v>
      </c>
      <c r="E203" s="303"/>
      <c r="F203" s="302">
        <v>0.22394681085838203</v>
      </c>
      <c r="G203" s="302">
        <v>1.1099789737685632</v>
      </c>
      <c r="H203" s="302">
        <f t="shared" si="62"/>
        <v>1.3339257846269452</v>
      </c>
      <c r="I203" s="303"/>
      <c r="J203" s="302">
        <v>0.5309979185876349</v>
      </c>
      <c r="K203" s="302">
        <v>1.6769729103121305</v>
      </c>
      <c r="L203" s="302">
        <f t="shared" si="63"/>
        <v>2.2079708288997653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7.8799495256067971</v>
      </c>
      <c r="C204" s="302">
        <v>5.6773302664787391</v>
      </c>
      <c r="D204" s="302">
        <f t="shared" si="61"/>
        <v>13.557279792085536</v>
      </c>
      <c r="E204" s="303"/>
      <c r="F204" s="302">
        <v>8.5095737373793003</v>
      </c>
      <c r="G204" s="302">
        <v>5.933872921503073</v>
      </c>
      <c r="H204" s="302">
        <f t="shared" si="62"/>
        <v>14.443446658882372</v>
      </c>
      <c r="I204" s="303"/>
      <c r="J204" s="302">
        <v>9.1906233259024308</v>
      </c>
      <c r="K204" s="302">
        <v>6.4532887882174279</v>
      </c>
      <c r="L204" s="302">
        <f t="shared" si="63"/>
        <v>15.643912114119859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15.714504716066074</v>
      </c>
      <c r="C206" s="311">
        <f t="shared" ref="C206:D206" si="64">SUM(C196:C204)</f>
        <v>13.880495283933877</v>
      </c>
      <c r="D206" s="311">
        <f t="shared" si="64"/>
        <v>29.594999999999949</v>
      </c>
      <c r="E206" s="311"/>
      <c r="F206" s="311">
        <f t="shared" ref="F206:H206" si="65">SUM(F196:F204)</f>
        <v>18.320595729474419</v>
      </c>
      <c r="G206" s="311">
        <f t="shared" si="65"/>
        <v>15.124404270525602</v>
      </c>
      <c r="H206" s="311">
        <f t="shared" si="65"/>
        <v>33.445000000000022</v>
      </c>
      <c r="I206" s="311"/>
      <c r="J206" s="311">
        <f t="shared" ref="J206:L206" si="66">SUM(J196:J204)</f>
        <v>21.9721637823625</v>
      </c>
      <c r="K206" s="311">
        <f t="shared" si="66"/>
        <v>18.391836217637522</v>
      </c>
      <c r="L206" s="311">
        <f t="shared" si="66"/>
        <v>40.364000000000026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5.2588245268224525E-2</v>
      </c>
      <c r="C213" s="302">
        <v>0.14063024219659831</v>
      </c>
      <c r="D213" s="302">
        <f>SUM(B213:C213)</f>
        <v>0.19321848746482284</v>
      </c>
      <c r="E213" s="303"/>
      <c r="F213" s="302">
        <v>7.2018810577359149E-2</v>
      </c>
      <c r="G213" s="302">
        <v>0.1772538999916457</v>
      </c>
      <c r="H213" s="302">
        <f>SUM(F213:G213)</f>
        <v>0.24927271056900485</v>
      </c>
      <c r="I213" s="303"/>
      <c r="J213" s="302">
        <v>7.0853629057015699E-2</v>
      </c>
      <c r="K213" s="302">
        <v>0.18638101701730142</v>
      </c>
      <c r="L213" s="302">
        <f>SUM(J213:K213)</f>
        <v>0.25723464607431712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9.395925589182573E-2</v>
      </c>
      <c r="C214" s="302">
        <v>0.34238365559587797</v>
      </c>
      <c r="D214" s="302">
        <f t="shared" ref="D214:D221" si="67">SUM(B214:C214)</f>
        <v>0.43634291148770371</v>
      </c>
      <c r="E214" s="303"/>
      <c r="F214" s="302">
        <v>0.12890680820446904</v>
      </c>
      <c r="G214" s="302">
        <v>0.46806210932466757</v>
      </c>
      <c r="H214" s="302">
        <f t="shared" ref="H214:H221" si="68">SUM(F214:G214)</f>
        <v>0.59696891752913661</v>
      </c>
      <c r="I214" s="303"/>
      <c r="J214" s="302">
        <v>0.1376875878839105</v>
      </c>
      <c r="K214" s="302">
        <v>0.47240422505606611</v>
      </c>
      <c r="L214" s="302">
        <f t="shared" ref="L214:L221" si="69">SUM(J214:K214)</f>
        <v>0.61009181293997661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0.14491028952934151</v>
      </c>
      <c r="C215" s="302">
        <v>0.38149586047998535</v>
      </c>
      <c r="D215" s="302">
        <f t="shared" si="67"/>
        <v>0.52640615000932689</v>
      </c>
      <c r="E215" s="303"/>
      <c r="F215" s="302">
        <v>0.22213198107649032</v>
      </c>
      <c r="G215" s="302">
        <v>0.51928723700962076</v>
      </c>
      <c r="H215" s="302">
        <f t="shared" si="68"/>
        <v>0.74141921808611111</v>
      </c>
      <c r="I215" s="303"/>
      <c r="J215" s="302">
        <v>0.22302345920212213</v>
      </c>
      <c r="K215" s="302">
        <v>0.48970501622068613</v>
      </c>
      <c r="L215" s="302">
        <f t="shared" si="69"/>
        <v>0.71272847542280826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0.18324264743496535</v>
      </c>
      <c r="C216" s="302">
        <v>6.3889767464086603E-2</v>
      </c>
      <c r="D216" s="302">
        <f t="shared" si="67"/>
        <v>0.24713241489905197</v>
      </c>
      <c r="E216" s="303"/>
      <c r="F216" s="302">
        <v>0.17169190388710998</v>
      </c>
      <c r="G216" s="302">
        <v>7.568249215955937E-2</v>
      </c>
      <c r="H216" s="302">
        <f t="shared" si="68"/>
        <v>0.24737439604666933</v>
      </c>
      <c r="I216" s="303"/>
      <c r="J216" s="302">
        <v>0.13887989275950985</v>
      </c>
      <c r="K216" s="302">
        <v>7.1441674659800766E-2</v>
      </c>
      <c r="L216" s="302">
        <f t="shared" si="69"/>
        <v>0.21032156741931063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2.2698341112731276E-2</v>
      </c>
      <c r="C217" s="302">
        <v>0.12960632097754693</v>
      </c>
      <c r="D217" s="302">
        <f t="shared" si="67"/>
        <v>0.15230466209027821</v>
      </c>
      <c r="E217" s="303"/>
      <c r="F217" s="302">
        <v>3.785813260325871E-2</v>
      </c>
      <c r="G217" s="302">
        <v>0.12923643667875698</v>
      </c>
      <c r="H217" s="302">
        <f t="shared" si="68"/>
        <v>0.16709456928201569</v>
      </c>
      <c r="I217" s="303"/>
      <c r="J217" s="302">
        <v>4.2794768116350503E-2</v>
      </c>
      <c r="K217" s="302">
        <v>0.11693063502310211</v>
      </c>
      <c r="L217" s="302">
        <f t="shared" si="69"/>
        <v>0.1597254031394526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9.6385584673154986E-2</v>
      </c>
      <c r="C218" s="302">
        <v>3.3294070076180224E-2</v>
      </c>
      <c r="D218" s="302">
        <f t="shared" si="67"/>
        <v>0.12967965474933521</v>
      </c>
      <c r="E218" s="303"/>
      <c r="F218" s="302">
        <v>9.0933890146318405E-2</v>
      </c>
      <c r="G218" s="302">
        <v>4.4676863171403756E-2</v>
      </c>
      <c r="H218" s="302">
        <f t="shared" si="68"/>
        <v>0.13561075331772215</v>
      </c>
      <c r="I218" s="303"/>
      <c r="J218" s="302">
        <v>9.258304901106279E-2</v>
      </c>
      <c r="K218" s="302">
        <v>5.2793369379978639E-2</v>
      </c>
      <c r="L218" s="302">
        <f t="shared" si="69"/>
        <v>0.14537641839104143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6.4607674083790673E-2</v>
      </c>
      <c r="C219" s="302">
        <v>6.1532785771436123E-2</v>
      </c>
      <c r="D219" s="302">
        <f t="shared" si="67"/>
        <v>0.12614045985522679</v>
      </c>
      <c r="E219" s="303"/>
      <c r="F219" s="302">
        <v>6.164602846981411E-2</v>
      </c>
      <c r="G219" s="302">
        <v>6.7345912449524106E-2</v>
      </c>
      <c r="H219" s="302">
        <f t="shared" si="68"/>
        <v>0.12899194091933822</v>
      </c>
      <c r="I219" s="303"/>
      <c r="J219" s="302">
        <v>6.1952915113041102E-2</v>
      </c>
      <c r="K219" s="302">
        <v>8.5831955699790546E-2</v>
      </c>
      <c r="L219" s="302">
        <f t="shared" si="69"/>
        <v>0.14778487081283165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1.5253682331903629E-2</v>
      </c>
      <c r="C220" s="302">
        <v>3.1861391271536858E-2</v>
      </c>
      <c r="D220" s="302">
        <f t="shared" si="67"/>
        <v>4.7115073603440485E-2</v>
      </c>
      <c r="E220" s="303"/>
      <c r="F220" s="302">
        <v>3.042157959386773E-2</v>
      </c>
      <c r="G220" s="302">
        <v>3.5268440164605168E-2</v>
      </c>
      <c r="H220" s="302">
        <f t="shared" si="68"/>
        <v>6.5690019758472898E-2</v>
      </c>
      <c r="I220" s="303"/>
      <c r="J220" s="302">
        <v>3.9396389492857238E-2</v>
      </c>
      <c r="K220" s="302">
        <v>3.5681772320359927E-2</v>
      </c>
      <c r="L220" s="302">
        <f t="shared" si="69"/>
        <v>7.5078161813217165E-2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0.17318950459205301</v>
      </c>
      <c r="C221" s="302">
        <v>0.142470681248758</v>
      </c>
      <c r="D221" s="302">
        <f t="shared" si="67"/>
        <v>0.31566018584081101</v>
      </c>
      <c r="E221" s="303"/>
      <c r="F221" s="302">
        <v>0.18339667283572189</v>
      </c>
      <c r="G221" s="302">
        <v>0.12718080165580978</v>
      </c>
      <c r="H221" s="302">
        <f t="shared" si="68"/>
        <v>0.31057747449153167</v>
      </c>
      <c r="I221" s="303"/>
      <c r="J221" s="302">
        <v>0.16859472174706025</v>
      </c>
      <c r="K221" s="302">
        <v>0.15106392223998258</v>
      </c>
      <c r="L221" s="302">
        <f t="shared" si="69"/>
        <v>0.3196586439870428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0.84683522491799068</v>
      </c>
      <c r="C223" s="311">
        <f t="shared" ref="C223:D223" si="70">SUM(C213:C221)</f>
        <v>1.3271647750820061</v>
      </c>
      <c r="D223" s="311">
        <f t="shared" si="70"/>
        <v>2.1739999999999968</v>
      </c>
      <c r="E223" s="311"/>
      <c r="F223" s="311">
        <f t="shared" ref="F223:H223" si="71">SUM(F213:F221)</f>
        <v>0.99900580739440936</v>
      </c>
      <c r="G223" s="311">
        <f t="shared" si="71"/>
        <v>1.6439941926055932</v>
      </c>
      <c r="H223" s="311">
        <f t="shared" si="71"/>
        <v>2.6430000000000029</v>
      </c>
      <c r="I223" s="311"/>
      <c r="J223" s="311">
        <f t="shared" ref="J223:L223" si="72">SUM(J213:J221)</f>
        <v>0.97576641238293016</v>
      </c>
      <c r="K223" s="311">
        <f t="shared" si="72"/>
        <v>1.6622335876170684</v>
      </c>
      <c r="L223" s="311">
        <f t="shared" si="72"/>
        <v>2.6379999999999981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0.56705210553092311</v>
      </c>
      <c r="C230" s="302">
        <v>1.4439474166779596</v>
      </c>
      <c r="D230" s="302">
        <f>SUM(B230:C230)</f>
        <v>2.0109995222088828</v>
      </c>
      <c r="E230" s="303"/>
      <c r="F230" s="302">
        <v>0.65352850132630713</v>
      </c>
      <c r="G230" s="302">
        <v>1.6267510309640163</v>
      </c>
      <c r="H230" s="302">
        <f>SUM(F230:G230)</f>
        <v>2.2802795322903235</v>
      </c>
      <c r="I230" s="303"/>
      <c r="J230" s="302">
        <v>0.86301159941449013</v>
      </c>
      <c r="K230" s="302">
        <v>1.7225799632537038</v>
      </c>
      <c r="L230" s="302">
        <f>SUM(J230:K230)</f>
        <v>2.5855915626681938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1.0400509860250893</v>
      </c>
      <c r="C231" s="302">
        <v>4.916352338123156</v>
      </c>
      <c r="D231" s="302">
        <f t="shared" ref="D231:D238" si="73">SUM(B231:C231)</f>
        <v>5.956403324148245</v>
      </c>
      <c r="E231" s="303"/>
      <c r="F231" s="302">
        <v>1.3313483793930119</v>
      </c>
      <c r="G231" s="302">
        <v>5.5463490418795294</v>
      </c>
      <c r="H231" s="302">
        <f t="shared" ref="H231:H238" si="74">SUM(F231:G231)</f>
        <v>6.8776974212725417</v>
      </c>
      <c r="I231" s="303"/>
      <c r="J231" s="302">
        <v>1.8120677453546714</v>
      </c>
      <c r="K231" s="302">
        <v>6.3774609055974842</v>
      </c>
      <c r="L231" s="302">
        <f t="shared" ref="L231:L238" si="75">SUM(J231:K231)</f>
        <v>8.1895286509521554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0.84068863238603486</v>
      </c>
      <c r="C232" s="302">
        <v>1.7797078058978297</v>
      </c>
      <c r="D232" s="302">
        <f t="shared" si="73"/>
        <v>2.6203964382838647</v>
      </c>
      <c r="E232" s="303"/>
      <c r="F232" s="302">
        <v>0.94088417055262175</v>
      </c>
      <c r="G232" s="302">
        <v>1.9332668710444045</v>
      </c>
      <c r="H232" s="302">
        <f t="shared" si="74"/>
        <v>2.8741510415970262</v>
      </c>
      <c r="I232" s="303"/>
      <c r="J232" s="302">
        <v>1.1117291591375564</v>
      </c>
      <c r="K232" s="302">
        <v>2.1158885258112159</v>
      </c>
      <c r="L232" s="302">
        <f t="shared" si="75"/>
        <v>3.2276176849487723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1.083181142294156</v>
      </c>
      <c r="C233" s="302">
        <v>0.42888379268484134</v>
      </c>
      <c r="D233" s="302">
        <f t="shared" si="73"/>
        <v>1.5120649349789974</v>
      </c>
      <c r="E233" s="303"/>
      <c r="F233" s="302">
        <v>0.79147382041245196</v>
      </c>
      <c r="G233" s="302">
        <v>0.46043974663049414</v>
      </c>
      <c r="H233" s="302">
        <f t="shared" si="74"/>
        <v>1.251913567042946</v>
      </c>
      <c r="I233" s="303"/>
      <c r="J233" s="302">
        <v>0.58058184678151381</v>
      </c>
      <c r="K233" s="302">
        <v>0.5192005924680424</v>
      </c>
      <c r="L233" s="302">
        <f t="shared" si="75"/>
        <v>1.0997824392495561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5.623349287168955E-2</v>
      </c>
      <c r="C234" s="302">
        <v>0.73640052105674725</v>
      </c>
      <c r="D234" s="302">
        <f t="shared" si="73"/>
        <v>0.7926340139284368</v>
      </c>
      <c r="E234" s="303"/>
      <c r="F234" s="302">
        <v>6.5835166777618553E-2</v>
      </c>
      <c r="G234" s="302">
        <v>0.70432765008373777</v>
      </c>
      <c r="H234" s="302">
        <f t="shared" si="74"/>
        <v>0.77016281686135635</v>
      </c>
      <c r="I234" s="303"/>
      <c r="J234" s="302">
        <v>0.13773469201219665</v>
      </c>
      <c r="K234" s="302">
        <v>0.76829738889389443</v>
      </c>
      <c r="L234" s="302">
        <f t="shared" si="75"/>
        <v>0.90603208090609111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0.21321416366990575</v>
      </c>
      <c r="C235" s="302">
        <v>0.160017587621236</v>
      </c>
      <c r="D235" s="302">
        <f t="shared" si="73"/>
        <v>0.37323175129114172</v>
      </c>
      <c r="E235" s="303"/>
      <c r="F235" s="302">
        <v>0.19174214174047657</v>
      </c>
      <c r="G235" s="302">
        <v>0.15899936709921356</v>
      </c>
      <c r="H235" s="302">
        <f t="shared" si="74"/>
        <v>0.35074150883969013</v>
      </c>
      <c r="I235" s="303"/>
      <c r="J235" s="302">
        <v>0.24887443848317489</v>
      </c>
      <c r="K235" s="302">
        <v>0.24969906063621763</v>
      </c>
      <c r="L235" s="302">
        <f t="shared" si="75"/>
        <v>0.49857349911939253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0.42847570039594463</v>
      </c>
      <c r="C236" s="302">
        <v>0.22236857895596848</v>
      </c>
      <c r="D236" s="302">
        <f t="shared" si="73"/>
        <v>0.65084427935191314</v>
      </c>
      <c r="E236" s="303"/>
      <c r="F236" s="302">
        <v>0.34293445023287306</v>
      </c>
      <c r="G236" s="302">
        <v>0.25743661843548443</v>
      </c>
      <c r="H236" s="302">
        <f t="shared" si="74"/>
        <v>0.60037106866835743</v>
      </c>
      <c r="I236" s="303"/>
      <c r="J236" s="302">
        <v>0.39431457111018497</v>
      </c>
      <c r="K236" s="302">
        <v>0.37721400061919225</v>
      </c>
      <c r="L236" s="302">
        <f t="shared" si="75"/>
        <v>0.77152857172937717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2.8311990383759842E-2</v>
      </c>
      <c r="C237" s="302">
        <v>0.10642884097451966</v>
      </c>
      <c r="D237" s="302">
        <f t="shared" si="73"/>
        <v>0.13474083135827949</v>
      </c>
      <c r="E237" s="303"/>
      <c r="F237" s="302">
        <v>2.3051399273704729E-2</v>
      </c>
      <c r="G237" s="302">
        <v>0.13500091750783935</v>
      </c>
      <c r="H237" s="302">
        <f t="shared" si="74"/>
        <v>0.15805231678154408</v>
      </c>
      <c r="I237" s="303"/>
      <c r="J237" s="302">
        <v>3.4667130204240268E-2</v>
      </c>
      <c r="K237" s="302">
        <v>0.1699866849141137</v>
      </c>
      <c r="L237" s="302">
        <f t="shared" si="75"/>
        <v>0.20465381511835395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9.178084192243699E-2</v>
      </c>
      <c r="C238" s="302">
        <v>0.14290406252781224</v>
      </c>
      <c r="D238" s="302">
        <f t="shared" si="73"/>
        <v>0.23468490445024923</v>
      </c>
      <c r="E238" s="303"/>
      <c r="F238" s="302">
        <v>6.2315872167278845E-2</v>
      </c>
      <c r="G238" s="302">
        <v>0.12831485447889823</v>
      </c>
      <c r="H238" s="302">
        <f t="shared" si="74"/>
        <v>0.19063072664617708</v>
      </c>
      <c r="I238" s="303"/>
      <c r="J238" s="302">
        <v>6.3368518011841318E-2</v>
      </c>
      <c r="K238" s="302">
        <v>0.12932317729626766</v>
      </c>
      <c r="L238" s="302">
        <f t="shared" si="75"/>
        <v>0.19269169530810898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4.3489890554799393</v>
      </c>
      <c r="C240" s="311">
        <f t="shared" ref="C240:D240" si="76">SUM(C230:C238)</f>
        <v>9.9370109445200718</v>
      </c>
      <c r="D240" s="311">
        <f t="shared" si="76"/>
        <v>14.286000000000012</v>
      </c>
      <c r="E240" s="311"/>
      <c r="F240" s="311">
        <f t="shared" ref="F240:H240" si="77">SUM(F230:F238)</f>
        <v>4.4031139018763445</v>
      </c>
      <c r="G240" s="311">
        <f t="shared" si="77"/>
        <v>10.950886098123616</v>
      </c>
      <c r="H240" s="311">
        <f t="shared" si="77"/>
        <v>15.353999999999962</v>
      </c>
      <c r="I240" s="311"/>
      <c r="J240" s="311">
        <f t="shared" ref="J240:L240" si="78">SUM(J230:J238)</f>
        <v>5.2463497005098692</v>
      </c>
      <c r="K240" s="311">
        <f t="shared" si="78"/>
        <v>12.429650299490133</v>
      </c>
      <c r="L240" s="311">
        <f t="shared" si="78"/>
        <v>17.676000000000002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0.54762109901581713</v>
      </c>
      <c r="C247" s="302">
        <v>1.1455955077989026</v>
      </c>
      <c r="D247" s="302">
        <f>SUM(B247:C247)</f>
        <v>1.6932166068147199</v>
      </c>
      <c r="E247" s="303"/>
      <c r="F247" s="302">
        <v>0.61768300556390254</v>
      </c>
      <c r="G247" s="302">
        <v>1.1257511183033657</v>
      </c>
      <c r="H247" s="302">
        <f>SUM(F247:G247)</f>
        <v>1.7434341238672681</v>
      </c>
      <c r="I247" s="303"/>
      <c r="J247" s="302">
        <v>0.71324963324462909</v>
      </c>
      <c r="K247" s="302">
        <v>1.0304633017803249</v>
      </c>
      <c r="L247" s="302">
        <f>SUM(J247:K247)</f>
        <v>1.7437129350249538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0.7135808050876622</v>
      </c>
      <c r="C248" s="302">
        <v>1.533119218435856</v>
      </c>
      <c r="D248" s="302">
        <f t="shared" ref="D248:D255" si="79">SUM(B248:C248)</f>
        <v>2.2467000235235179</v>
      </c>
      <c r="E248" s="303"/>
      <c r="F248" s="302">
        <v>0.87850179298884556</v>
      </c>
      <c r="G248" s="302">
        <v>1.587492857025995</v>
      </c>
      <c r="H248" s="302">
        <f t="shared" ref="H248:H255" si="80">SUM(F248:G248)</f>
        <v>2.4659946500148404</v>
      </c>
      <c r="I248" s="303"/>
      <c r="J248" s="302">
        <v>1.0942141691574583</v>
      </c>
      <c r="K248" s="302">
        <v>1.7686153621319558</v>
      </c>
      <c r="L248" s="302">
        <f t="shared" ref="L248:L255" si="81">SUM(J248:K248)</f>
        <v>2.8628295312894139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1.1707617224397981</v>
      </c>
      <c r="C249" s="302">
        <v>1.6697887504698372</v>
      </c>
      <c r="D249" s="302">
        <f t="shared" si="79"/>
        <v>2.8405504729096354</v>
      </c>
      <c r="E249" s="303"/>
      <c r="F249" s="302">
        <v>1.156266272431089</v>
      </c>
      <c r="G249" s="302">
        <v>1.6461612889623365</v>
      </c>
      <c r="H249" s="302">
        <f t="shared" si="80"/>
        <v>2.8024275613934257</v>
      </c>
      <c r="I249" s="303"/>
      <c r="J249" s="302">
        <v>1.1816634748157515</v>
      </c>
      <c r="K249" s="302">
        <v>1.3734995715261891</v>
      </c>
      <c r="L249" s="302">
        <f t="shared" si="81"/>
        <v>2.5551630463419404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2.8022341043769208</v>
      </c>
      <c r="C250" s="302">
        <v>1.1341710689806805</v>
      </c>
      <c r="D250" s="302">
        <f t="shared" si="79"/>
        <v>3.9364051733576013</v>
      </c>
      <c r="E250" s="303"/>
      <c r="F250" s="302">
        <v>2.4440210750133651</v>
      </c>
      <c r="G250" s="302">
        <v>1.1474965672878648</v>
      </c>
      <c r="H250" s="302">
        <f t="shared" si="80"/>
        <v>3.5915176423012296</v>
      </c>
      <c r="I250" s="303"/>
      <c r="J250" s="302">
        <v>1.7007896726569036</v>
      </c>
      <c r="K250" s="302">
        <v>1.077624081798372</v>
      </c>
      <c r="L250" s="302">
        <f t="shared" si="81"/>
        <v>2.7784137544552756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3.6519963820289797E-2</v>
      </c>
      <c r="C251" s="302">
        <v>0.1175679018316462</v>
      </c>
      <c r="D251" s="302">
        <f t="shared" si="79"/>
        <v>0.154087865651936</v>
      </c>
      <c r="E251" s="303"/>
      <c r="F251" s="302">
        <v>2.9415231942236438E-2</v>
      </c>
      <c r="G251" s="302">
        <v>8.5014631426445553E-2</v>
      </c>
      <c r="H251" s="302">
        <f t="shared" si="80"/>
        <v>0.11442986336868199</v>
      </c>
      <c r="I251" s="303"/>
      <c r="J251" s="302">
        <v>4.2507930870416655E-2</v>
      </c>
      <c r="K251" s="302">
        <v>7.0459377532427023E-2</v>
      </c>
      <c r="L251" s="302">
        <f t="shared" si="81"/>
        <v>0.11296730840284368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8.0360961847227255E-2</v>
      </c>
      <c r="C252" s="302">
        <v>3.9547918450435697E-2</v>
      </c>
      <c r="D252" s="302">
        <f t="shared" si="79"/>
        <v>0.11990888029766295</v>
      </c>
      <c r="E252" s="303"/>
      <c r="F252" s="302">
        <v>5.4856321696117517E-2</v>
      </c>
      <c r="G252" s="302">
        <v>4.2060128955226699E-2</v>
      </c>
      <c r="H252" s="302">
        <f t="shared" si="80"/>
        <v>9.6916450651344216E-2</v>
      </c>
      <c r="I252" s="303"/>
      <c r="J252" s="302">
        <v>6.6651961696471307E-2</v>
      </c>
      <c r="K252" s="302">
        <v>5.3857423113521888E-2</v>
      </c>
      <c r="L252" s="302">
        <f t="shared" si="81"/>
        <v>0.12050938480999319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0.75030431193860569</v>
      </c>
      <c r="C253" s="302">
        <v>0.41421383056826061</v>
      </c>
      <c r="D253" s="302">
        <f t="shared" si="79"/>
        <v>1.1645181425068662</v>
      </c>
      <c r="E253" s="303"/>
      <c r="F253" s="302">
        <v>0.61748514569780488</v>
      </c>
      <c r="G253" s="302">
        <v>0.38124975834338348</v>
      </c>
      <c r="H253" s="302">
        <f t="shared" si="80"/>
        <v>0.99873490404118836</v>
      </c>
      <c r="I253" s="303"/>
      <c r="J253" s="302">
        <v>0.67243201485495885</v>
      </c>
      <c r="K253" s="302">
        <v>0.46252006609553481</v>
      </c>
      <c r="L253" s="302">
        <f t="shared" si="81"/>
        <v>1.1349520809504936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1.621048082448177E-2</v>
      </c>
      <c r="C254" s="302">
        <v>7.0682717587593369E-2</v>
      </c>
      <c r="D254" s="302">
        <f t="shared" si="79"/>
        <v>8.6893198412075143E-2</v>
      </c>
      <c r="E254" s="303"/>
      <c r="F254" s="302">
        <v>1.0154006312061705E-2</v>
      </c>
      <c r="G254" s="302">
        <v>7.7880106034030283E-2</v>
      </c>
      <c r="H254" s="302">
        <f t="shared" si="80"/>
        <v>8.8034112346091986E-2</v>
      </c>
      <c r="I254" s="303"/>
      <c r="J254" s="302">
        <v>1.5999599953012131E-2</v>
      </c>
      <c r="K254" s="302">
        <v>0.11166300683060884</v>
      </c>
      <c r="L254" s="302">
        <f t="shared" si="81"/>
        <v>0.12766260678362096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0.1214657570282956</v>
      </c>
      <c r="C255" s="302">
        <v>9.3253879497726941E-2</v>
      </c>
      <c r="D255" s="302">
        <f t="shared" si="79"/>
        <v>0.21471963652602255</v>
      </c>
      <c r="E255" s="303"/>
      <c r="F255" s="302">
        <v>5.5813820147633732E-2</v>
      </c>
      <c r="G255" s="302">
        <v>7.369687186830863E-2</v>
      </c>
      <c r="H255" s="302">
        <f t="shared" si="80"/>
        <v>0.12951069201594237</v>
      </c>
      <c r="I255" s="303"/>
      <c r="J255" s="302">
        <v>5.6597506888883209E-2</v>
      </c>
      <c r="K255" s="302">
        <v>6.7191845052579496E-2</v>
      </c>
      <c r="L255" s="302">
        <f t="shared" si="81"/>
        <v>0.12378935194146271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6.2390592063790979</v>
      </c>
      <c r="C257" s="311">
        <f t="shared" ref="C257:D257" si="82">SUM(C247:C255)</f>
        <v>6.2179407936209383</v>
      </c>
      <c r="D257" s="311">
        <f t="shared" si="82"/>
        <v>12.457000000000038</v>
      </c>
      <c r="E257" s="311"/>
      <c r="F257" s="311">
        <f t="shared" ref="F257:H257" si="83">SUM(F247:F255)</f>
        <v>5.8641966717930574</v>
      </c>
      <c r="G257" s="311">
        <f t="shared" si="83"/>
        <v>6.1668033282069548</v>
      </c>
      <c r="H257" s="311">
        <f t="shared" si="83"/>
        <v>12.031000000000013</v>
      </c>
      <c r="I257" s="311"/>
      <c r="J257" s="311">
        <f t="shared" ref="J257:L257" si="84">SUM(J247:J255)</f>
        <v>5.5441059641384847</v>
      </c>
      <c r="K257" s="311">
        <f t="shared" si="84"/>
        <v>6.0158940358615132</v>
      </c>
      <c r="L257" s="311">
        <f t="shared" si="84"/>
        <v>11.559999999999999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0.35510181359351778</v>
      </c>
      <c r="C264" s="302">
        <v>0.51716923061717446</v>
      </c>
      <c r="D264" s="302">
        <f>SUM(B264:C264)</f>
        <v>0.87227104421069224</v>
      </c>
      <c r="E264" s="303"/>
      <c r="F264" s="302">
        <v>0.38449502935531132</v>
      </c>
      <c r="G264" s="302">
        <v>0.76291580497414246</v>
      </c>
      <c r="H264" s="302">
        <f>SUM(F264:G264)</f>
        <v>1.1474108343294538</v>
      </c>
      <c r="I264" s="303"/>
      <c r="J264" s="302">
        <v>0.52405905499947047</v>
      </c>
      <c r="K264" s="302">
        <v>0.95729270213553608</v>
      </c>
      <c r="L264" s="302">
        <f>SUM(J264:K264)</f>
        <v>1.4813517571350066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0.46572648895673091</v>
      </c>
      <c r="C265" s="302">
        <v>0.43990743775302793</v>
      </c>
      <c r="D265" s="302">
        <f t="shared" ref="D265:D272" si="85">SUM(B265:C265)</f>
        <v>0.90563392670975884</v>
      </c>
      <c r="E265" s="303"/>
      <c r="F265" s="302">
        <v>0.52774358470796112</v>
      </c>
      <c r="G265" s="302">
        <v>0.69019602382218204</v>
      </c>
      <c r="H265" s="302">
        <f t="shared" ref="H265:H272" si="86">SUM(F265:G265)</f>
        <v>1.217939608530143</v>
      </c>
      <c r="I265" s="303"/>
      <c r="J265" s="302">
        <v>0.70673522659011534</v>
      </c>
      <c r="K265" s="302">
        <v>0.8854613171594663</v>
      </c>
      <c r="L265" s="302">
        <f t="shared" ref="L265:L272" si="87">SUM(J265:K265)</f>
        <v>1.5921965437495817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0.47868589759894714</v>
      </c>
      <c r="C266" s="302">
        <v>0.47605285685794579</v>
      </c>
      <c r="D266" s="302">
        <f t="shared" si="85"/>
        <v>0.95473875445689294</v>
      </c>
      <c r="E266" s="303"/>
      <c r="F266" s="302">
        <v>0.51272529970918668</v>
      </c>
      <c r="G266" s="302">
        <v>0.69159828727985873</v>
      </c>
      <c r="H266" s="302">
        <f t="shared" si="86"/>
        <v>1.2043235869890454</v>
      </c>
      <c r="I266" s="303"/>
      <c r="J266" s="302">
        <v>0.65128863570848039</v>
      </c>
      <c r="K266" s="302">
        <v>0.69414110933025053</v>
      </c>
      <c r="L266" s="302">
        <f t="shared" si="87"/>
        <v>1.3454297450387309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1.2985745970360183</v>
      </c>
      <c r="C267" s="302">
        <v>0.20981235271043919</v>
      </c>
      <c r="D267" s="302">
        <f t="shared" si="85"/>
        <v>1.5083869497464575</v>
      </c>
      <c r="E267" s="303"/>
      <c r="F267" s="302">
        <v>1.1664434717033656</v>
      </c>
      <c r="G267" s="302">
        <v>0.29475717964569337</v>
      </c>
      <c r="H267" s="302">
        <f t="shared" si="86"/>
        <v>1.461200651349059</v>
      </c>
      <c r="I267" s="303"/>
      <c r="J267" s="302">
        <v>0.95503950691832273</v>
      </c>
      <c r="K267" s="302">
        <v>0.31335736973954231</v>
      </c>
      <c r="L267" s="302">
        <f t="shared" si="87"/>
        <v>1.268396876657865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5.827712148466388E-2</v>
      </c>
      <c r="C268" s="302">
        <v>0.33397873257653965</v>
      </c>
      <c r="D268" s="302">
        <f t="shared" si="85"/>
        <v>0.39225585406120356</v>
      </c>
      <c r="E268" s="303"/>
      <c r="F268" s="302">
        <v>7.2432490634591937E-2</v>
      </c>
      <c r="G268" s="302">
        <v>0.25844862351285125</v>
      </c>
      <c r="H268" s="302">
        <f t="shared" si="86"/>
        <v>0.3308811141474432</v>
      </c>
      <c r="I268" s="303"/>
      <c r="J268" s="302">
        <v>0.14014238094294129</v>
      </c>
      <c r="K268" s="302">
        <v>0.29386594869538768</v>
      </c>
      <c r="L268" s="302">
        <f t="shared" si="87"/>
        <v>0.43400832963832897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0.1638389765073674</v>
      </c>
      <c r="C269" s="302">
        <v>8.2468436532581443E-2</v>
      </c>
      <c r="D269" s="302">
        <f t="shared" si="85"/>
        <v>0.24630741303994885</v>
      </c>
      <c r="E269" s="303"/>
      <c r="F269" s="302">
        <v>0.14252873721545636</v>
      </c>
      <c r="G269" s="302">
        <v>0.10590443265862128</v>
      </c>
      <c r="H269" s="302">
        <f t="shared" si="86"/>
        <v>0.24843316987407765</v>
      </c>
      <c r="I269" s="303"/>
      <c r="J269" s="302">
        <v>0.19031731402071345</v>
      </c>
      <c r="K269" s="302">
        <v>0.1432579416389175</v>
      </c>
      <c r="L269" s="302">
        <f t="shared" si="87"/>
        <v>0.33357525565963098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0.61484449564522681</v>
      </c>
      <c r="C270" s="302">
        <v>0.33618926940065808</v>
      </c>
      <c r="D270" s="302">
        <f t="shared" si="85"/>
        <v>0.95103376504588488</v>
      </c>
      <c r="E270" s="303"/>
      <c r="F270" s="302">
        <v>0.50486138350933074</v>
      </c>
      <c r="G270" s="302">
        <v>0.43279387903289157</v>
      </c>
      <c r="H270" s="302">
        <f t="shared" si="86"/>
        <v>0.93765526254222231</v>
      </c>
      <c r="I270" s="303"/>
      <c r="J270" s="302">
        <v>0.57810187096633492</v>
      </c>
      <c r="K270" s="302">
        <v>0.44161049143163122</v>
      </c>
      <c r="L270" s="302">
        <f t="shared" si="87"/>
        <v>1.019712362397966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9.7568558320313328E-3</v>
      </c>
      <c r="C271" s="302">
        <v>7.5281074848927265E-2</v>
      </c>
      <c r="D271" s="302">
        <f t="shared" si="85"/>
        <v>8.5037930680958593E-2</v>
      </c>
      <c r="E271" s="303"/>
      <c r="F271" s="302">
        <v>8.954978384877731E-3</v>
      </c>
      <c r="G271" s="302">
        <v>8.1180514695949224E-2</v>
      </c>
      <c r="H271" s="302">
        <f t="shared" si="86"/>
        <v>9.0135493080826953E-2</v>
      </c>
      <c r="I271" s="303"/>
      <c r="J271" s="302">
        <v>1.8925198069337491E-2</v>
      </c>
      <c r="K271" s="302">
        <v>8.3688360505838721E-2</v>
      </c>
      <c r="L271" s="302">
        <f t="shared" si="87"/>
        <v>0.10261355857517621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0.34890387088188851</v>
      </c>
      <c r="C272" s="302">
        <v>0.13143049116631514</v>
      </c>
      <c r="D272" s="302">
        <f t="shared" si="85"/>
        <v>0.48033436204820368</v>
      </c>
      <c r="E272" s="303"/>
      <c r="F272" s="302">
        <v>0.30524872201567754</v>
      </c>
      <c r="G272" s="302">
        <v>0.13077155714205413</v>
      </c>
      <c r="H272" s="302">
        <f t="shared" si="86"/>
        <v>0.43602027915773167</v>
      </c>
      <c r="I272" s="303"/>
      <c r="J272" s="302">
        <v>0.33531491411639935</v>
      </c>
      <c r="K272" s="302">
        <v>0.14140065703130927</v>
      </c>
      <c r="L272" s="302">
        <f t="shared" si="87"/>
        <v>0.47671557114770863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3.7937101175363925</v>
      </c>
      <c r="C274" s="311">
        <f t="shared" ref="C274:D274" si="88">SUM(C264:C272)</f>
        <v>2.6022898824636091</v>
      </c>
      <c r="D274" s="311">
        <f t="shared" si="88"/>
        <v>6.3960000000000017</v>
      </c>
      <c r="E274" s="311"/>
      <c r="F274" s="311">
        <f t="shared" ref="F274:H274" si="89">SUM(F264:F272)</f>
        <v>3.625433697235759</v>
      </c>
      <c r="G274" s="311">
        <f t="shared" si="89"/>
        <v>3.4485663027642439</v>
      </c>
      <c r="H274" s="311">
        <f t="shared" si="89"/>
        <v>7.0740000000000034</v>
      </c>
      <c r="I274" s="311"/>
      <c r="J274" s="311">
        <f t="shared" ref="J274:L274" si="90">SUM(J264:J272)</f>
        <v>4.0999241023321158</v>
      </c>
      <c r="K274" s="311">
        <f t="shared" si="90"/>
        <v>3.95407589766788</v>
      </c>
      <c r="L274" s="311">
        <f t="shared" si="90"/>
        <v>8.0539999999999949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1.6178935984307259</v>
      </c>
      <c r="C281" s="302">
        <v>3.3086978411256509</v>
      </c>
      <c r="D281" s="302">
        <f>SUM(B281:C281)</f>
        <v>4.9265914395563772</v>
      </c>
      <c r="E281" s="303"/>
      <c r="F281" s="302">
        <v>1.7091685012598552</v>
      </c>
      <c r="G281" s="302">
        <v>3.7772469841331513</v>
      </c>
      <c r="H281" s="302">
        <f>SUM(F281:G281)</f>
        <v>5.4864154853930067</v>
      </c>
      <c r="I281" s="303"/>
      <c r="J281" s="302">
        <v>2.2055891741891909</v>
      </c>
      <c r="K281" s="302">
        <v>4.0270107295467543</v>
      </c>
      <c r="L281" s="302">
        <f>SUM(J281:K281)</f>
        <v>6.2325999037359452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4.1474606488050352</v>
      </c>
      <c r="C282" s="302">
        <v>10.047820504296787</v>
      </c>
      <c r="D282" s="302">
        <f t="shared" ref="D282:D289" si="91">SUM(B282:C282)</f>
        <v>14.195281153101822</v>
      </c>
      <c r="E282" s="303"/>
      <c r="F282" s="302">
        <v>4.6205538947533453</v>
      </c>
      <c r="G282" s="302">
        <v>12.85105182299599</v>
      </c>
      <c r="H282" s="302">
        <f t="shared" ref="H282:H289" si="92">SUM(F282:G282)</f>
        <v>17.471605717749334</v>
      </c>
      <c r="I282" s="303"/>
      <c r="J282" s="302">
        <v>6.39709941305233</v>
      </c>
      <c r="K282" s="302">
        <v>14.178549002240455</v>
      </c>
      <c r="L282" s="302">
        <f t="shared" ref="L282:L289" si="93">SUM(J282:K282)</f>
        <v>20.575648415292786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3.281550379896812</v>
      </c>
      <c r="C283" s="302">
        <v>4.9276228133240787</v>
      </c>
      <c r="D283" s="302">
        <f t="shared" si="91"/>
        <v>8.2091731932208916</v>
      </c>
      <c r="E283" s="303"/>
      <c r="F283" s="302">
        <v>3.0037036331837372</v>
      </c>
      <c r="G283" s="302">
        <v>5.6775299672808854</v>
      </c>
      <c r="H283" s="302">
        <f t="shared" si="92"/>
        <v>8.6812336004646227</v>
      </c>
      <c r="I283" s="303"/>
      <c r="J283" s="302">
        <v>3.8019719242959926</v>
      </c>
      <c r="K283" s="302">
        <v>5.4351844393685207</v>
      </c>
      <c r="L283" s="302">
        <f t="shared" si="93"/>
        <v>9.2371563636645142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7.8684523396788606</v>
      </c>
      <c r="C284" s="302">
        <v>3.1808596306750925</v>
      </c>
      <c r="D284" s="302">
        <f t="shared" si="91"/>
        <v>11.049311970353953</v>
      </c>
      <c r="E284" s="303"/>
      <c r="F284" s="302">
        <v>6.2714183028715489</v>
      </c>
      <c r="G284" s="302">
        <v>3.1680442142007577</v>
      </c>
      <c r="H284" s="302">
        <f t="shared" si="92"/>
        <v>9.4394625170723074</v>
      </c>
      <c r="I284" s="303"/>
      <c r="J284" s="302">
        <v>4.9285877691482227</v>
      </c>
      <c r="K284" s="302">
        <v>3.849959475510198</v>
      </c>
      <c r="L284" s="302">
        <f t="shared" si="93"/>
        <v>8.7785472446584212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0.165218745184952</v>
      </c>
      <c r="C285" s="302">
        <v>0.86072744884990815</v>
      </c>
      <c r="D285" s="302">
        <f t="shared" si="91"/>
        <v>1.0259461940348602</v>
      </c>
      <c r="E285" s="303"/>
      <c r="F285" s="302">
        <v>0.13632664020419019</v>
      </c>
      <c r="G285" s="302">
        <v>0.6736142224656354</v>
      </c>
      <c r="H285" s="302">
        <f t="shared" si="92"/>
        <v>0.80994086266982557</v>
      </c>
      <c r="I285" s="303"/>
      <c r="J285" s="302">
        <v>0.26379590201037856</v>
      </c>
      <c r="K285" s="302">
        <v>0.54701676317084713</v>
      </c>
      <c r="L285" s="302">
        <f t="shared" si="93"/>
        <v>0.81081266518122574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0.55918123221001348</v>
      </c>
      <c r="C286" s="302">
        <v>0.19694979569801888</v>
      </c>
      <c r="D286" s="302">
        <f t="shared" si="91"/>
        <v>0.75613102790803233</v>
      </c>
      <c r="E286" s="303"/>
      <c r="F286" s="302">
        <v>0.63416046034956386</v>
      </c>
      <c r="G286" s="302">
        <v>0.24353885863710187</v>
      </c>
      <c r="H286" s="302">
        <f t="shared" si="92"/>
        <v>0.87769931898666576</v>
      </c>
      <c r="I286" s="303"/>
      <c r="J286" s="302">
        <v>0.83984368739650184</v>
      </c>
      <c r="K286" s="302">
        <v>0.38403842839671781</v>
      </c>
      <c r="L286" s="302">
        <f t="shared" si="93"/>
        <v>1.2238821157932196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1.3102315128385746</v>
      </c>
      <c r="C287" s="302">
        <v>0.97409581913199317</v>
      </c>
      <c r="D287" s="302">
        <f t="shared" si="91"/>
        <v>2.2843273319705677</v>
      </c>
      <c r="E287" s="303"/>
      <c r="F287" s="302">
        <v>1.0027088014771519</v>
      </c>
      <c r="G287" s="302">
        <v>0.87443429925285565</v>
      </c>
      <c r="H287" s="302">
        <f t="shared" si="92"/>
        <v>1.8771431007300077</v>
      </c>
      <c r="I287" s="303"/>
      <c r="J287" s="302">
        <v>1.1583688617883507</v>
      </c>
      <c r="K287" s="302">
        <v>1.1361506635670422</v>
      </c>
      <c r="L287" s="302">
        <f t="shared" si="93"/>
        <v>2.2945195253553932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7.3632113397013338E-2</v>
      </c>
      <c r="C288" s="302">
        <v>0.49578000635264674</v>
      </c>
      <c r="D288" s="302">
        <f t="shared" si="91"/>
        <v>0.56941211974966011</v>
      </c>
      <c r="E288" s="303"/>
      <c r="F288" s="302">
        <v>4.979468472136192E-2</v>
      </c>
      <c r="G288" s="302">
        <v>0.41262006875778284</v>
      </c>
      <c r="H288" s="302">
        <f t="shared" si="92"/>
        <v>0.46241475347914474</v>
      </c>
      <c r="I288" s="303"/>
      <c r="J288" s="302">
        <v>7.5817931552222356E-2</v>
      </c>
      <c r="K288" s="302">
        <v>0.41317809163782987</v>
      </c>
      <c r="L288" s="302">
        <f t="shared" si="93"/>
        <v>0.4889960231900522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1.1253622507400083</v>
      </c>
      <c r="C289" s="302">
        <v>0.77146331936381429</v>
      </c>
      <c r="D289" s="302">
        <f t="shared" si="91"/>
        <v>1.8968255701038226</v>
      </c>
      <c r="E289" s="303"/>
      <c r="F289" s="302">
        <v>0.7568571891723076</v>
      </c>
      <c r="G289" s="302">
        <v>0.68722745428281207</v>
      </c>
      <c r="H289" s="302">
        <f t="shared" si="92"/>
        <v>1.4440846434551196</v>
      </c>
      <c r="I289" s="303"/>
      <c r="J289" s="302">
        <v>0.83755110169211977</v>
      </c>
      <c r="K289" s="302">
        <v>0.74928664143631951</v>
      </c>
      <c r="L289" s="302">
        <f t="shared" si="93"/>
        <v>1.5868377431284393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20.148982821181992</v>
      </c>
      <c r="C291" s="311">
        <f t="shared" ref="C291:D291" si="94">SUM(C281:C289)</f>
        <v>24.764017178817987</v>
      </c>
      <c r="D291" s="311">
        <f t="shared" si="94"/>
        <v>44.912999999999982</v>
      </c>
      <c r="E291" s="311"/>
      <c r="F291" s="311">
        <f t="shared" ref="F291:H291" si="95">SUM(F281:F289)</f>
        <v>18.184692107993062</v>
      </c>
      <c r="G291" s="311">
        <f t="shared" si="95"/>
        <v>28.365307892006971</v>
      </c>
      <c r="H291" s="311">
        <f t="shared" si="95"/>
        <v>46.55000000000004</v>
      </c>
      <c r="I291" s="311"/>
      <c r="J291" s="311">
        <f t="shared" ref="J291:L291" si="96">SUM(J281:J289)</f>
        <v>20.508625765125313</v>
      </c>
      <c r="K291" s="311">
        <f t="shared" si="96"/>
        <v>30.720374234874686</v>
      </c>
      <c r="L291" s="311">
        <f t="shared" si="96"/>
        <v>51.228999999999992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0.89775124696561603</v>
      </c>
      <c r="C298" s="302">
        <v>1.9645359859676039</v>
      </c>
      <c r="D298" s="302">
        <f>SUM(B298:C298)</f>
        <v>2.8622872329332201</v>
      </c>
      <c r="E298" s="303"/>
      <c r="F298" s="302">
        <v>1.163500628585959</v>
      </c>
      <c r="G298" s="302">
        <v>2.1289861367649618</v>
      </c>
      <c r="H298" s="302">
        <f>SUM(F298:G298)</f>
        <v>3.2924867653509207</v>
      </c>
      <c r="I298" s="303"/>
      <c r="J298" s="302">
        <v>1.5931093785887755</v>
      </c>
      <c r="K298" s="302">
        <v>2.346832351953565</v>
      </c>
      <c r="L298" s="302">
        <f>SUM(J298:K298)</f>
        <v>3.9399417305423405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1.417459444670286</v>
      </c>
      <c r="C299" s="302">
        <v>2.1422359575403909</v>
      </c>
      <c r="D299" s="302">
        <f t="shared" ref="D299:D306" si="97">SUM(B299:C299)</f>
        <v>3.5596954022106768</v>
      </c>
      <c r="E299" s="303"/>
      <c r="F299" s="302">
        <v>1.9281367178875548</v>
      </c>
      <c r="G299" s="302">
        <v>2.6083496449469021</v>
      </c>
      <c r="H299" s="302">
        <f t="shared" ref="H299:H306" si="98">SUM(F299:G299)</f>
        <v>4.5364863628344567</v>
      </c>
      <c r="I299" s="303"/>
      <c r="J299" s="302">
        <v>2.6429330393977422</v>
      </c>
      <c r="K299" s="302">
        <v>3.3956486369527057</v>
      </c>
      <c r="L299" s="302">
        <f t="shared" ref="L299:L306" si="99">SUM(J299:K299)</f>
        <v>6.0385816763504483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1.7142026457070523</v>
      </c>
      <c r="C300" s="302">
        <v>3.521496281521594</v>
      </c>
      <c r="D300" s="302">
        <f t="shared" si="97"/>
        <v>5.235698927228646</v>
      </c>
      <c r="E300" s="303"/>
      <c r="F300" s="302">
        <v>2.15881128680451</v>
      </c>
      <c r="G300" s="302">
        <v>3.6967331495785514</v>
      </c>
      <c r="H300" s="302">
        <f t="shared" si="98"/>
        <v>5.8555444363830613</v>
      </c>
      <c r="I300" s="303"/>
      <c r="J300" s="302">
        <v>2.6821142903535691</v>
      </c>
      <c r="K300" s="302">
        <v>3.7010399779722807</v>
      </c>
      <c r="L300" s="302">
        <f t="shared" si="99"/>
        <v>6.3831542683258498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3.8284539891169089</v>
      </c>
      <c r="C301" s="302">
        <v>2.2864615122601868</v>
      </c>
      <c r="D301" s="302">
        <f t="shared" si="97"/>
        <v>6.1149155013770962</v>
      </c>
      <c r="E301" s="303"/>
      <c r="F301" s="302">
        <v>3.8064865438772428</v>
      </c>
      <c r="G301" s="302">
        <v>2.49878564623884</v>
      </c>
      <c r="H301" s="302">
        <f t="shared" si="98"/>
        <v>6.3052721901160833</v>
      </c>
      <c r="I301" s="303"/>
      <c r="J301" s="302">
        <v>3.3671822921488057</v>
      </c>
      <c r="K301" s="302">
        <v>2.8977300183045562</v>
      </c>
      <c r="L301" s="302">
        <f t="shared" si="99"/>
        <v>6.2649123104533615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0.16088031276583081</v>
      </c>
      <c r="C302" s="302">
        <v>1.0208567044681462</v>
      </c>
      <c r="D302" s="302">
        <f t="shared" si="97"/>
        <v>1.1817370172339769</v>
      </c>
      <c r="E302" s="303"/>
      <c r="F302" s="302">
        <v>0.17730851947592149</v>
      </c>
      <c r="G302" s="302">
        <v>0.62404471406304862</v>
      </c>
      <c r="H302" s="302">
        <f t="shared" si="98"/>
        <v>0.80135323353897014</v>
      </c>
      <c r="I302" s="303"/>
      <c r="J302" s="302">
        <v>0.27946065021872885</v>
      </c>
      <c r="K302" s="302">
        <v>0.55340219741116503</v>
      </c>
      <c r="L302" s="302">
        <f t="shared" si="99"/>
        <v>0.83286284762989382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2.2550645994787861</v>
      </c>
      <c r="C303" s="302">
        <v>0.84823595095880144</v>
      </c>
      <c r="D303" s="302">
        <f t="shared" si="97"/>
        <v>3.1033005504375875</v>
      </c>
      <c r="E303" s="303"/>
      <c r="F303" s="302">
        <v>2.3233932092599567</v>
      </c>
      <c r="G303" s="302">
        <v>0.84604498300287845</v>
      </c>
      <c r="H303" s="302">
        <f t="shared" si="98"/>
        <v>3.1694381922628354</v>
      </c>
      <c r="I303" s="303"/>
      <c r="J303" s="302">
        <v>2.9899062449957352</v>
      </c>
      <c r="K303" s="302">
        <v>1.0869085242144063</v>
      </c>
      <c r="L303" s="302">
        <f t="shared" si="99"/>
        <v>4.0768147692101415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1.3599910467206393</v>
      </c>
      <c r="C304" s="302">
        <v>2.8268985128957755</v>
      </c>
      <c r="D304" s="302">
        <f t="shared" si="97"/>
        <v>4.1868895596164144</v>
      </c>
      <c r="E304" s="303"/>
      <c r="F304" s="302">
        <v>1.4298986294666216</v>
      </c>
      <c r="G304" s="302">
        <v>2.5499345611005291</v>
      </c>
      <c r="H304" s="302">
        <f t="shared" si="98"/>
        <v>3.9798331905671507</v>
      </c>
      <c r="I304" s="303"/>
      <c r="J304" s="302">
        <v>2.2048127306869745</v>
      </c>
      <c r="K304" s="302">
        <v>3.3177453871138058</v>
      </c>
      <c r="L304" s="302">
        <f t="shared" si="99"/>
        <v>5.5225581178007808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0.12525228886989215</v>
      </c>
      <c r="C305" s="302">
        <v>1.8422224766291486</v>
      </c>
      <c r="D305" s="302">
        <f t="shared" si="97"/>
        <v>1.9674747654990408</v>
      </c>
      <c r="E305" s="303"/>
      <c r="F305" s="302">
        <v>0.10898185749280487</v>
      </c>
      <c r="G305" s="302">
        <v>1.4602903718265934</v>
      </c>
      <c r="H305" s="302">
        <f t="shared" si="98"/>
        <v>1.5692722293193984</v>
      </c>
      <c r="I305" s="303"/>
      <c r="J305" s="302">
        <v>0.14811756909633061</v>
      </c>
      <c r="K305" s="302">
        <v>1.4872107225534648</v>
      </c>
      <c r="L305" s="302">
        <f t="shared" si="99"/>
        <v>1.6353282916497953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4.3491759723719898</v>
      </c>
      <c r="C306" s="302">
        <v>7.5828250710913707</v>
      </c>
      <c r="D306" s="302">
        <f t="shared" si="97"/>
        <v>11.932001043463361</v>
      </c>
      <c r="E306" s="303"/>
      <c r="F306" s="302">
        <v>4.1137946737585045</v>
      </c>
      <c r="G306" s="302">
        <v>6.0885187258685391</v>
      </c>
      <c r="H306" s="302">
        <f t="shared" si="98"/>
        <v>10.202313399627045</v>
      </c>
      <c r="I306" s="303"/>
      <c r="J306" s="302">
        <v>3.8431178832939357</v>
      </c>
      <c r="K306" s="302">
        <v>7.0677281047434288</v>
      </c>
      <c r="L306" s="302">
        <f t="shared" si="99"/>
        <v>10.910845988037364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16.108231546667</v>
      </c>
      <c r="C308" s="311">
        <f t="shared" ref="C308:D308" si="100">SUM(C298:C306)</f>
        <v>24.03576845333302</v>
      </c>
      <c r="D308" s="311">
        <f t="shared" si="100"/>
        <v>40.14400000000002</v>
      </c>
      <c r="E308" s="311"/>
      <c r="F308" s="311">
        <f t="shared" ref="F308:H308" si="101">SUM(F298:F306)</f>
        <v>17.210312066609077</v>
      </c>
      <c r="G308" s="311">
        <f t="shared" si="101"/>
        <v>22.501687933390844</v>
      </c>
      <c r="H308" s="311">
        <f t="shared" si="101"/>
        <v>39.711999999999918</v>
      </c>
      <c r="I308" s="311"/>
      <c r="J308" s="311">
        <f t="shared" ref="J308:L308" si="102">SUM(J298:J306)</f>
        <v>19.750754078780599</v>
      </c>
      <c r="K308" s="311">
        <f t="shared" si="102"/>
        <v>25.85424592121938</v>
      </c>
      <c r="L308" s="311">
        <f t="shared" si="102"/>
        <v>45.604999999999976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0.49188726702373697</v>
      </c>
      <c r="C315" s="302">
        <v>0.76726932330333186</v>
      </c>
      <c r="D315" s="302">
        <f>SUM(B315:C315)</f>
        <v>1.2591565903270689</v>
      </c>
      <c r="E315" s="303"/>
      <c r="F315" s="302">
        <v>0.58341250152973634</v>
      </c>
      <c r="G315" s="302">
        <v>0.71251547462825149</v>
      </c>
      <c r="H315" s="302">
        <f>SUM(F315:G315)</f>
        <v>1.2959279761579878</v>
      </c>
      <c r="I315" s="303"/>
      <c r="J315" s="302">
        <v>0.67884764611606307</v>
      </c>
      <c r="K315" s="302">
        <v>0.68567655537413041</v>
      </c>
      <c r="L315" s="302">
        <f>SUM(J315:K315)</f>
        <v>1.3645242014901935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1.9346954719111935</v>
      </c>
      <c r="C316" s="302">
        <v>1.1923404136041114</v>
      </c>
      <c r="D316" s="302">
        <f t="shared" ref="D316:D323" si="103">SUM(B316:C316)</f>
        <v>3.1270358855153049</v>
      </c>
      <c r="E316" s="303"/>
      <c r="F316" s="302">
        <v>2.2861385559820384</v>
      </c>
      <c r="G316" s="302">
        <v>1.2934978357672708</v>
      </c>
      <c r="H316" s="302">
        <f t="shared" ref="H316:H323" si="104">SUM(F316:G316)</f>
        <v>3.5796363917493093</v>
      </c>
      <c r="I316" s="303"/>
      <c r="J316" s="302">
        <v>2.7106203645924132</v>
      </c>
      <c r="K316" s="302">
        <v>1.4641807071299908</v>
      </c>
      <c r="L316" s="302">
        <f t="shared" ref="L316:L323" si="105">SUM(J316:K316)</f>
        <v>4.1748010717224044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2.1908553495551439</v>
      </c>
      <c r="C317" s="302">
        <v>2.8106587805928589</v>
      </c>
      <c r="D317" s="302">
        <f t="shared" si="103"/>
        <v>5.0015141301480028</v>
      </c>
      <c r="E317" s="303"/>
      <c r="F317" s="302">
        <v>2.4687876744280319</v>
      </c>
      <c r="G317" s="302">
        <v>2.8411953955947085</v>
      </c>
      <c r="H317" s="302">
        <f t="shared" si="104"/>
        <v>5.3099830700227404</v>
      </c>
      <c r="I317" s="303"/>
      <c r="J317" s="302">
        <v>3.2660721859033721</v>
      </c>
      <c r="K317" s="302">
        <v>2.7915744867376806</v>
      </c>
      <c r="L317" s="302">
        <f t="shared" si="105"/>
        <v>6.0576466726410523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4.3690970947089935</v>
      </c>
      <c r="C318" s="302">
        <v>1.3715501466750968</v>
      </c>
      <c r="D318" s="302">
        <f t="shared" si="103"/>
        <v>5.7406472413840905</v>
      </c>
      <c r="E318" s="303"/>
      <c r="F318" s="302">
        <v>3.8571634210258559</v>
      </c>
      <c r="G318" s="302">
        <v>1.3533429419887624</v>
      </c>
      <c r="H318" s="302">
        <f t="shared" si="104"/>
        <v>5.210506363014618</v>
      </c>
      <c r="I318" s="303"/>
      <c r="J318" s="302">
        <v>2.677109068726045</v>
      </c>
      <c r="K318" s="302">
        <v>1.2475006272138212</v>
      </c>
      <c r="L318" s="302">
        <f t="shared" si="105"/>
        <v>3.924609695939866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3.8583788538093355E-2</v>
      </c>
      <c r="C319" s="302">
        <v>0.38601026286256929</v>
      </c>
      <c r="D319" s="302">
        <f t="shared" si="103"/>
        <v>0.42459405140066264</v>
      </c>
      <c r="E319" s="303"/>
      <c r="F319" s="302">
        <v>3.8718792740223419E-2</v>
      </c>
      <c r="G319" s="302">
        <v>0.179369180578553</v>
      </c>
      <c r="H319" s="302">
        <f t="shared" si="104"/>
        <v>0.21808797331877641</v>
      </c>
      <c r="I319" s="303"/>
      <c r="J319" s="302">
        <v>8.6663952676489311E-2</v>
      </c>
      <c r="K319" s="302">
        <v>0.15194593499514458</v>
      </c>
      <c r="L319" s="302">
        <f t="shared" si="105"/>
        <v>0.23860988767163388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0.71248813713989045</v>
      </c>
      <c r="C320" s="302">
        <v>0.17369951653004512</v>
      </c>
      <c r="D320" s="302">
        <f t="shared" si="103"/>
        <v>0.88618765366993557</v>
      </c>
      <c r="E320" s="303"/>
      <c r="F320" s="302">
        <v>0.64518021419225358</v>
      </c>
      <c r="G320" s="302">
        <v>0.1497582988225849</v>
      </c>
      <c r="H320" s="302">
        <f t="shared" si="104"/>
        <v>0.79493851301483853</v>
      </c>
      <c r="I320" s="303"/>
      <c r="J320" s="302">
        <v>0.71739496125014901</v>
      </c>
      <c r="K320" s="302">
        <v>0.14891268275913636</v>
      </c>
      <c r="L320" s="302">
        <f t="shared" si="105"/>
        <v>0.86630764400928539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0.36207760094152608</v>
      </c>
      <c r="C321" s="302">
        <v>0.15788901864775493</v>
      </c>
      <c r="D321" s="302">
        <f t="shared" si="103"/>
        <v>0.51996661958928103</v>
      </c>
      <c r="E321" s="303"/>
      <c r="F321" s="302">
        <v>0.34554150208258838</v>
      </c>
      <c r="G321" s="302">
        <v>0.12660191464813295</v>
      </c>
      <c r="H321" s="302">
        <f t="shared" si="104"/>
        <v>0.47214341673072135</v>
      </c>
      <c r="I321" s="303"/>
      <c r="J321" s="302">
        <v>0.41073104302295138</v>
      </c>
      <c r="K321" s="302">
        <v>0.16842899915605347</v>
      </c>
      <c r="L321" s="302">
        <f t="shared" si="105"/>
        <v>0.57916004217900485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2.4958628670884036E-2</v>
      </c>
      <c r="C322" s="302">
        <v>0.26206353079144107</v>
      </c>
      <c r="D322" s="302">
        <f t="shared" si="103"/>
        <v>0.28702215946232512</v>
      </c>
      <c r="E322" s="303"/>
      <c r="F322" s="302">
        <v>1.6138195727530918E-2</v>
      </c>
      <c r="G322" s="302">
        <v>0.18264690055409033</v>
      </c>
      <c r="H322" s="302">
        <f t="shared" si="104"/>
        <v>0.19878509628162125</v>
      </c>
      <c r="I322" s="303"/>
      <c r="J322" s="302">
        <v>2.6449626892924419E-2</v>
      </c>
      <c r="K322" s="302">
        <v>0.19048991710273416</v>
      </c>
      <c r="L322" s="302">
        <f t="shared" si="105"/>
        <v>0.21693954399565857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0.2979335994652822</v>
      </c>
      <c r="C323" s="302">
        <v>0.26094206903802958</v>
      </c>
      <c r="D323" s="302">
        <f t="shared" si="103"/>
        <v>0.55887566850331183</v>
      </c>
      <c r="E323" s="303"/>
      <c r="F323" s="302">
        <v>0.22131110757340455</v>
      </c>
      <c r="G323" s="302">
        <v>0.18468009213596581</v>
      </c>
      <c r="H323" s="302">
        <f t="shared" si="104"/>
        <v>0.40599119970937037</v>
      </c>
      <c r="I323" s="303"/>
      <c r="J323" s="302">
        <v>0.19378582285114923</v>
      </c>
      <c r="K323" s="302">
        <v>0.1346154174997731</v>
      </c>
      <c r="L323" s="302">
        <f t="shared" si="105"/>
        <v>0.32840124035092233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10.422576937954741</v>
      </c>
      <c r="C325" s="311">
        <f t="shared" ref="C325:D325" si="106">SUM(C315:C323)</f>
        <v>7.3824230620452402</v>
      </c>
      <c r="D325" s="311">
        <f t="shared" si="106"/>
        <v>17.804999999999982</v>
      </c>
      <c r="E325" s="311"/>
      <c r="F325" s="311">
        <f t="shared" ref="F325:H325" si="107">SUM(F315:F323)</f>
        <v>10.462391965281663</v>
      </c>
      <c r="G325" s="311">
        <f t="shared" si="107"/>
        <v>7.0236080347183201</v>
      </c>
      <c r="H325" s="311">
        <f t="shared" si="107"/>
        <v>17.485999999999983</v>
      </c>
      <c r="I325" s="311"/>
      <c r="J325" s="311">
        <f t="shared" ref="J325:L325" si="108">SUM(J315:J323)</f>
        <v>10.767674672031555</v>
      </c>
      <c r="K325" s="311">
        <f t="shared" si="108"/>
        <v>6.9833253279684655</v>
      </c>
      <c r="L325" s="311">
        <f t="shared" si="108"/>
        <v>17.751000000000019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0.45046555997336085</v>
      </c>
      <c r="C332" s="302">
        <v>0.63253244042882673</v>
      </c>
      <c r="D332" s="302">
        <f>SUM(B332:C332)</f>
        <v>1.0829980004021875</v>
      </c>
      <c r="E332" s="303"/>
      <c r="F332" s="302">
        <v>0.56360918711086194</v>
      </c>
      <c r="G332" s="302">
        <v>0.66354927890827886</v>
      </c>
      <c r="H332" s="302">
        <f>SUM(F332:G332)</f>
        <v>1.2271584660191408</v>
      </c>
      <c r="I332" s="303"/>
      <c r="J332" s="302">
        <v>0.66245143327983447</v>
      </c>
      <c r="K332" s="302">
        <v>0.69506397398544106</v>
      </c>
      <c r="L332" s="302">
        <f>SUM(J332:K332)</f>
        <v>1.3575154072652755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12.657600136329064</v>
      </c>
      <c r="C333" s="302">
        <v>7.5146835300170398</v>
      </c>
      <c r="D333" s="302">
        <f t="shared" ref="D333:D340" si="109">SUM(B333:C333)</f>
        <v>20.172283666346104</v>
      </c>
      <c r="E333" s="303"/>
      <c r="F333" s="302">
        <v>14.801602773455748</v>
      </c>
      <c r="G333" s="302">
        <v>8.3069630307109481</v>
      </c>
      <c r="H333" s="302">
        <f t="shared" ref="H333:H340" si="110">SUM(F333:G333)</f>
        <v>23.108565804166695</v>
      </c>
      <c r="I333" s="303"/>
      <c r="J333" s="302">
        <v>18.141491159829492</v>
      </c>
      <c r="K333" s="302">
        <v>9.5620629621212068</v>
      </c>
      <c r="L333" s="302">
        <f t="shared" ref="L333:L340" si="111">SUM(J333:K333)</f>
        <v>27.703554121950699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2.0610014089251885</v>
      </c>
      <c r="C334" s="302">
        <v>1.7529768626861306</v>
      </c>
      <c r="D334" s="302">
        <f t="shared" si="109"/>
        <v>3.8139782716113189</v>
      </c>
      <c r="E334" s="303"/>
      <c r="F334" s="302">
        <v>2.3219120038311361</v>
      </c>
      <c r="G334" s="302">
        <v>1.8249605984869701</v>
      </c>
      <c r="H334" s="302">
        <f t="shared" si="110"/>
        <v>4.1468726023181066</v>
      </c>
      <c r="I334" s="303"/>
      <c r="J334" s="302">
        <v>2.5931750684055968</v>
      </c>
      <c r="K334" s="302">
        <v>1.5197590493702293</v>
      </c>
      <c r="L334" s="302">
        <f t="shared" si="111"/>
        <v>4.1129341177758256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2.8622150760010507</v>
      </c>
      <c r="C335" s="302">
        <v>0.49180602126701101</v>
      </c>
      <c r="D335" s="302">
        <f t="shared" si="109"/>
        <v>3.3540210972680615</v>
      </c>
      <c r="E335" s="303"/>
      <c r="F335" s="302">
        <v>2.5469051588893192</v>
      </c>
      <c r="G335" s="302">
        <v>0.41797409507543698</v>
      </c>
      <c r="H335" s="302">
        <f t="shared" si="110"/>
        <v>2.9648792539647562</v>
      </c>
      <c r="I335" s="303"/>
      <c r="J335" s="302">
        <v>1.2115475711243648</v>
      </c>
      <c r="K335" s="302">
        <v>0.38782895987662119</v>
      </c>
      <c r="L335" s="302">
        <f t="shared" si="111"/>
        <v>1.599376531000986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0.38217815688882134</v>
      </c>
      <c r="C336" s="302">
        <v>0.48361312199569156</v>
      </c>
      <c r="D336" s="302">
        <f t="shared" si="109"/>
        <v>0.8657912788845129</v>
      </c>
      <c r="E336" s="303"/>
      <c r="F336" s="302">
        <v>0.31710737389821869</v>
      </c>
      <c r="G336" s="302">
        <v>0.3291427969572549</v>
      </c>
      <c r="H336" s="302">
        <f t="shared" si="110"/>
        <v>0.64625017085547354</v>
      </c>
      <c r="I336" s="303"/>
      <c r="J336" s="302">
        <v>0.29825938729938095</v>
      </c>
      <c r="K336" s="302">
        <v>0.23221688470131574</v>
      </c>
      <c r="L336" s="302">
        <f t="shared" si="111"/>
        <v>0.53047627200069669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11.70586552825227</v>
      </c>
      <c r="C337" s="302">
        <v>0.99649543260735185</v>
      </c>
      <c r="D337" s="302">
        <f t="shared" si="109"/>
        <v>12.702360960859622</v>
      </c>
      <c r="E337" s="303"/>
      <c r="F337" s="302">
        <v>11.131321525247444</v>
      </c>
      <c r="G337" s="302">
        <v>0.88520799833344077</v>
      </c>
      <c r="H337" s="302">
        <f t="shared" si="110"/>
        <v>12.016529523580884</v>
      </c>
      <c r="I337" s="303"/>
      <c r="J337" s="302">
        <v>13.263267001122379</v>
      </c>
      <c r="K337" s="302">
        <v>1.0272040331347985</v>
      </c>
      <c r="L337" s="302">
        <f t="shared" si="111"/>
        <v>14.290471034257179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0.22916180663926822</v>
      </c>
      <c r="C338" s="302">
        <v>7.9843545832924717E-2</v>
      </c>
      <c r="D338" s="302">
        <f t="shared" si="109"/>
        <v>0.30900535247219296</v>
      </c>
      <c r="E338" s="303"/>
      <c r="F338" s="302">
        <v>0.20369944863158249</v>
      </c>
      <c r="G338" s="302">
        <v>6.4978936797045292E-2</v>
      </c>
      <c r="H338" s="302">
        <f t="shared" si="110"/>
        <v>0.26867838542862776</v>
      </c>
      <c r="I338" s="303"/>
      <c r="J338" s="302">
        <v>0.21737258646645469</v>
      </c>
      <c r="K338" s="302">
        <v>7.4989792790392779E-2</v>
      </c>
      <c r="L338" s="302">
        <f t="shared" si="111"/>
        <v>0.29236237925684749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0.15364868166337073</v>
      </c>
      <c r="C339" s="302">
        <v>0.6553636574036118</v>
      </c>
      <c r="D339" s="302">
        <f t="shared" si="109"/>
        <v>0.80901233906698256</v>
      </c>
      <c r="E339" s="303"/>
      <c r="F339" s="302">
        <v>0.1754475387798885</v>
      </c>
      <c r="G339" s="302">
        <v>0.64030689285297115</v>
      </c>
      <c r="H339" s="302">
        <f t="shared" si="110"/>
        <v>0.81575443163285966</v>
      </c>
      <c r="I339" s="303"/>
      <c r="J339" s="302">
        <v>0.21475970937510142</v>
      </c>
      <c r="K339" s="302">
        <v>0.74216764052390893</v>
      </c>
      <c r="L339" s="302">
        <f t="shared" si="111"/>
        <v>0.95692734989901029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2.3960296661396727</v>
      </c>
      <c r="C340" s="302">
        <v>0.2645193669494299</v>
      </c>
      <c r="D340" s="302">
        <f t="shared" si="109"/>
        <v>2.6605490330891026</v>
      </c>
      <c r="E340" s="303"/>
      <c r="F340" s="302">
        <v>1.8340330582639277</v>
      </c>
      <c r="G340" s="302">
        <v>0.16227830376954039</v>
      </c>
      <c r="H340" s="302">
        <f t="shared" si="110"/>
        <v>1.996311362033468</v>
      </c>
      <c r="I340" s="303"/>
      <c r="J340" s="302">
        <v>0.37320633036064321</v>
      </c>
      <c r="K340" s="302">
        <v>9.2176456232722276E-2</v>
      </c>
      <c r="L340" s="302">
        <f t="shared" si="111"/>
        <v>0.46538278659336552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32.89816602081207</v>
      </c>
      <c r="C342" s="311">
        <f t="shared" ref="C342:D342" si="112">SUM(C332:C340)</f>
        <v>12.871833979188018</v>
      </c>
      <c r="D342" s="311">
        <f t="shared" si="112"/>
        <v>45.770000000000081</v>
      </c>
      <c r="E342" s="311"/>
      <c r="F342" s="311">
        <f t="shared" ref="F342:H342" si="113">SUM(F332:F340)</f>
        <v>33.895638068108127</v>
      </c>
      <c r="G342" s="311">
        <f t="shared" si="113"/>
        <v>13.295361931891886</v>
      </c>
      <c r="H342" s="311">
        <f t="shared" si="113"/>
        <v>47.19100000000001</v>
      </c>
      <c r="I342" s="311"/>
      <c r="J342" s="311">
        <f t="shared" ref="J342:L342" si="114">SUM(J332:J340)</f>
        <v>36.975530247263251</v>
      </c>
      <c r="K342" s="311">
        <f t="shared" si="114"/>
        <v>14.333469752736638</v>
      </c>
      <c r="L342" s="311">
        <f t="shared" si="114"/>
        <v>51.308999999999891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1.1893888643780575</v>
      </c>
      <c r="C349" s="302">
        <v>0.79084707313651403</v>
      </c>
      <c r="D349" s="302">
        <f>SUM(B349:C349)</f>
        <v>1.9802359375145715</v>
      </c>
      <c r="E349" s="303"/>
      <c r="F349" s="302">
        <v>1.504389765400056</v>
      </c>
      <c r="G349" s="302">
        <v>0.93252595865566223</v>
      </c>
      <c r="H349" s="302">
        <f>SUM(F349:G349)</f>
        <v>2.4369157240557184</v>
      </c>
      <c r="I349" s="303"/>
      <c r="J349" s="302">
        <v>1.9816178013767924</v>
      </c>
      <c r="K349" s="302">
        <v>0.98229339920041092</v>
      </c>
      <c r="L349" s="302">
        <f>SUM(J349:K349)</f>
        <v>2.9639112005772033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11.533834698082719</v>
      </c>
      <c r="C350" s="302">
        <v>3.8358584997399197</v>
      </c>
      <c r="D350" s="302">
        <f t="shared" ref="D350:D357" si="115">SUM(B350:C350)</f>
        <v>15.369693197822638</v>
      </c>
      <c r="E350" s="303"/>
      <c r="F350" s="302">
        <v>13.606422798446616</v>
      </c>
      <c r="G350" s="302">
        <v>4.7498869158529651</v>
      </c>
      <c r="H350" s="302">
        <f t="shared" ref="H350:H357" si="116">SUM(F350:G350)</f>
        <v>18.356309714299581</v>
      </c>
      <c r="I350" s="303"/>
      <c r="J350" s="302">
        <v>17.345745452519601</v>
      </c>
      <c r="K350" s="302">
        <v>5.3548994172649254</v>
      </c>
      <c r="L350" s="302">
        <f t="shared" ref="L350:L357" si="117">SUM(J350:K350)</f>
        <v>22.700644869784526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5.0123540759220866</v>
      </c>
      <c r="C351" s="302">
        <v>1.9599435907799585</v>
      </c>
      <c r="D351" s="302">
        <f t="shared" si="115"/>
        <v>6.9722976667020449</v>
      </c>
      <c r="E351" s="303"/>
      <c r="F351" s="302">
        <v>5.8794724831266576</v>
      </c>
      <c r="G351" s="302">
        <v>2.039585141318875</v>
      </c>
      <c r="H351" s="302">
        <f t="shared" si="116"/>
        <v>7.9190576244455322</v>
      </c>
      <c r="I351" s="303"/>
      <c r="J351" s="302">
        <v>6.9707589935595626</v>
      </c>
      <c r="K351" s="302">
        <v>2.0440936655860917</v>
      </c>
      <c r="L351" s="302">
        <f t="shared" si="117"/>
        <v>9.0148526591456548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4.1151029613434655</v>
      </c>
      <c r="C352" s="302">
        <v>0.65152480708040639</v>
      </c>
      <c r="D352" s="302">
        <f t="shared" si="115"/>
        <v>4.7666277684238718</v>
      </c>
      <c r="E352" s="303"/>
      <c r="F352" s="302">
        <v>3.8842317943960056</v>
      </c>
      <c r="G352" s="302">
        <v>0.60709421842628719</v>
      </c>
      <c r="H352" s="302">
        <f t="shared" si="116"/>
        <v>4.4913260128222925</v>
      </c>
      <c r="I352" s="303"/>
      <c r="J352" s="302">
        <v>1.9489412053743662</v>
      </c>
      <c r="K352" s="302">
        <v>0.53200424446929007</v>
      </c>
      <c r="L352" s="302">
        <f t="shared" si="117"/>
        <v>2.4809454498436563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0.26316543866894132</v>
      </c>
      <c r="C353" s="302">
        <v>0.461845915668326</v>
      </c>
      <c r="D353" s="302">
        <f t="shared" si="115"/>
        <v>0.72501135433726738</v>
      </c>
      <c r="E353" s="303"/>
      <c r="F353" s="302">
        <v>0.22309284945790703</v>
      </c>
      <c r="G353" s="302">
        <v>0.41122816145666613</v>
      </c>
      <c r="H353" s="302">
        <f t="shared" si="116"/>
        <v>0.63432101091457316</v>
      </c>
      <c r="I353" s="303"/>
      <c r="J353" s="302">
        <v>0.1276518219911377</v>
      </c>
      <c r="K353" s="302">
        <v>0.39370876066518928</v>
      </c>
      <c r="L353" s="302">
        <f t="shared" si="117"/>
        <v>0.52136058265632701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15.947839173818675</v>
      </c>
      <c r="C354" s="302">
        <v>1.9014213076427797</v>
      </c>
      <c r="D354" s="302">
        <f t="shared" si="115"/>
        <v>17.849260481461457</v>
      </c>
      <c r="E354" s="303"/>
      <c r="F354" s="302">
        <v>16.235966916347646</v>
      </c>
      <c r="G354" s="302">
        <v>1.8860095562931769</v>
      </c>
      <c r="H354" s="302">
        <f t="shared" si="116"/>
        <v>18.121976472640824</v>
      </c>
      <c r="I354" s="303"/>
      <c r="J354" s="302">
        <v>18.788953279312153</v>
      </c>
      <c r="K354" s="302">
        <v>2.6315576581355495</v>
      </c>
      <c r="L354" s="302">
        <f t="shared" si="117"/>
        <v>21.420510937447702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0.52982899686440699</v>
      </c>
      <c r="C355" s="302">
        <v>0.14844309630754965</v>
      </c>
      <c r="D355" s="302">
        <f t="shared" si="115"/>
        <v>0.67827209317195658</v>
      </c>
      <c r="E355" s="303"/>
      <c r="F355" s="302">
        <v>0.50848314877090039</v>
      </c>
      <c r="G355" s="302">
        <v>0.13899332571173773</v>
      </c>
      <c r="H355" s="302">
        <f t="shared" si="116"/>
        <v>0.64747647448263812</v>
      </c>
      <c r="I355" s="303"/>
      <c r="J355" s="302">
        <v>0.57368694336036119</v>
      </c>
      <c r="K355" s="302">
        <v>0.14203470341238081</v>
      </c>
      <c r="L355" s="302">
        <f t="shared" si="117"/>
        <v>0.71572164677274197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5.190563582955765E-2</v>
      </c>
      <c r="C356" s="302">
        <v>0.29822007830866593</v>
      </c>
      <c r="D356" s="302">
        <f t="shared" si="115"/>
        <v>0.35012571413822358</v>
      </c>
      <c r="E356" s="303"/>
      <c r="F356" s="302">
        <v>4.1692491762374564E-2</v>
      </c>
      <c r="G356" s="302">
        <v>0.26455518018726054</v>
      </c>
      <c r="H356" s="302">
        <f t="shared" si="116"/>
        <v>0.30624767194963509</v>
      </c>
      <c r="I356" s="303"/>
      <c r="J356" s="302">
        <v>2.5964115832960117E-2</v>
      </c>
      <c r="K356" s="302">
        <v>0.25016476921466912</v>
      </c>
      <c r="L356" s="302">
        <f t="shared" si="117"/>
        <v>0.27612888504762922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0.85887138992814216</v>
      </c>
      <c r="C357" s="302">
        <v>0.40960439649991315</v>
      </c>
      <c r="D357" s="302">
        <f t="shared" si="115"/>
        <v>1.2684757864280554</v>
      </c>
      <c r="E357" s="303"/>
      <c r="F357" s="302">
        <v>0.68240865028915687</v>
      </c>
      <c r="G357" s="302">
        <v>0.35196064410013789</v>
      </c>
      <c r="H357" s="302">
        <f t="shared" si="116"/>
        <v>1.0343692943892948</v>
      </c>
      <c r="I357" s="303"/>
      <c r="J357" s="302">
        <v>0.25770382848551682</v>
      </c>
      <c r="K357" s="302">
        <v>0.31721994023905947</v>
      </c>
      <c r="L357" s="302">
        <f t="shared" si="117"/>
        <v>0.57492376872457629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39.502291234836051</v>
      </c>
      <c r="C359" s="311">
        <f t="shared" ref="C359:D359" si="118">SUM(C349:C357)</f>
        <v>10.457708765164034</v>
      </c>
      <c r="D359" s="311">
        <f t="shared" si="118"/>
        <v>49.960000000000086</v>
      </c>
      <c r="E359" s="311"/>
      <c r="F359" s="311">
        <f t="shared" ref="F359:H359" si="119">SUM(F349:F357)</f>
        <v>42.566160897997321</v>
      </c>
      <c r="G359" s="311">
        <f t="shared" si="119"/>
        <v>11.381839102002768</v>
      </c>
      <c r="H359" s="311">
        <f t="shared" si="119"/>
        <v>53.948000000000093</v>
      </c>
      <c r="I359" s="311"/>
      <c r="J359" s="311">
        <f t="shared" ref="J359:L359" si="120">SUM(J349:J357)</f>
        <v>48.02102344181246</v>
      </c>
      <c r="K359" s="311">
        <f t="shared" si="120"/>
        <v>12.647976558187567</v>
      </c>
      <c r="L359" s="311">
        <f t="shared" si="120"/>
        <v>60.669000000000018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0.33874304233447289</v>
      </c>
      <c r="C366" s="302">
        <v>0.56100541474619514</v>
      </c>
      <c r="D366" s="302">
        <f>SUM(B366:C366)</f>
        <v>0.89974845708066797</v>
      </c>
      <c r="E366" s="303"/>
      <c r="F366" s="302">
        <v>0.41776917524502621</v>
      </c>
      <c r="G366" s="302">
        <v>0.60526484698103222</v>
      </c>
      <c r="H366" s="302">
        <f>SUM(F366:G366)</f>
        <v>1.0230340222260583</v>
      </c>
      <c r="I366" s="303"/>
      <c r="J366" s="302">
        <v>0.45409955796308327</v>
      </c>
      <c r="K366" s="302">
        <v>0.62967250848450862</v>
      </c>
      <c r="L366" s="302">
        <f>SUM(J366:K366)</f>
        <v>1.0837720664475918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0.7155973744984222</v>
      </c>
      <c r="C367" s="302">
        <v>1.05307564770563</v>
      </c>
      <c r="D367" s="302">
        <f t="shared" ref="D367:D374" si="121">SUM(B367:C367)</f>
        <v>1.7686730222040521</v>
      </c>
      <c r="E367" s="303"/>
      <c r="F367" s="302">
        <v>0.95042579014853545</v>
      </c>
      <c r="G367" s="302">
        <v>1.1919500384064581</v>
      </c>
      <c r="H367" s="302">
        <f t="shared" ref="H367:H374" si="122">SUM(F367:G367)</f>
        <v>2.1423758285549934</v>
      </c>
      <c r="I367" s="303"/>
      <c r="J367" s="302">
        <v>0.99032824181295231</v>
      </c>
      <c r="K367" s="302">
        <v>1.2726135054608203</v>
      </c>
      <c r="L367" s="302">
        <f t="shared" ref="L367:L374" si="123">SUM(J367:K367)</f>
        <v>2.2629417472737727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1.3751811074470122</v>
      </c>
      <c r="C368" s="302">
        <v>2.3929271410176525</v>
      </c>
      <c r="D368" s="302">
        <f t="shared" si="121"/>
        <v>3.7681082484646646</v>
      </c>
      <c r="E368" s="303"/>
      <c r="F368" s="302">
        <v>1.456425542338678</v>
      </c>
      <c r="G368" s="302">
        <v>2.5365671819799385</v>
      </c>
      <c r="H368" s="302">
        <f t="shared" si="122"/>
        <v>3.9929927243186167</v>
      </c>
      <c r="I368" s="303"/>
      <c r="J368" s="302">
        <v>1.4493816555348573</v>
      </c>
      <c r="K368" s="302">
        <v>2.4045715262190126</v>
      </c>
      <c r="L368" s="302">
        <f t="shared" si="123"/>
        <v>3.8539531817538699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1.413936378513813</v>
      </c>
      <c r="C369" s="302">
        <v>0.52965314680162112</v>
      </c>
      <c r="D369" s="302">
        <f t="shared" si="121"/>
        <v>1.9435895253154341</v>
      </c>
      <c r="E369" s="303"/>
      <c r="F369" s="302">
        <v>1.4250774176664269</v>
      </c>
      <c r="G369" s="302">
        <v>0.49002129446223763</v>
      </c>
      <c r="H369" s="302">
        <f t="shared" si="122"/>
        <v>1.9150987121286644</v>
      </c>
      <c r="I369" s="303"/>
      <c r="J369" s="302">
        <v>1.2025803770375061</v>
      </c>
      <c r="K369" s="302">
        <v>0.4952604783757083</v>
      </c>
      <c r="L369" s="302">
        <f t="shared" si="123"/>
        <v>1.6978408554132143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0.23512553574586798</v>
      </c>
      <c r="C370" s="302">
        <v>0.47966137291119842</v>
      </c>
      <c r="D370" s="302">
        <f t="shared" si="121"/>
        <v>0.7147869086570664</v>
      </c>
      <c r="E370" s="303"/>
      <c r="F370" s="302">
        <v>0.22769244142463685</v>
      </c>
      <c r="G370" s="302">
        <v>0.35369213449025172</v>
      </c>
      <c r="H370" s="302">
        <f t="shared" si="122"/>
        <v>0.58138457591488857</v>
      </c>
      <c r="I370" s="303"/>
      <c r="J370" s="302">
        <v>0.24529924356195165</v>
      </c>
      <c r="K370" s="302">
        <v>0.25166192435546131</v>
      </c>
      <c r="L370" s="302">
        <f t="shared" si="123"/>
        <v>0.49696116791741296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0.98500918501919754</v>
      </c>
      <c r="C371" s="302">
        <v>0.4974771363888173</v>
      </c>
      <c r="D371" s="302">
        <f t="shared" si="121"/>
        <v>1.4824863214080148</v>
      </c>
      <c r="E371" s="303"/>
      <c r="F371" s="302">
        <v>0.85317848556379183</v>
      </c>
      <c r="G371" s="302">
        <v>0.39636628760795567</v>
      </c>
      <c r="H371" s="302">
        <f t="shared" si="122"/>
        <v>1.2495447731717475</v>
      </c>
      <c r="I371" s="303"/>
      <c r="J371" s="302">
        <v>0.76583860771612589</v>
      </c>
      <c r="K371" s="302">
        <v>0.4397363856878152</v>
      </c>
      <c r="L371" s="302">
        <f t="shared" si="123"/>
        <v>1.205574993403941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0.39548300937805159</v>
      </c>
      <c r="C372" s="302">
        <v>0.49065760078714782</v>
      </c>
      <c r="D372" s="302">
        <f t="shared" si="121"/>
        <v>0.8861406101651994</v>
      </c>
      <c r="E372" s="303"/>
      <c r="F372" s="302">
        <v>0.38728229868293362</v>
      </c>
      <c r="G372" s="302">
        <v>0.39122381575571069</v>
      </c>
      <c r="H372" s="302">
        <f t="shared" si="122"/>
        <v>0.77850611443864426</v>
      </c>
      <c r="I372" s="303"/>
      <c r="J372" s="302">
        <v>0.35792422212839176</v>
      </c>
      <c r="K372" s="302">
        <v>0.50639579994687633</v>
      </c>
      <c r="L372" s="302">
        <f t="shared" si="123"/>
        <v>0.86432002207526804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1.3892240436014126E-2</v>
      </c>
      <c r="C373" s="302">
        <v>0.11069994639672441</v>
      </c>
      <c r="D373" s="302">
        <f t="shared" si="121"/>
        <v>0.12459218683273854</v>
      </c>
      <c r="E373" s="303"/>
      <c r="F373" s="302">
        <v>1.1509764326749942E-2</v>
      </c>
      <c r="G373" s="302">
        <v>8.4349699078571941E-2</v>
      </c>
      <c r="H373" s="302">
        <f t="shared" si="122"/>
        <v>9.5859463405321879E-2</v>
      </c>
      <c r="I373" s="303"/>
      <c r="J373" s="302">
        <v>1.5483796342989763E-2</v>
      </c>
      <c r="K373" s="302">
        <v>8.0129163554655741E-2</v>
      </c>
      <c r="L373" s="302">
        <f t="shared" si="123"/>
        <v>9.5612959897645511E-2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0.74032867200180907</v>
      </c>
      <c r="C374" s="302">
        <v>0.5475460478703742</v>
      </c>
      <c r="D374" s="302">
        <f t="shared" si="121"/>
        <v>1.2878747198721832</v>
      </c>
      <c r="E374" s="303"/>
      <c r="F374" s="302">
        <v>0.62407003383922111</v>
      </c>
      <c r="G374" s="302">
        <v>0.36913375200183551</v>
      </c>
      <c r="H374" s="302">
        <f t="shared" si="122"/>
        <v>0.99320378584105662</v>
      </c>
      <c r="I374" s="303"/>
      <c r="J374" s="302">
        <v>0.50887704752409424</v>
      </c>
      <c r="K374" s="302">
        <v>0.31914595829318221</v>
      </c>
      <c r="L374" s="302">
        <f t="shared" si="123"/>
        <v>0.82802300581727639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6.2132965453746616</v>
      </c>
      <c r="C376" s="311">
        <f t="shared" ref="C376:D376" si="124">SUM(C366:C374)</f>
        <v>6.6627034546253601</v>
      </c>
      <c r="D376" s="311">
        <f t="shared" si="124"/>
        <v>12.876000000000023</v>
      </c>
      <c r="E376" s="311"/>
      <c r="F376" s="311">
        <f t="shared" ref="F376:H376" si="125">SUM(F366:F374)</f>
        <v>6.3534309492359986</v>
      </c>
      <c r="G376" s="311">
        <f t="shared" si="125"/>
        <v>6.4185690507639919</v>
      </c>
      <c r="H376" s="311">
        <f t="shared" si="125"/>
        <v>12.771999999999991</v>
      </c>
      <c r="I376" s="311"/>
      <c r="J376" s="311">
        <f t="shared" ref="J376:L376" si="126">SUM(J366:J374)</f>
        <v>5.9898127496219518</v>
      </c>
      <c r="K376" s="311">
        <f t="shared" si="126"/>
        <v>6.3991872503780396</v>
      </c>
      <c r="L376" s="311">
        <f t="shared" si="126"/>
        <v>12.388999999999992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0.49948452999540949</v>
      </c>
      <c r="C383" s="302">
        <v>0.69574453195153951</v>
      </c>
      <c r="D383" s="302">
        <f>SUM(B383:C383)</f>
        <v>1.195229061946949</v>
      </c>
      <c r="E383" s="303"/>
      <c r="F383" s="302">
        <v>0.68244788134123813</v>
      </c>
      <c r="G383" s="302">
        <v>0.60945299589612711</v>
      </c>
      <c r="H383" s="302">
        <f>SUM(F383:G383)</f>
        <v>1.2919008772373652</v>
      </c>
      <c r="I383" s="303"/>
      <c r="J383" s="302">
        <v>0.69689531451835751</v>
      </c>
      <c r="K383" s="302">
        <v>0.67181262725499569</v>
      </c>
      <c r="L383" s="302">
        <f>SUM(J383:K383)</f>
        <v>1.3687079417733532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1.1213957811423898</v>
      </c>
      <c r="C384" s="302">
        <v>1.3261965501198087</v>
      </c>
      <c r="D384" s="302">
        <f t="shared" ref="D384:D391" si="127">SUM(B384:C384)</f>
        <v>2.4475923312621983</v>
      </c>
      <c r="E384" s="303"/>
      <c r="F384" s="302">
        <v>1.7809333765031155</v>
      </c>
      <c r="G384" s="302">
        <v>1.4455147294493114</v>
      </c>
      <c r="H384" s="302">
        <f t="shared" ref="H384:H391" si="128">SUM(F384:G384)</f>
        <v>3.2264481059524268</v>
      </c>
      <c r="I384" s="303"/>
      <c r="J384" s="302">
        <v>1.8576174881330649</v>
      </c>
      <c r="K384" s="302">
        <v>1.6654169613950034</v>
      </c>
      <c r="L384" s="302">
        <f t="shared" ref="L384:L391" si="129">SUM(J384:K384)</f>
        <v>3.5230344495280681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0.97688506894618377</v>
      </c>
      <c r="C385" s="302">
        <v>0.833033531698675</v>
      </c>
      <c r="D385" s="302">
        <f t="shared" si="127"/>
        <v>1.8099186006448589</v>
      </c>
      <c r="E385" s="303"/>
      <c r="F385" s="302">
        <v>1.2975055478752049</v>
      </c>
      <c r="G385" s="302">
        <v>0.81559351759531362</v>
      </c>
      <c r="H385" s="302">
        <f t="shared" si="128"/>
        <v>2.1130990654705184</v>
      </c>
      <c r="I385" s="303"/>
      <c r="J385" s="302">
        <v>1.3552261417788538</v>
      </c>
      <c r="K385" s="302">
        <v>0.79120822062512253</v>
      </c>
      <c r="L385" s="302">
        <f t="shared" si="129"/>
        <v>2.1464343624039763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1.338626636899735</v>
      </c>
      <c r="C386" s="302">
        <v>0.35055211413298548</v>
      </c>
      <c r="D386" s="302">
        <f t="shared" si="127"/>
        <v>1.6891787510327205</v>
      </c>
      <c r="E386" s="303"/>
      <c r="F386" s="302">
        <v>1.4725000933765928</v>
      </c>
      <c r="G386" s="302">
        <v>0.36506786852128859</v>
      </c>
      <c r="H386" s="302">
        <f t="shared" si="128"/>
        <v>1.8375679618978813</v>
      </c>
      <c r="I386" s="303"/>
      <c r="J386" s="302">
        <v>1.276455376448147</v>
      </c>
      <c r="K386" s="302">
        <v>0.35909482977657387</v>
      </c>
      <c r="L386" s="302">
        <f t="shared" si="129"/>
        <v>1.6355502062247209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0.15691696336965869</v>
      </c>
      <c r="C387" s="302">
        <v>0.35192365409299842</v>
      </c>
      <c r="D387" s="302">
        <f t="shared" si="127"/>
        <v>0.50884061746265707</v>
      </c>
      <c r="E387" s="303"/>
      <c r="F387" s="302">
        <v>0.18296571901585731</v>
      </c>
      <c r="G387" s="302">
        <v>0.21094738164086591</v>
      </c>
      <c r="H387" s="302">
        <f t="shared" si="128"/>
        <v>0.39391310065672325</v>
      </c>
      <c r="I387" s="303"/>
      <c r="J387" s="302">
        <v>0.26074193622207703</v>
      </c>
      <c r="K387" s="302">
        <v>0.1836556455974416</v>
      </c>
      <c r="L387" s="302">
        <f t="shared" si="129"/>
        <v>0.44439758181951861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4.179066857010838</v>
      </c>
      <c r="C388" s="302">
        <v>0.94444753063123477</v>
      </c>
      <c r="D388" s="302">
        <f t="shared" si="127"/>
        <v>5.1235143876420732</v>
      </c>
      <c r="E388" s="303"/>
      <c r="F388" s="302">
        <v>3.0367431846655766</v>
      </c>
      <c r="G388" s="302">
        <v>0.648553041193904</v>
      </c>
      <c r="H388" s="302">
        <f t="shared" si="128"/>
        <v>3.6852962258594806</v>
      </c>
      <c r="I388" s="303"/>
      <c r="J388" s="302">
        <v>2.6154760226843257</v>
      </c>
      <c r="K388" s="302">
        <v>0.6526574528804705</v>
      </c>
      <c r="L388" s="302">
        <f t="shared" si="129"/>
        <v>3.2681334755647962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0.3262987122948332</v>
      </c>
      <c r="C389" s="302">
        <v>0.3121859537980704</v>
      </c>
      <c r="D389" s="302">
        <f t="shared" si="127"/>
        <v>0.63848466609290355</v>
      </c>
      <c r="E389" s="303"/>
      <c r="F389" s="302">
        <v>0.28015026735419996</v>
      </c>
      <c r="G389" s="302">
        <v>0.24309537326189934</v>
      </c>
      <c r="H389" s="302">
        <f t="shared" si="128"/>
        <v>0.52324564061609924</v>
      </c>
      <c r="I389" s="303"/>
      <c r="J389" s="302">
        <v>0.24851329051556884</v>
      </c>
      <c r="K389" s="302">
        <v>0.28066142613510342</v>
      </c>
      <c r="L389" s="302">
        <f t="shared" si="129"/>
        <v>0.52917471665067228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5.864516244123736E-2</v>
      </c>
      <c r="C390" s="302">
        <v>0.28611331493813041</v>
      </c>
      <c r="D390" s="302">
        <f t="shared" si="127"/>
        <v>0.34475847737936777</v>
      </c>
      <c r="E390" s="303"/>
      <c r="F390" s="302">
        <v>6.7234345906728277E-2</v>
      </c>
      <c r="G390" s="302">
        <v>0.17593803169553296</v>
      </c>
      <c r="H390" s="302">
        <f t="shared" si="128"/>
        <v>0.24317237760226124</v>
      </c>
      <c r="I390" s="303"/>
      <c r="J390" s="302">
        <v>5.5513713436704103E-2</v>
      </c>
      <c r="K390" s="302">
        <v>0.13766911781920096</v>
      </c>
      <c r="L390" s="302">
        <f t="shared" si="129"/>
        <v>0.19318283125590507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0.6768570397142879</v>
      </c>
      <c r="C391" s="302">
        <v>0.71962606682197716</v>
      </c>
      <c r="D391" s="302">
        <f t="shared" si="127"/>
        <v>1.3964831065362651</v>
      </c>
      <c r="E391" s="303"/>
      <c r="F391" s="302">
        <v>0.60301713995469097</v>
      </c>
      <c r="G391" s="302">
        <v>0.42233950475254789</v>
      </c>
      <c r="H391" s="302">
        <f t="shared" si="128"/>
        <v>1.0253566447072389</v>
      </c>
      <c r="I391" s="303"/>
      <c r="J391" s="302">
        <v>0.46795097953060583</v>
      </c>
      <c r="K391" s="302">
        <v>0.40343345524837593</v>
      </c>
      <c r="L391" s="302">
        <f t="shared" si="129"/>
        <v>0.87138443477898175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9.3341767518145744</v>
      </c>
      <c r="C393" s="311">
        <f t="shared" ref="C393:D393" si="130">SUM(C383:C391)</f>
        <v>5.8198232481854202</v>
      </c>
      <c r="D393" s="311">
        <f t="shared" si="130"/>
        <v>15.153999999999996</v>
      </c>
      <c r="E393" s="311"/>
      <c r="F393" s="311">
        <f t="shared" ref="F393:H393" si="131">SUM(F383:F391)</f>
        <v>9.403497555993205</v>
      </c>
      <c r="G393" s="311">
        <f t="shared" si="131"/>
        <v>4.9365024440067904</v>
      </c>
      <c r="H393" s="311">
        <f t="shared" si="131"/>
        <v>14.339999999999996</v>
      </c>
      <c r="I393" s="311"/>
      <c r="J393" s="311">
        <f t="shared" ref="J393:L393" si="132">SUM(J383:J391)</f>
        <v>8.8343902632677054</v>
      </c>
      <c r="K393" s="311">
        <f t="shared" si="132"/>
        <v>5.1456097367322879</v>
      </c>
      <c r="L393" s="311">
        <f t="shared" si="132"/>
        <v>13.979999999999992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Coventry and Warwickshire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31.448401939876369</v>
      </c>
      <c r="C9" s="249">
        <f t="shared" ref="C9:D9" si="0">SUM(C26,C43,C60,C77,C94,C111,C128,C145,C162,C179,C196,C213,C230,C247,C264,C281,C298,C315,C332,C349,C366,C383)</f>
        <v>4.443213587053207</v>
      </c>
      <c r="D9" s="249">
        <f t="shared" si="0"/>
        <v>7.0084326618866433</v>
      </c>
      <c r="E9" s="249">
        <f>SUM(B9:D9)</f>
        <v>42.900048188816221</v>
      </c>
      <c r="F9" s="238"/>
      <c r="G9" s="249">
        <f>SUM(G26,G43,G60,G77,G94,G111,G128,G145,G162,G179,G196,G213,G230,G247,G264,G281,G298,G315,G332,G349,G366,G383)</f>
        <v>35.359774672733494</v>
      </c>
      <c r="H9" s="249">
        <f t="shared" ref="H9:I9" si="1">SUM(H26,H43,H60,H77,H94,H111,H128,H145,H162,H179,H196,H213,H230,H247,H264,H281,H298,H315,H332,H349,H366,H383)</f>
        <v>6.9999312156381892</v>
      </c>
      <c r="I9" s="249">
        <f t="shared" si="1"/>
        <v>8.2924966623532814</v>
      </c>
      <c r="J9" s="249">
        <f>SUM(G9:I9)</f>
        <v>50.652202550724965</v>
      </c>
      <c r="K9" s="238"/>
      <c r="L9" s="249">
        <f>SUM(L26,L43,L60,L77,L94,L111,L128,L145,L162,L179,L196,L213,L230,L247,L264,L281,L298,L315,L332,L349,L366,L383)</f>
        <v>40.675781310227372</v>
      </c>
      <c r="M9" s="249">
        <f t="shared" ref="M9:N9" si="2">SUM(M26,M43,M60,M77,M94,M111,M128,M145,M162,M179,M196,M213,M230,M247,M264,M281,M298,M315,M332,M349,M366,M383)</f>
        <v>9.0962175108565031</v>
      </c>
      <c r="N9" s="249">
        <f t="shared" si="2"/>
        <v>9.2362362846112926</v>
      </c>
      <c r="O9" s="249">
        <f>SUM(L9:N9)</f>
        <v>59.008235105695171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63.078447854292648</v>
      </c>
      <c r="C10" s="249">
        <f t="shared" si="3"/>
        <v>17.128488077653603</v>
      </c>
      <c r="D10" s="249">
        <f t="shared" si="3"/>
        <v>10.557932914496378</v>
      </c>
      <c r="E10" s="249">
        <f t="shared" ref="E10:E17" si="4">SUM(B10:D10)</f>
        <v>90.764868846442624</v>
      </c>
      <c r="F10" s="238"/>
      <c r="G10" s="249">
        <f t="shared" ref="G10:I10" si="5">SUM(G27,G44,G61,G78,G95,G112,G129,G146,G163,G180,G197,G214,G231,G248,G265,G282,G299,G316,G333,G350,G367,G384)</f>
        <v>76.373951146825121</v>
      </c>
      <c r="H10" s="249">
        <f t="shared" si="5"/>
        <v>21.369056049085376</v>
      </c>
      <c r="I10" s="249">
        <f t="shared" si="5"/>
        <v>13.038609175790937</v>
      </c>
      <c r="J10" s="249">
        <f t="shared" ref="J10:J17" si="6">SUM(G10:I10)</f>
        <v>110.78161637170143</v>
      </c>
      <c r="K10" s="238"/>
      <c r="L10" s="249">
        <f t="shared" ref="L10:N10" si="7">SUM(L27,L44,L61,L78,L95,L112,L129,L146,L163,L180,L197,L214,L231,L248,L265,L282,L299,L316,L333,L350,L367,L384)</f>
        <v>93.511944290764276</v>
      </c>
      <c r="M10" s="249">
        <f t="shared" si="7"/>
        <v>27.435769780432864</v>
      </c>
      <c r="N10" s="249">
        <f t="shared" si="7"/>
        <v>12.485828574135905</v>
      </c>
      <c r="O10" s="249">
        <f t="shared" ref="O10:O17" si="8">SUM(L10:N10)</f>
        <v>133.43354264533303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38.503784499829578</v>
      </c>
      <c r="C11" s="249">
        <f t="shared" si="3"/>
        <v>11.312883454598417</v>
      </c>
      <c r="D11" s="249">
        <f t="shared" si="3"/>
        <v>8.1093863972193798</v>
      </c>
      <c r="E11" s="249">
        <f t="shared" si="4"/>
        <v>57.92605435164738</v>
      </c>
      <c r="F11" s="238"/>
      <c r="G11" s="249">
        <f t="shared" ref="G11:I11" si="9">SUM(G28,G45,G62,G79,G96,G113,G130,G147,G164,G181,G198,G215,G232,G249,G266,G283,G300,G317,G334,G351,G368,G385)</f>
        <v>44.053875494595985</v>
      </c>
      <c r="H11" s="249">
        <f t="shared" si="9"/>
        <v>13.530262134130062</v>
      </c>
      <c r="I11" s="249">
        <f t="shared" si="9"/>
        <v>8.0232412249521481</v>
      </c>
      <c r="J11" s="249">
        <f t="shared" si="6"/>
        <v>65.607378853678199</v>
      </c>
      <c r="K11" s="238"/>
      <c r="L11" s="249">
        <f t="shared" ref="L11:N11" si="10">SUM(L28,L45,L62,L79,L96,L113,L130,L147,L164,L181,L198,L215,L232,L249,L266,L283,L300,L317,L334,L351,L368,L385)</f>
        <v>46.303599687265702</v>
      </c>
      <c r="M11" s="249">
        <f t="shared" si="10"/>
        <v>14.853026209819488</v>
      </c>
      <c r="N11" s="249">
        <f t="shared" si="10"/>
        <v>8.108739698307545</v>
      </c>
      <c r="O11" s="249">
        <f t="shared" si="8"/>
        <v>69.265365595392737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34.462050805621203</v>
      </c>
      <c r="C12" s="249">
        <f t="shared" si="3"/>
        <v>25.759881217965074</v>
      </c>
      <c r="D12" s="249">
        <f t="shared" si="3"/>
        <v>2.4503742014757015</v>
      </c>
      <c r="E12" s="249">
        <f t="shared" si="4"/>
        <v>62.67230622506198</v>
      </c>
      <c r="F12" s="238"/>
      <c r="G12" s="249">
        <f t="shared" ref="G12:I12" si="11">SUM(G29,G46,G63,G80,G97,G114,G131,G148,G165,G182,G199,G216,G233,G250,G267,G284,G301,G318,G335,G352,G369,G386)</f>
        <v>34.416458271074092</v>
      </c>
      <c r="H12" s="249">
        <f t="shared" si="11"/>
        <v>25.250265328859367</v>
      </c>
      <c r="I12" s="249">
        <f t="shared" si="11"/>
        <v>1.9599077009281112</v>
      </c>
      <c r="J12" s="249">
        <f t="shared" si="6"/>
        <v>61.626631300861575</v>
      </c>
      <c r="K12" s="238"/>
      <c r="L12" s="249">
        <f t="shared" ref="L12:N12" si="12">SUM(L29,L46,L63,L80,L97,L114,L131,L148,L165,L182,L199,L216,L233,L250,L267,L284,L301,L318,L335,L352,L369,L386)</f>
        <v>30.314121349263118</v>
      </c>
      <c r="M12" s="249">
        <f t="shared" si="12"/>
        <v>21.830168326471167</v>
      </c>
      <c r="N12" s="249">
        <f t="shared" si="12"/>
        <v>1.9059090420010814</v>
      </c>
      <c r="O12" s="249">
        <f t="shared" si="8"/>
        <v>54.05019871773537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36.358577502339081</v>
      </c>
      <c r="C13" s="249">
        <f t="shared" si="3"/>
        <v>5.2945213818979298</v>
      </c>
      <c r="D13" s="249">
        <f t="shared" si="3"/>
        <v>14.612595569054898</v>
      </c>
      <c r="E13" s="249">
        <f t="shared" si="4"/>
        <v>56.265694453291907</v>
      </c>
      <c r="F13" s="238"/>
      <c r="G13" s="249">
        <f t="shared" ref="G13:I13" si="13">SUM(G30,G47,G64,G81,G98,G115,G132,G149,G166,G183,G200,G217,G234,G251,G268,G285,G302,G319,G336,G353,G370,G387)</f>
        <v>29.867565600516127</v>
      </c>
      <c r="H13" s="249">
        <f t="shared" si="13"/>
        <v>4.4229933677319178</v>
      </c>
      <c r="I13" s="249">
        <f t="shared" si="13"/>
        <v>15.460749914892961</v>
      </c>
      <c r="J13" s="249">
        <f t="shared" si="6"/>
        <v>49.751308883141007</v>
      </c>
      <c r="K13" s="238"/>
      <c r="L13" s="249">
        <f t="shared" ref="L13:N13" si="14">SUM(L30,L47,L64,L81,L98,L115,L132,L149,L166,L183,L200,L217,L234,L251,L268,L285,L302,L319,L336,L353,L370,L387)</f>
        <v>25.382494054164383</v>
      </c>
      <c r="M13" s="249">
        <f t="shared" si="14"/>
        <v>5.0602203187650767</v>
      </c>
      <c r="N13" s="249">
        <f t="shared" si="14"/>
        <v>16.307782565473385</v>
      </c>
      <c r="O13" s="249">
        <f t="shared" si="8"/>
        <v>46.750496938402847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22.320988316574173</v>
      </c>
      <c r="C14" s="249">
        <f t="shared" si="3"/>
        <v>21.040678138145669</v>
      </c>
      <c r="D14" s="249">
        <f t="shared" si="3"/>
        <v>3.9581401563105931</v>
      </c>
      <c r="E14" s="249">
        <f t="shared" si="4"/>
        <v>47.31980661103043</v>
      </c>
      <c r="F14" s="238"/>
      <c r="G14" s="249">
        <f t="shared" ref="G14:I14" si="15">SUM(G31,G48,G65,G82,G99,G116,G133,G150,G167,G184,G201,G218,G235,G252,G269,G286,G303,G320,G337,G354,G371,G388)</f>
        <v>21.989739878674122</v>
      </c>
      <c r="H14" s="249">
        <f t="shared" si="15"/>
        <v>20.622164944708519</v>
      </c>
      <c r="I14" s="249">
        <f t="shared" si="15"/>
        <v>3.5409247293023309</v>
      </c>
      <c r="J14" s="249">
        <f t="shared" si="6"/>
        <v>46.152829552684977</v>
      </c>
      <c r="K14" s="238"/>
      <c r="L14" s="249">
        <f t="shared" ref="L14:N14" si="16">SUM(L31,L48,L65,L82,L99,L116,L133,L150,L167,L184,L201,L218,L235,L252,L269,L286,L303,L320,L337,L354,L371,L388)</f>
        <v>26.619645796315687</v>
      </c>
      <c r="M14" s="249">
        <f t="shared" si="16"/>
        <v>22.664032713512348</v>
      </c>
      <c r="N14" s="249">
        <f t="shared" si="16"/>
        <v>4.5966818381024392</v>
      </c>
      <c r="O14" s="249">
        <f t="shared" si="8"/>
        <v>53.880360347930477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14.956906168640995</v>
      </c>
      <c r="C15" s="249">
        <f t="shared" si="3"/>
        <v>23.198740286480469</v>
      </c>
      <c r="D15" s="249">
        <f t="shared" si="3"/>
        <v>2.5656028890825708</v>
      </c>
      <c r="E15" s="249">
        <f t="shared" si="4"/>
        <v>40.721249344204033</v>
      </c>
      <c r="F15" s="238"/>
      <c r="G15" s="249">
        <f t="shared" ref="G15:I15" si="17">SUM(G32,G49,G66,G83,G100,G117,G134,G151,G168,G185,G202,G219,G236,G253,G270,G287,G304,G321,G338,G355,G372,G389)</f>
        <v>14.386634506877748</v>
      </c>
      <c r="H15" s="249">
        <f t="shared" si="17"/>
        <v>23.068197368231875</v>
      </c>
      <c r="I15" s="249">
        <f t="shared" si="17"/>
        <v>1.6754308329482026</v>
      </c>
      <c r="J15" s="249">
        <f t="shared" si="6"/>
        <v>39.13026270805782</v>
      </c>
      <c r="K15" s="238"/>
      <c r="L15" s="249">
        <f t="shared" ref="L15:N15" si="18">SUM(L32,L49,L66,L83,L100,L117,L134,L151,L168,L185,L202,L219,L236,L253,L270,L287,L304,L321,L338,L355,L372,L389)</f>
        <v>15.645142698403108</v>
      </c>
      <c r="M15" s="249">
        <f t="shared" si="18"/>
        <v>23.826472527950152</v>
      </c>
      <c r="N15" s="249">
        <f t="shared" si="18"/>
        <v>1.4543592906362266</v>
      </c>
      <c r="O15" s="249">
        <f t="shared" si="8"/>
        <v>40.925974516989484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32.361148754545312</v>
      </c>
      <c r="C16" s="249">
        <f t="shared" si="3"/>
        <v>4.6577824035210256</v>
      </c>
      <c r="D16" s="249">
        <f t="shared" si="3"/>
        <v>5.3486697673777455</v>
      </c>
      <c r="E16" s="249">
        <f t="shared" si="4"/>
        <v>42.36760092544408</v>
      </c>
      <c r="F16" s="238"/>
      <c r="G16" s="249">
        <f t="shared" ref="G16:I16" si="19">SUM(G33,G50,G67,G84,G101,G118,G135,G152,G169,G186,G203,G220,G237,G254,G271,G288,G305,G322,G339,G356,G373,G390)</f>
        <v>26.283817683657546</v>
      </c>
      <c r="H16" s="249">
        <f t="shared" si="19"/>
        <v>6.4137672706478011</v>
      </c>
      <c r="I16" s="249">
        <f t="shared" si="19"/>
        <v>6.3311817798107608</v>
      </c>
      <c r="J16" s="249">
        <f t="shared" si="6"/>
        <v>39.028766734116111</v>
      </c>
      <c r="K16" s="238"/>
      <c r="L16" s="249">
        <f t="shared" ref="L16:N16" si="20">SUM(L33,L50,L67,L84,L101,L118,L135,L152,L169,L186,L203,L220,L237,L254,L271,L288,L305,L322,L339,L356,L373,L390)</f>
        <v>29.360440871257445</v>
      </c>
      <c r="M16" s="249">
        <f t="shared" si="20"/>
        <v>8.6468129323108069</v>
      </c>
      <c r="N16" s="249">
        <f t="shared" si="20"/>
        <v>8.0689398936352337</v>
      </c>
      <c r="O16" s="249">
        <f t="shared" si="8"/>
        <v>46.076193697203486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24.802063709314098</v>
      </c>
      <c r="C17" s="249">
        <f t="shared" si="3"/>
        <v>27.855876022036419</v>
      </c>
      <c r="D17" s="249">
        <f t="shared" si="3"/>
        <v>5.7344313227109218</v>
      </c>
      <c r="E17" s="249">
        <f t="shared" si="4"/>
        <v>58.392371054061442</v>
      </c>
      <c r="F17" s="238"/>
      <c r="G17" s="249">
        <f t="shared" ref="G17:I17" si="21">SUM(G34,G51,G68,G85,G102,G119,G136,G153,G170,G187,G204,G221,G238,G255,G272,G289,G306,G323,G340,G357,G374,G391)</f>
        <v>20.744110297437604</v>
      </c>
      <c r="H17" s="249">
        <f t="shared" si="21"/>
        <v>25.44960710787274</v>
      </c>
      <c r="I17" s="249">
        <f t="shared" si="21"/>
        <v>5.2222856397236468</v>
      </c>
      <c r="J17" s="249">
        <f t="shared" si="6"/>
        <v>51.416003045033989</v>
      </c>
      <c r="K17" s="238"/>
      <c r="L17" s="249">
        <f t="shared" ref="L17:N17" si="22">SUM(L34,L51,L68,L85,L102,L119,L136,L153,L170,L187,L204,L221,L238,L255,L272,L289,L306,L323,L340,L357,L374,L391)</f>
        <v>19.769287370341051</v>
      </c>
      <c r="M17" s="249">
        <f t="shared" si="22"/>
        <v>22.299201313824287</v>
      </c>
      <c r="N17" s="249">
        <f t="shared" si="22"/>
        <v>6.8371437511518618</v>
      </c>
      <c r="O17" s="249">
        <f t="shared" si="8"/>
        <v>48.905632435317202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298.29236955103346</v>
      </c>
      <c r="C19" s="247">
        <f t="shared" ref="C19:O19" si="23">SUM(C9:C17)</f>
        <v>140.69206456935183</v>
      </c>
      <c r="D19" s="247">
        <f t="shared" si="23"/>
        <v>60.345565879614824</v>
      </c>
      <c r="E19" s="247">
        <f t="shared" si="23"/>
        <v>499.33000000000004</v>
      </c>
      <c r="F19" s="247"/>
      <c r="G19" s="247">
        <f t="shared" si="23"/>
        <v>303.47592755239179</v>
      </c>
      <c r="H19" s="247">
        <f t="shared" si="23"/>
        <v>147.12624478690586</v>
      </c>
      <c r="I19" s="247">
        <f t="shared" si="23"/>
        <v>63.544827660702381</v>
      </c>
      <c r="J19" s="247">
        <f t="shared" si="23"/>
        <v>514.14700000000005</v>
      </c>
      <c r="K19" s="247"/>
      <c r="L19" s="247">
        <f t="shared" si="23"/>
        <v>327.58245742800216</v>
      </c>
      <c r="M19" s="247">
        <f t="shared" si="23"/>
        <v>155.71192163394269</v>
      </c>
      <c r="N19" s="247">
        <f t="shared" si="23"/>
        <v>69.00162093805497</v>
      </c>
      <c r="O19" s="247">
        <f t="shared" si="23"/>
        <v>552.29599999999982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0.21214058114203937</v>
      </c>
      <c r="C26" s="302">
        <v>3.9656732784561499E-2</v>
      </c>
      <c r="D26" s="302">
        <v>7.9022879156286779E-2</v>
      </c>
      <c r="E26" s="302">
        <f>SUM(B26:D26)</f>
        <v>0.33082019308288768</v>
      </c>
      <c r="F26" s="303"/>
      <c r="G26" s="302">
        <v>0.16609113980507795</v>
      </c>
      <c r="H26" s="302">
        <v>3.6856723171200139E-3</v>
      </c>
      <c r="I26" s="302">
        <v>5.950581950804034E-2</v>
      </c>
      <c r="J26" s="302">
        <f>SUM(G26:I26)</f>
        <v>0.22928263163023832</v>
      </c>
      <c r="K26" s="303"/>
      <c r="L26" s="302">
        <v>0.23120834955669561</v>
      </c>
      <c r="M26" s="302">
        <v>4.4276264791325527E-3</v>
      </c>
      <c r="N26" s="302">
        <v>7.1015551998741794E-2</v>
      </c>
      <c r="O26" s="302">
        <f>SUM(L26:N26)</f>
        <v>0.30665152803456996</v>
      </c>
    </row>
    <row r="27" spans="1:15" s="236" customFormat="1" x14ac:dyDescent="0.2">
      <c r="A27" s="237" t="str">
        <f>name!E$5</f>
        <v>Professional occupations</v>
      </c>
      <c r="B27" s="302">
        <v>0.23291737889948994</v>
      </c>
      <c r="C27" s="302">
        <v>2.1881149481193355E-2</v>
      </c>
      <c r="D27" s="302">
        <v>1.9822024142669679E-2</v>
      </c>
      <c r="E27" s="302">
        <f t="shared" ref="E27:E34" si="24">SUM(B27:D27)</f>
        <v>0.27462055252335299</v>
      </c>
      <c r="F27" s="303"/>
      <c r="G27" s="302">
        <v>0.24801035315153563</v>
      </c>
      <c r="H27" s="302">
        <v>2.2544654678326929E-3</v>
      </c>
      <c r="I27" s="302">
        <v>1.3651991105562511E-2</v>
      </c>
      <c r="J27" s="302">
        <f t="shared" ref="J27:J34" si="25">SUM(G27:I27)</f>
        <v>0.26391680972493087</v>
      </c>
      <c r="K27" s="303"/>
      <c r="L27" s="302">
        <v>0.47731977828992805</v>
      </c>
      <c r="M27" s="302">
        <v>2.7793910153937934E-3</v>
      </c>
      <c r="N27" s="302">
        <v>1.1742076748939661E-2</v>
      </c>
      <c r="O27" s="302">
        <f t="shared" ref="O27:O34" si="26">SUM(L27:N27)</f>
        <v>0.49184124605426155</v>
      </c>
    </row>
    <row r="28" spans="1:15" s="236" customFormat="1" x14ac:dyDescent="0.2">
      <c r="A28" s="237" t="str">
        <f>name!E$6</f>
        <v>Associate professional occupations</v>
      </c>
      <c r="B28" s="302">
        <v>0.18050466002887286</v>
      </c>
      <c r="C28" s="302">
        <v>2.7478629771775929E-2</v>
      </c>
      <c r="D28" s="302">
        <v>8.9265528379162511E-3</v>
      </c>
      <c r="E28" s="302">
        <f t="shared" si="24"/>
        <v>0.21690984263856503</v>
      </c>
      <c r="F28" s="303"/>
      <c r="G28" s="302">
        <v>0.16880062154200073</v>
      </c>
      <c r="H28" s="302">
        <v>2.2332504779883607E-3</v>
      </c>
      <c r="I28" s="302">
        <v>6.1891695717336912E-3</v>
      </c>
      <c r="J28" s="302">
        <f t="shared" si="25"/>
        <v>0.17722304159172278</v>
      </c>
      <c r="K28" s="303"/>
      <c r="L28" s="302">
        <v>0.23768724239679317</v>
      </c>
      <c r="M28" s="302">
        <v>2.1173004324891E-3</v>
      </c>
      <c r="N28" s="302">
        <v>7.5142966690287267E-3</v>
      </c>
      <c r="O28" s="302">
        <f t="shared" si="26"/>
        <v>0.24731883949831099</v>
      </c>
    </row>
    <row r="29" spans="1:15" s="236" customFormat="1" x14ac:dyDescent="0.2">
      <c r="A29" s="237" t="str">
        <f>name!E$7</f>
        <v>Administrative and secretarial occupations</v>
      </c>
      <c r="B29" s="302">
        <v>0.21785045535656583</v>
      </c>
      <c r="C29" s="302">
        <v>0.19046335643963663</v>
      </c>
      <c r="D29" s="302">
        <v>1.020169992270439E-2</v>
      </c>
      <c r="E29" s="302">
        <f t="shared" si="24"/>
        <v>0.41851551171890683</v>
      </c>
      <c r="F29" s="303"/>
      <c r="G29" s="302">
        <v>0.18828150622117831</v>
      </c>
      <c r="H29" s="302">
        <v>1.2500435521597016E-2</v>
      </c>
      <c r="I29" s="302">
        <v>1.1037845029079126E-2</v>
      </c>
      <c r="J29" s="302">
        <f t="shared" si="25"/>
        <v>0.21181978677185445</v>
      </c>
      <c r="K29" s="303"/>
      <c r="L29" s="302">
        <v>0.17741757760111004</v>
      </c>
      <c r="M29" s="302">
        <v>9.5327140917378546E-3</v>
      </c>
      <c r="N29" s="302">
        <v>5.8748546859543685E-3</v>
      </c>
      <c r="O29" s="302">
        <f t="shared" si="26"/>
        <v>0.19282514637880227</v>
      </c>
    </row>
    <row r="30" spans="1:15" s="236" customFormat="1" x14ac:dyDescent="0.2">
      <c r="A30" s="237" t="str">
        <f>name!E$8</f>
        <v>Skilled trades occupations</v>
      </c>
      <c r="B30" s="302">
        <v>0.72835520295106448</v>
      </c>
      <c r="C30" s="302">
        <v>0.25743289596109292</v>
      </c>
      <c r="D30" s="302">
        <v>2.3896236612710333</v>
      </c>
      <c r="E30" s="302">
        <f t="shared" si="24"/>
        <v>3.3754117601831908</v>
      </c>
      <c r="F30" s="303"/>
      <c r="G30" s="302">
        <v>0.38721414086540673</v>
      </c>
      <c r="H30" s="302">
        <v>1.2788971449453875E-2</v>
      </c>
      <c r="I30" s="302">
        <v>1.4375964561328218</v>
      </c>
      <c r="J30" s="302">
        <f>SUM(G30:I30)</f>
        <v>1.8375995684476825</v>
      </c>
      <c r="K30" s="303"/>
      <c r="L30" s="302">
        <v>0.32078393695053076</v>
      </c>
      <c r="M30" s="302">
        <v>1.6673701989760228E-2</v>
      </c>
      <c r="N30" s="302">
        <v>1.386473805425769</v>
      </c>
      <c r="O30" s="302">
        <f t="shared" si="26"/>
        <v>1.7239314443660601</v>
      </c>
    </row>
    <row r="31" spans="1:15" s="236" customFormat="1" x14ac:dyDescent="0.2">
      <c r="A31" s="237" t="str">
        <f>name!E$9</f>
        <v>Caring, leisure and other service occupations</v>
      </c>
      <c r="B31" s="302">
        <v>0.19235906449488727</v>
      </c>
      <c r="C31" s="302">
        <v>8.6336551624148314E-2</v>
      </c>
      <c r="D31" s="302">
        <v>1.877788624481844E-2</v>
      </c>
      <c r="E31" s="302">
        <f t="shared" si="24"/>
        <v>0.29747350236385406</v>
      </c>
      <c r="F31" s="303"/>
      <c r="G31" s="302">
        <v>0.1359891210745536</v>
      </c>
      <c r="H31" s="302">
        <v>5.9282707978322762E-3</v>
      </c>
      <c r="I31" s="302">
        <v>1.2602605795351472E-2</v>
      </c>
      <c r="J31" s="302">
        <f t="shared" si="25"/>
        <v>0.15451999766773736</v>
      </c>
      <c r="K31" s="303"/>
      <c r="L31" s="302">
        <v>0.14801908386948986</v>
      </c>
      <c r="M31" s="302">
        <v>5.2920605944622679E-3</v>
      </c>
      <c r="N31" s="302">
        <v>1.4869164657634444E-2</v>
      </c>
      <c r="O31" s="302">
        <f t="shared" si="26"/>
        <v>0.16818030912158657</v>
      </c>
    </row>
    <row r="32" spans="1:15" s="236" customFormat="1" x14ac:dyDescent="0.2">
      <c r="A32" s="237" t="str">
        <f>name!E$10</f>
        <v>Sales and customer service occupations</v>
      </c>
      <c r="B32" s="302">
        <v>6.4073853146176959E-2</v>
      </c>
      <c r="C32" s="302">
        <v>4.2954453847387525E-2</v>
      </c>
      <c r="D32" s="302">
        <v>2.2189254384442553E-2</v>
      </c>
      <c r="E32" s="302">
        <f t="shared" si="24"/>
        <v>0.12921756137800705</v>
      </c>
      <c r="F32" s="303"/>
      <c r="G32" s="302">
        <v>4.7386284346467231E-2</v>
      </c>
      <c r="H32" s="302">
        <v>2.697312349630933E-3</v>
      </c>
      <c r="I32" s="302">
        <v>1.3187611508279445E-2</v>
      </c>
      <c r="J32" s="302">
        <f t="shared" si="25"/>
        <v>6.3271208204377608E-2</v>
      </c>
      <c r="K32" s="303"/>
      <c r="L32" s="302">
        <v>5.6675752412569905E-2</v>
      </c>
      <c r="M32" s="302">
        <v>2.7753239935038136E-3</v>
      </c>
      <c r="N32" s="302">
        <v>1.0135148974530425E-2</v>
      </c>
      <c r="O32" s="302">
        <f t="shared" si="26"/>
        <v>6.9586225380604147E-2</v>
      </c>
    </row>
    <row r="33" spans="1:15" s="236" customFormat="1" x14ac:dyDescent="0.2">
      <c r="A33" s="237" t="str">
        <f>name!E$11</f>
        <v>Process, plant and machine operatives</v>
      </c>
      <c r="B33" s="302">
        <v>0.19355574958430083</v>
      </c>
      <c r="C33" s="302">
        <v>4.9210765898120623E-2</v>
      </c>
      <c r="D33" s="302">
        <v>1.2642002598770161E-2</v>
      </c>
      <c r="E33" s="302">
        <f t="shared" si="24"/>
        <v>0.25540851808119164</v>
      </c>
      <c r="F33" s="303"/>
      <c r="G33" s="302">
        <v>9.6097788259654385E-2</v>
      </c>
      <c r="H33" s="302">
        <v>2.9473991992737202E-3</v>
      </c>
      <c r="I33" s="302">
        <v>9.1180289610945531E-3</v>
      </c>
      <c r="J33" s="302">
        <f t="shared" si="25"/>
        <v>0.10816321642002266</v>
      </c>
      <c r="K33" s="303"/>
      <c r="L33" s="302">
        <v>8.4650190581755422E-2</v>
      </c>
      <c r="M33" s="302">
        <v>5.114913164981947E-3</v>
      </c>
      <c r="N33" s="302">
        <v>1.2017256546858902E-2</v>
      </c>
      <c r="O33" s="302">
        <f t="shared" si="26"/>
        <v>0.10178236029359627</v>
      </c>
    </row>
    <row r="34" spans="1:15" s="236" customFormat="1" x14ac:dyDescent="0.2">
      <c r="A34" s="237" t="str">
        <f>name!E$12</f>
        <v>Elementary occupations</v>
      </c>
      <c r="B34" s="302">
        <v>0.6256562467112764</v>
      </c>
      <c r="C34" s="302">
        <v>0.24068507675852585</v>
      </c>
      <c r="D34" s="302">
        <v>0.11728123456023345</v>
      </c>
      <c r="E34" s="302">
        <f t="shared" si="24"/>
        <v>0.98362255803003573</v>
      </c>
      <c r="F34" s="303"/>
      <c r="G34" s="302">
        <v>0.30014680533904858</v>
      </c>
      <c r="H34" s="302">
        <v>1.3398873143508336E-2</v>
      </c>
      <c r="I34" s="302">
        <v>5.7658061058874971E-2</v>
      </c>
      <c r="J34" s="302">
        <f t="shared" si="25"/>
        <v>0.37120373954143193</v>
      </c>
      <c r="K34" s="303"/>
      <c r="L34" s="302">
        <v>0.20615857766092832</v>
      </c>
      <c r="M34" s="302">
        <v>9.1279468321242632E-3</v>
      </c>
      <c r="N34" s="302">
        <v>5.9596376379153999E-2</v>
      </c>
      <c r="O34" s="302">
        <f t="shared" si="26"/>
        <v>0.27488290087220657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2.6474131923146738</v>
      </c>
      <c r="C36" s="311">
        <f t="shared" ref="C36:O36" si="27">SUM(C26:C34)</f>
        <v>0.95609961256644249</v>
      </c>
      <c r="D36" s="311">
        <f t="shared" si="27"/>
        <v>2.6784871951188749</v>
      </c>
      <c r="E36" s="311">
        <f t="shared" si="27"/>
        <v>6.2819999999999911</v>
      </c>
      <c r="F36" s="311"/>
      <c r="G36" s="311">
        <f t="shared" si="27"/>
        <v>1.738017760604923</v>
      </c>
      <c r="H36" s="311">
        <f t="shared" si="27"/>
        <v>5.843465072423723E-2</v>
      </c>
      <c r="I36" s="311">
        <f t="shared" si="27"/>
        <v>1.620547588670838</v>
      </c>
      <c r="J36" s="311">
        <f t="shared" si="27"/>
        <v>3.4169999999999985</v>
      </c>
      <c r="K36" s="311"/>
      <c r="L36" s="311">
        <f t="shared" si="27"/>
        <v>1.939920489319801</v>
      </c>
      <c r="M36" s="311">
        <f t="shared" si="27"/>
        <v>5.7840978593585814E-2</v>
      </c>
      <c r="N36" s="311">
        <f t="shared" si="27"/>
        <v>1.5792385320866114</v>
      </c>
      <c r="O36" s="311">
        <f t="shared" si="27"/>
        <v>3.5769999999999982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1.6358607743120302E-2</v>
      </c>
      <c r="C43" s="302">
        <v>6.894075570382203E-5</v>
      </c>
      <c r="D43" s="302">
        <v>1.3215716323055704E-2</v>
      </c>
      <c r="E43" s="302">
        <f>SUM(B43:D43)</f>
        <v>2.9643264821879831E-2</v>
      </c>
      <c r="F43" s="303"/>
      <c r="G43" s="302">
        <v>8.0010048956794783E-2</v>
      </c>
      <c r="H43" s="302">
        <v>1.0083619409190917E-3</v>
      </c>
      <c r="I43" s="302">
        <v>0</v>
      </c>
      <c r="J43" s="302">
        <f>SUM(G43:I43)</f>
        <v>8.1018410897713874E-2</v>
      </c>
      <c r="K43" s="303"/>
      <c r="L43" s="302">
        <v>4.4322051257822619E-2</v>
      </c>
      <c r="M43" s="302">
        <v>6.6699236852175905E-4</v>
      </c>
      <c r="N43" s="302">
        <v>0</v>
      </c>
      <c r="O43" s="302">
        <f>SUM(L43:N43)</f>
        <v>4.4989043626344379E-2</v>
      </c>
    </row>
    <row r="44" spans="1:15" s="236" customFormat="1" x14ac:dyDescent="0.2">
      <c r="A44" s="237" t="str">
        <f>name!E$5</f>
        <v>Professional occupations</v>
      </c>
      <c r="B44" s="302">
        <v>1.8042772784265047E-2</v>
      </c>
      <c r="C44" s="302">
        <v>2.7083092671447502E-4</v>
      </c>
      <c r="D44" s="302">
        <v>1.0103981957860993E-2</v>
      </c>
      <c r="E44" s="302">
        <f t="shared" ref="E44:E51" si="28">SUM(B44:D44)</f>
        <v>2.8417585668840516E-2</v>
      </c>
      <c r="F44" s="303"/>
      <c r="G44" s="302">
        <v>8.6871461227809699E-2</v>
      </c>
      <c r="H44" s="302">
        <v>2.5798695783194603E-3</v>
      </c>
      <c r="I44" s="302">
        <v>0</v>
      </c>
      <c r="J44" s="302">
        <f t="shared" ref="J44:J46" si="29">SUM(G44:I44)</f>
        <v>8.9451330806129159E-2</v>
      </c>
      <c r="K44" s="303"/>
      <c r="L44" s="302">
        <v>4.7092446941830311E-2</v>
      </c>
      <c r="M44" s="302">
        <v>1.4981601623831723E-3</v>
      </c>
      <c r="N44" s="302">
        <v>0</v>
      </c>
      <c r="O44" s="302">
        <f t="shared" ref="O44:O51" si="30">SUM(L44:N44)</f>
        <v>4.8590607104213486E-2</v>
      </c>
    </row>
    <row r="45" spans="1:15" s="236" customFormat="1" x14ac:dyDescent="0.2">
      <c r="A45" s="237" t="str">
        <f>name!E$6</f>
        <v>Associate professional occupations</v>
      </c>
      <c r="B45" s="302">
        <v>1.4049838807608879E-2</v>
      </c>
      <c r="C45" s="302">
        <v>1.6868865159255802E-4</v>
      </c>
      <c r="D45" s="302">
        <v>5.7465588627564623E-3</v>
      </c>
      <c r="E45" s="302">
        <f t="shared" si="28"/>
        <v>1.9965086321957898E-2</v>
      </c>
      <c r="F45" s="303"/>
      <c r="G45" s="302">
        <v>7.8844288757834877E-2</v>
      </c>
      <c r="H45" s="302">
        <v>1.4989603519641338E-3</v>
      </c>
      <c r="I45" s="302">
        <v>0</v>
      </c>
      <c r="J45" s="302">
        <f t="shared" si="29"/>
        <v>8.0343249109799009E-2</v>
      </c>
      <c r="K45" s="303"/>
      <c r="L45" s="302">
        <v>4.009724039959893E-2</v>
      </c>
      <c r="M45" s="302">
        <v>7.8723425132533515E-4</v>
      </c>
      <c r="N45" s="302">
        <v>0</v>
      </c>
      <c r="O45" s="302">
        <f t="shared" si="30"/>
        <v>4.0884474650924263E-2</v>
      </c>
    </row>
    <row r="46" spans="1:15" s="236" customFormat="1" x14ac:dyDescent="0.2">
      <c r="A46" s="237" t="str">
        <f>name!E$7</f>
        <v>Administrative and secretarial occupations</v>
      </c>
      <c r="B46" s="302">
        <v>2.3613203441502067E-3</v>
      </c>
      <c r="C46" s="302">
        <v>3.4520359034755565E-4</v>
      </c>
      <c r="D46" s="302">
        <v>2.6791635152802161E-3</v>
      </c>
      <c r="E46" s="302">
        <f t="shared" si="28"/>
        <v>5.3856874497779789E-3</v>
      </c>
      <c r="F46" s="303"/>
      <c r="G46" s="302">
        <v>2.5423915197626743E-2</v>
      </c>
      <c r="H46" s="302">
        <v>2.1815764491714428E-3</v>
      </c>
      <c r="I46" s="302">
        <v>0</v>
      </c>
      <c r="J46" s="302">
        <f t="shared" si="29"/>
        <v>2.7605491646798187E-2</v>
      </c>
      <c r="K46" s="303"/>
      <c r="L46" s="302">
        <v>1.1985155550529019E-2</v>
      </c>
      <c r="M46" s="302">
        <v>9.4991138037017113E-4</v>
      </c>
      <c r="N46" s="302">
        <v>0</v>
      </c>
      <c r="O46" s="302">
        <f t="shared" si="30"/>
        <v>1.293506693089919E-2</v>
      </c>
    </row>
    <row r="47" spans="1:15" s="236" customFormat="1" x14ac:dyDescent="0.2">
      <c r="A47" s="237" t="str">
        <f>name!E$8</f>
        <v>Skilled trades occupations</v>
      </c>
      <c r="B47" s="302">
        <v>2.3882903951634747E-2</v>
      </c>
      <c r="C47" s="302">
        <v>6.2133785964321278E-5</v>
      </c>
      <c r="D47" s="302">
        <v>2.5062150023874678E-2</v>
      </c>
      <c r="E47" s="302">
        <f t="shared" si="28"/>
        <v>4.9007187761473746E-2</v>
      </c>
      <c r="F47" s="303"/>
      <c r="G47" s="302">
        <v>8.3012551904220411E-2</v>
      </c>
      <c r="H47" s="302">
        <v>6.1328449704109325E-4</v>
      </c>
      <c r="I47" s="302">
        <v>0</v>
      </c>
      <c r="J47" s="302">
        <f>SUM(G47:I47)</f>
        <v>8.3625836401261505E-2</v>
      </c>
      <c r="K47" s="303"/>
      <c r="L47" s="302">
        <v>3.2836783877664921E-2</v>
      </c>
      <c r="M47" s="302">
        <v>5.4331607535044557E-4</v>
      </c>
      <c r="N47" s="302">
        <v>0</v>
      </c>
      <c r="O47" s="302">
        <f t="shared" si="30"/>
        <v>3.3380099953015364E-2</v>
      </c>
    </row>
    <row r="48" spans="1:15" s="236" customFormat="1" x14ac:dyDescent="0.2">
      <c r="A48" s="237" t="str">
        <f>name!E$9</f>
        <v>Caring, leisure and other service occupations</v>
      </c>
      <c r="B48" s="302">
        <v>3.2360986315825126E-3</v>
      </c>
      <c r="C48" s="302">
        <v>3.3331459027269013E-4</v>
      </c>
      <c r="D48" s="302">
        <v>7.965224826110011E-4</v>
      </c>
      <c r="E48" s="302">
        <f t="shared" si="28"/>
        <v>4.3659357044662037E-3</v>
      </c>
      <c r="F48" s="303"/>
      <c r="G48" s="302">
        <v>9.617276032459347E-3</v>
      </c>
      <c r="H48" s="302">
        <v>2.0031008746951842E-3</v>
      </c>
      <c r="I48" s="302">
        <v>0</v>
      </c>
      <c r="J48" s="302">
        <f t="shared" ref="J48:J51" si="31">SUM(G48:I48)</f>
        <v>1.162037690715453E-2</v>
      </c>
      <c r="K48" s="303"/>
      <c r="L48" s="302">
        <v>5.0328809366703125E-3</v>
      </c>
      <c r="M48" s="302">
        <v>1.0214657817250261E-3</v>
      </c>
      <c r="N48" s="302">
        <v>0</v>
      </c>
      <c r="O48" s="302">
        <f t="shared" si="30"/>
        <v>6.0543467183953384E-3</v>
      </c>
    </row>
    <row r="49" spans="1:15" s="236" customFormat="1" x14ac:dyDescent="0.2">
      <c r="A49" s="237" t="str">
        <f>name!E$10</f>
        <v>Sales and customer service occupations</v>
      </c>
      <c r="B49" s="302">
        <v>2.0475284580626337E-3</v>
      </c>
      <c r="C49" s="302">
        <v>3.7523931430879376E-4</v>
      </c>
      <c r="D49" s="302">
        <v>1.9031637117636422E-3</v>
      </c>
      <c r="E49" s="302">
        <f t="shared" si="28"/>
        <v>4.3259314841350696E-3</v>
      </c>
      <c r="F49" s="303"/>
      <c r="G49" s="302">
        <v>9.9306195113491886E-3</v>
      </c>
      <c r="H49" s="302">
        <v>2.382018302782334E-3</v>
      </c>
      <c r="I49" s="302">
        <v>0</v>
      </c>
      <c r="J49" s="302">
        <f t="shared" si="31"/>
        <v>1.2312637814131522E-2</v>
      </c>
      <c r="K49" s="303"/>
      <c r="L49" s="302">
        <v>5.4273796473324224E-3</v>
      </c>
      <c r="M49" s="302">
        <v>1.2231300314107614E-3</v>
      </c>
      <c r="N49" s="302">
        <v>0</v>
      </c>
      <c r="O49" s="302">
        <f t="shared" si="30"/>
        <v>6.6505096787431838E-3</v>
      </c>
    </row>
    <row r="50" spans="1:15" s="236" customFormat="1" x14ac:dyDescent="0.2">
      <c r="A50" s="237" t="str">
        <f>name!E$11</f>
        <v>Process, plant and machine operatives</v>
      </c>
      <c r="B50" s="302">
        <v>1.6456214932863339E-2</v>
      </c>
      <c r="C50" s="302">
        <v>8.7197570482692091E-5</v>
      </c>
      <c r="D50" s="302">
        <v>1.5500941826777951E-2</v>
      </c>
      <c r="E50" s="302">
        <f t="shared" si="28"/>
        <v>3.2044354330123981E-2</v>
      </c>
      <c r="F50" s="303"/>
      <c r="G50" s="302">
        <v>5.0252516250829334E-2</v>
      </c>
      <c r="H50" s="302">
        <v>1.5569048100379443E-3</v>
      </c>
      <c r="I50" s="302">
        <v>0</v>
      </c>
      <c r="J50" s="302">
        <f t="shared" si="31"/>
        <v>5.1809421060867278E-2</v>
      </c>
      <c r="K50" s="303"/>
      <c r="L50" s="302">
        <v>1.7880885383542166E-2</v>
      </c>
      <c r="M50" s="302">
        <v>1.0498260680734245E-3</v>
      </c>
      <c r="N50" s="302">
        <v>0</v>
      </c>
      <c r="O50" s="302">
        <f t="shared" si="30"/>
        <v>1.8930711451615592E-2</v>
      </c>
    </row>
    <row r="51" spans="1:15" s="236" customFormat="1" x14ac:dyDescent="0.2">
      <c r="A51" s="237" t="str">
        <f>name!E$12</f>
        <v>Elementary occupations</v>
      </c>
      <c r="B51" s="302">
        <v>1.6457420150608111E-3</v>
      </c>
      <c r="C51" s="302">
        <v>3.9319389763665632E-4</v>
      </c>
      <c r="D51" s="302">
        <v>3.7806030544647602E-2</v>
      </c>
      <c r="E51" s="302">
        <f t="shared" si="28"/>
        <v>3.9844966457345067E-2</v>
      </c>
      <c r="F51" s="303"/>
      <c r="G51" s="302">
        <v>4.2333020604960452E-3</v>
      </c>
      <c r="H51" s="302">
        <v>1.9799432956481276E-3</v>
      </c>
      <c r="I51" s="302">
        <v>0</v>
      </c>
      <c r="J51" s="302">
        <f t="shared" si="31"/>
        <v>6.2132453561441724E-3</v>
      </c>
      <c r="K51" s="303"/>
      <c r="L51" s="302">
        <v>9.730511134464024E-4</v>
      </c>
      <c r="M51" s="302">
        <v>6.1208877240258373E-4</v>
      </c>
      <c r="N51" s="302">
        <v>0</v>
      </c>
      <c r="O51" s="302">
        <f t="shared" si="30"/>
        <v>1.5851398858489861E-3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9.8081027668348475E-2</v>
      </c>
      <c r="C53" s="311">
        <f t="shared" ref="C53:E53" si="32">SUM(C43:C51)</f>
        <v>2.1047430830235642E-3</v>
      </c>
      <c r="D53" s="311">
        <f t="shared" si="32"/>
        <v>0.11281422924862824</v>
      </c>
      <c r="E53" s="311">
        <f t="shared" si="32"/>
        <v>0.21300000000000027</v>
      </c>
      <c r="F53" s="311"/>
      <c r="G53" s="311">
        <f t="shared" ref="G53:J53" si="33">SUM(G43:G51)</f>
        <v>0.42819597989942043</v>
      </c>
      <c r="H53" s="311">
        <f t="shared" si="33"/>
        <v>1.5804020100578811E-2</v>
      </c>
      <c r="I53" s="311">
        <f t="shared" si="33"/>
        <v>0</v>
      </c>
      <c r="J53" s="311">
        <f t="shared" si="33"/>
        <v>0.44399999999999917</v>
      </c>
      <c r="K53" s="311"/>
      <c r="L53" s="311">
        <f t="shared" ref="L53:O53" si="34">SUM(L43:L51)</f>
        <v>0.20564787510843707</v>
      </c>
      <c r="M53" s="311">
        <f t="shared" si="34"/>
        <v>8.3521248915626786E-3</v>
      </c>
      <c r="N53" s="311">
        <f t="shared" si="34"/>
        <v>0</v>
      </c>
      <c r="O53" s="311">
        <f t="shared" si="34"/>
        <v>0.21399999999999975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0.22112350755695531</v>
      </c>
      <c r="C60" s="302">
        <v>1.1883714833668594E-2</v>
      </c>
      <c r="D60" s="302">
        <v>2.9146389217119706E-2</v>
      </c>
      <c r="E60" s="302">
        <f>SUM(B60:D60)</f>
        <v>0.26215361160774364</v>
      </c>
      <c r="F60" s="303"/>
      <c r="G60" s="302">
        <v>0.27703526028966674</v>
      </c>
      <c r="H60" s="302">
        <v>2.4029596648642754E-2</v>
      </c>
      <c r="I60" s="302">
        <v>1.6956338739015853E-2</v>
      </c>
      <c r="J60" s="302">
        <f>SUM(G60:I60)</f>
        <v>0.31802119567732534</v>
      </c>
      <c r="K60" s="303"/>
      <c r="L60" s="302">
        <v>0.28389169089984367</v>
      </c>
      <c r="M60" s="302">
        <v>2.6106296389465478E-2</v>
      </c>
      <c r="N60" s="302">
        <v>2.0616138617827764E-2</v>
      </c>
      <c r="O60" s="302">
        <f>SUM(L60:N60)</f>
        <v>0.3306141259071369</v>
      </c>
    </row>
    <row r="61" spans="1:15" s="236" customFormat="1" x14ac:dyDescent="0.2">
      <c r="A61" s="237" t="str">
        <f>name!E$5</f>
        <v>Professional occupations</v>
      </c>
      <c r="B61" s="302">
        <v>0.21768216498364046</v>
      </c>
      <c r="C61" s="302">
        <v>1.1455028400421575E-2</v>
      </c>
      <c r="D61" s="302">
        <v>1.7622581234547473E-2</v>
      </c>
      <c r="E61" s="302">
        <f t="shared" ref="E61:E68" si="35">SUM(B61:D61)</f>
        <v>0.24675977461860948</v>
      </c>
      <c r="F61" s="303"/>
      <c r="G61" s="302">
        <v>0.31061551748312299</v>
      </c>
      <c r="H61" s="302">
        <v>1.8233782512360599E-2</v>
      </c>
      <c r="I61" s="302">
        <v>1.4134592192202124E-2</v>
      </c>
      <c r="J61" s="302">
        <f t="shared" ref="J61:J63" si="36">SUM(G61:I61)</f>
        <v>0.34298389218768571</v>
      </c>
      <c r="K61" s="303"/>
      <c r="L61" s="302">
        <v>0.40331619521590356</v>
      </c>
      <c r="M61" s="302">
        <v>1.8313956070744156E-2</v>
      </c>
      <c r="N61" s="302">
        <v>1.0263086031076299E-2</v>
      </c>
      <c r="O61" s="302">
        <f t="shared" ref="O61:O68" si="37">SUM(L61:N61)</f>
        <v>0.431893237317724</v>
      </c>
    </row>
    <row r="62" spans="1:15" s="236" customFormat="1" x14ac:dyDescent="0.2">
      <c r="A62" s="237" t="str">
        <f>name!E$6</f>
        <v>Associate professional occupations</v>
      </c>
      <c r="B62" s="302">
        <v>0.28972762471232538</v>
      </c>
      <c r="C62" s="302">
        <v>2.194787923271423E-2</v>
      </c>
      <c r="D62" s="302">
        <v>1.2912619289457769E-2</v>
      </c>
      <c r="E62" s="302">
        <f t="shared" si="35"/>
        <v>0.32458812323449737</v>
      </c>
      <c r="F62" s="303"/>
      <c r="G62" s="302">
        <v>0.37599463031723734</v>
      </c>
      <c r="H62" s="302">
        <v>2.9864747322696669E-2</v>
      </c>
      <c r="I62" s="302">
        <v>7.9534494735723268E-3</v>
      </c>
      <c r="J62" s="302">
        <f t="shared" si="36"/>
        <v>0.41381282711350637</v>
      </c>
      <c r="K62" s="303"/>
      <c r="L62" s="302">
        <v>0.38457994494795722</v>
      </c>
      <c r="M62" s="302">
        <v>2.2355177587697762E-2</v>
      </c>
      <c r="N62" s="302">
        <v>6.4009047655022274E-3</v>
      </c>
      <c r="O62" s="302">
        <f t="shared" si="37"/>
        <v>0.41333602730115721</v>
      </c>
    </row>
    <row r="63" spans="1:15" s="236" customFormat="1" x14ac:dyDescent="0.2">
      <c r="A63" s="237" t="str">
        <f>name!E$7</f>
        <v>Administrative and secretarial occupations</v>
      </c>
      <c r="B63" s="302">
        <v>0.21399774635107913</v>
      </c>
      <c r="C63" s="302">
        <v>4.4641126342771502E-2</v>
      </c>
      <c r="D63" s="302">
        <v>7.6878495156908113E-3</v>
      </c>
      <c r="E63" s="302">
        <f t="shared" si="35"/>
        <v>0.2663267222095414</v>
      </c>
      <c r="F63" s="303"/>
      <c r="G63" s="302">
        <v>0.24332683292940738</v>
      </c>
      <c r="H63" s="302">
        <v>4.4605092207359531E-2</v>
      </c>
      <c r="I63" s="302">
        <v>4.7502793492807758E-3</v>
      </c>
      <c r="J63" s="302">
        <f t="shared" si="36"/>
        <v>0.2926822044860477</v>
      </c>
      <c r="K63" s="303"/>
      <c r="L63" s="302">
        <v>0.21976549773159909</v>
      </c>
      <c r="M63" s="302">
        <v>4.3644629052665071E-2</v>
      </c>
      <c r="N63" s="302">
        <v>4.8886964359135653E-3</v>
      </c>
      <c r="O63" s="302">
        <f t="shared" si="37"/>
        <v>0.26829882322017773</v>
      </c>
    </row>
    <row r="64" spans="1:15" s="236" customFormat="1" x14ac:dyDescent="0.2">
      <c r="A64" s="237" t="str">
        <f>name!E$8</f>
        <v>Skilled trades occupations</v>
      </c>
      <c r="B64" s="302">
        <v>0.49475666667114038</v>
      </c>
      <c r="C64" s="302">
        <v>3.7232173569667834E-2</v>
      </c>
      <c r="D64" s="302">
        <v>8.6394661760774899E-2</v>
      </c>
      <c r="E64" s="302">
        <f t="shared" si="35"/>
        <v>0.6183835020015831</v>
      </c>
      <c r="F64" s="303"/>
      <c r="G64" s="302">
        <v>0.39599865304756532</v>
      </c>
      <c r="H64" s="302">
        <v>3.6641413737656732E-2</v>
      </c>
      <c r="I64" s="302">
        <v>2.921778067783783E-2</v>
      </c>
      <c r="J64" s="302">
        <f>SUM(G64:I64)</f>
        <v>0.46185784746305986</v>
      </c>
      <c r="K64" s="303"/>
      <c r="L64" s="302">
        <v>0.34187805355232881</v>
      </c>
      <c r="M64" s="302">
        <v>3.1992258092767782E-2</v>
      </c>
      <c r="N64" s="302">
        <v>2.7599824026539502E-2</v>
      </c>
      <c r="O64" s="302">
        <f t="shared" si="37"/>
        <v>0.40147013567163609</v>
      </c>
    </row>
    <row r="65" spans="1:15" s="236" customFormat="1" x14ac:dyDescent="0.2">
      <c r="A65" s="237" t="str">
        <f>name!E$9</f>
        <v>Caring, leisure and other service occupations</v>
      </c>
      <c r="B65" s="302">
        <v>2.8217108488978546E-2</v>
      </c>
      <c r="C65" s="302">
        <v>4.5608496938508341E-3</v>
      </c>
      <c r="D65" s="302">
        <v>4.8282245379276216E-3</v>
      </c>
      <c r="E65" s="302">
        <f t="shared" si="35"/>
        <v>3.7606182720756998E-2</v>
      </c>
      <c r="F65" s="303"/>
      <c r="G65" s="302">
        <v>3.4202711054277572E-2</v>
      </c>
      <c r="H65" s="302">
        <v>5.3237752386666864E-3</v>
      </c>
      <c r="I65" s="302">
        <v>4.8359421816081783E-3</v>
      </c>
      <c r="J65" s="302">
        <f t="shared" ref="J65:J68" si="38">SUM(G65:I65)</f>
        <v>4.4362428474552434E-2</v>
      </c>
      <c r="K65" s="303"/>
      <c r="L65" s="302">
        <v>3.4658984277412458E-2</v>
      </c>
      <c r="M65" s="302">
        <v>4.3226595053874797E-3</v>
      </c>
      <c r="N65" s="302">
        <v>6.5177384656703238E-3</v>
      </c>
      <c r="O65" s="302">
        <f t="shared" si="37"/>
        <v>4.5499382248470263E-2</v>
      </c>
    </row>
    <row r="66" spans="1:15" s="236" customFormat="1" x14ac:dyDescent="0.2">
      <c r="A66" s="237" t="str">
        <f>name!E$10</f>
        <v>Sales and customer service occupations</v>
      </c>
      <c r="B66" s="302">
        <v>5.6871099237533515E-2</v>
      </c>
      <c r="C66" s="302">
        <v>3.9163956796361164E-2</v>
      </c>
      <c r="D66" s="302">
        <v>8.0124566358982536E-3</v>
      </c>
      <c r="E66" s="302">
        <f t="shared" si="35"/>
        <v>0.10404751266979292</v>
      </c>
      <c r="F66" s="303"/>
      <c r="G66" s="302">
        <v>6.0743816296307276E-2</v>
      </c>
      <c r="H66" s="302">
        <v>4.01844925785022E-2</v>
      </c>
      <c r="I66" s="302">
        <v>4.6177430588462218E-3</v>
      </c>
      <c r="J66" s="302">
        <f t="shared" si="38"/>
        <v>0.1055460519336557</v>
      </c>
      <c r="K66" s="303"/>
      <c r="L66" s="302">
        <v>6.6294478107674068E-2</v>
      </c>
      <c r="M66" s="302">
        <v>3.2016070011055733E-2</v>
      </c>
      <c r="N66" s="302">
        <v>5.2553062758212976E-3</v>
      </c>
      <c r="O66" s="302">
        <f t="shared" si="37"/>
        <v>0.1035658543945511</v>
      </c>
    </row>
    <row r="67" spans="1:15" s="236" customFormat="1" x14ac:dyDescent="0.2">
      <c r="A67" s="237" t="str">
        <f>name!E$11</f>
        <v>Process, plant and machine operatives</v>
      </c>
      <c r="B67" s="302">
        <v>1.3439074436680079</v>
      </c>
      <c r="C67" s="302">
        <v>0.16849954711466428</v>
      </c>
      <c r="D67" s="302">
        <v>2.5864240419988305E-2</v>
      </c>
      <c r="E67" s="302">
        <f t="shared" si="35"/>
        <v>1.5382712312026603</v>
      </c>
      <c r="F67" s="303"/>
      <c r="G67" s="302">
        <v>1.0869527868710713</v>
      </c>
      <c r="H67" s="302">
        <v>0.18797026855243615</v>
      </c>
      <c r="I67" s="302">
        <v>1.6184649983322759E-2</v>
      </c>
      <c r="J67" s="302">
        <f t="shared" si="38"/>
        <v>1.2911077054068301</v>
      </c>
      <c r="K67" s="303"/>
      <c r="L67" s="302">
        <v>1.0916623781498735</v>
      </c>
      <c r="M67" s="302">
        <v>0.21007417766384534</v>
      </c>
      <c r="N67" s="302">
        <v>1.8989785153543021E-2</v>
      </c>
      <c r="O67" s="302">
        <f t="shared" si="37"/>
        <v>1.3207263409672618</v>
      </c>
    </row>
    <row r="68" spans="1:15" s="236" customFormat="1" x14ac:dyDescent="0.2">
      <c r="A68" s="237" t="str">
        <f>name!E$12</f>
        <v>Elementary occupations</v>
      </c>
      <c r="B68" s="302">
        <v>0.61772383834456657</v>
      </c>
      <c r="C68" s="302">
        <v>7.7290324525670681E-2</v>
      </c>
      <c r="D68" s="302">
        <v>7.8491768645713271E-3</v>
      </c>
      <c r="E68" s="302">
        <f t="shared" si="35"/>
        <v>0.70286333973480852</v>
      </c>
      <c r="F68" s="303"/>
      <c r="G68" s="302">
        <v>0.4922743135754859</v>
      </c>
      <c r="H68" s="302">
        <v>7.196729147618329E-2</v>
      </c>
      <c r="I68" s="302">
        <v>3.3842422056676149E-3</v>
      </c>
      <c r="J68" s="302">
        <f t="shared" si="38"/>
        <v>0.56762584725733678</v>
      </c>
      <c r="K68" s="303"/>
      <c r="L68" s="302">
        <v>0.39304204947945226</v>
      </c>
      <c r="M68" s="302">
        <v>5.4946166600639015E-2</v>
      </c>
      <c r="N68" s="302">
        <v>4.6078568917904735E-3</v>
      </c>
      <c r="O68" s="302">
        <f t="shared" si="37"/>
        <v>0.45259607297188176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3.484007200014227</v>
      </c>
      <c r="C70" s="311">
        <f t="shared" ref="C70:E70" si="39">SUM(C60:C68)</f>
        <v>0.41667460050979072</v>
      </c>
      <c r="D70" s="311">
        <f t="shared" si="39"/>
        <v>0.20031819947597615</v>
      </c>
      <c r="E70" s="311">
        <f t="shared" si="39"/>
        <v>4.1009999999999938</v>
      </c>
      <c r="F70" s="311"/>
      <c r="G70" s="311">
        <f t="shared" ref="G70:J70" si="40">SUM(G60:G68)</f>
        <v>3.277144521864142</v>
      </c>
      <c r="H70" s="311">
        <f t="shared" si="40"/>
        <v>0.45882046027450463</v>
      </c>
      <c r="I70" s="311">
        <f t="shared" si="40"/>
        <v>0.1020350178613537</v>
      </c>
      <c r="J70" s="311">
        <f t="shared" si="40"/>
        <v>3.8380000000000001</v>
      </c>
      <c r="K70" s="311"/>
      <c r="L70" s="311">
        <f t="shared" ref="L70:O70" si="41">SUM(L60:L68)</f>
        <v>3.2190892723620448</v>
      </c>
      <c r="M70" s="311">
        <f t="shared" si="41"/>
        <v>0.44377139097426782</v>
      </c>
      <c r="N70" s="311">
        <f t="shared" si="41"/>
        <v>0.10513933666368447</v>
      </c>
      <c r="O70" s="311">
        <f t="shared" si="41"/>
        <v>3.7679999999999967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0.74000554704448362</v>
      </c>
      <c r="C77" s="302">
        <v>4.6623947885528337E-2</v>
      </c>
      <c r="D77" s="302">
        <v>6.8669022906449412E-2</v>
      </c>
      <c r="E77" s="302">
        <f>SUM(B77:D77)</f>
        <v>0.85529851783646138</v>
      </c>
      <c r="F77" s="303"/>
      <c r="G77" s="302">
        <v>0.84563552344998205</v>
      </c>
      <c r="H77" s="302">
        <v>7.5428719392995822E-2</v>
      </c>
      <c r="I77" s="302">
        <v>7.2586063886918337E-2</v>
      </c>
      <c r="J77" s="302">
        <f>SUM(G77:I77)</f>
        <v>0.99365030672989618</v>
      </c>
      <c r="K77" s="303"/>
      <c r="L77" s="302">
        <v>0.83084462264104897</v>
      </c>
      <c r="M77" s="302">
        <v>8.6771113388858762E-2</v>
      </c>
      <c r="N77" s="302">
        <v>7.1886546385671227E-2</v>
      </c>
      <c r="O77" s="302">
        <f>SUM(L77:N77)</f>
        <v>0.98950228241557903</v>
      </c>
    </row>
    <row r="78" spans="1:15" s="236" customFormat="1" x14ac:dyDescent="0.2">
      <c r="A78" s="237" t="str">
        <f>name!E$5</f>
        <v>Professional occupations</v>
      </c>
      <c r="B78" s="302">
        <v>1.3466911453066335</v>
      </c>
      <c r="C78" s="302">
        <v>3.9821888933496891E-2</v>
      </c>
      <c r="D78" s="302">
        <v>8.8570141123478802E-2</v>
      </c>
      <c r="E78" s="302">
        <f t="shared" ref="E78:E85" si="42">SUM(B78:D78)</f>
        <v>1.4750831753636091</v>
      </c>
      <c r="F78" s="303"/>
      <c r="G78" s="302">
        <v>1.6639113388878242</v>
      </c>
      <c r="H78" s="302">
        <v>6.3624166011350847E-2</v>
      </c>
      <c r="I78" s="302">
        <v>5.411620395778087E-2</v>
      </c>
      <c r="J78" s="302">
        <f t="shared" ref="J78:J80" si="43">SUM(G78:I78)</f>
        <v>1.7816517088569559</v>
      </c>
      <c r="K78" s="303"/>
      <c r="L78" s="302">
        <v>1.898445445443705</v>
      </c>
      <c r="M78" s="302">
        <v>7.2780897732466168E-2</v>
      </c>
      <c r="N78" s="302">
        <v>4.318716809516715E-2</v>
      </c>
      <c r="O78" s="302">
        <f t="shared" ref="O78:O85" si="44">SUM(L78:N78)</f>
        <v>2.0144135112713384</v>
      </c>
    </row>
    <row r="79" spans="1:15" s="236" customFormat="1" x14ac:dyDescent="0.2">
      <c r="A79" s="237" t="str">
        <f>name!E$6</f>
        <v>Associate professional occupations</v>
      </c>
      <c r="B79" s="302">
        <v>0.71218700641539201</v>
      </c>
      <c r="C79" s="302">
        <v>4.4198457358494717E-2</v>
      </c>
      <c r="D79" s="302">
        <v>2.6917656631411848E-2</v>
      </c>
      <c r="E79" s="302">
        <f t="shared" si="42"/>
        <v>0.78330312040529859</v>
      </c>
      <c r="F79" s="303"/>
      <c r="G79" s="302">
        <v>0.85385908886543194</v>
      </c>
      <c r="H79" s="302">
        <v>4.9151423933463223E-2</v>
      </c>
      <c r="I79" s="302">
        <v>2.065474060296657E-2</v>
      </c>
      <c r="J79" s="302">
        <f t="shared" si="43"/>
        <v>0.92366525340186179</v>
      </c>
      <c r="K79" s="303"/>
      <c r="L79" s="302">
        <v>0.7690443981917845</v>
      </c>
      <c r="M79" s="302">
        <v>5.0240582393033452E-2</v>
      </c>
      <c r="N79" s="302">
        <v>2.1858509560268181E-2</v>
      </c>
      <c r="O79" s="302">
        <f t="shared" si="44"/>
        <v>0.84114349014508605</v>
      </c>
    </row>
    <row r="80" spans="1:15" s="236" customFormat="1" x14ac:dyDescent="0.2">
      <c r="A80" s="237" t="str">
        <f>name!E$7</f>
        <v>Administrative and secretarial occupations</v>
      </c>
      <c r="B80" s="302">
        <v>0.43440520228879548</v>
      </c>
      <c r="C80" s="302">
        <v>0.17481303777574439</v>
      </c>
      <c r="D80" s="302">
        <v>1.388094075324031E-2</v>
      </c>
      <c r="E80" s="302">
        <f t="shared" si="42"/>
        <v>0.62309918081778015</v>
      </c>
      <c r="F80" s="303"/>
      <c r="G80" s="302">
        <v>0.479452052313244</v>
      </c>
      <c r="H80" s="302">
        <v>0.16941813652023144</v>
      </c>
      <c r="I80" s="302">
        <v>2.0796847015283136E-2</v>
      </c>
      <c r="J80" s="302">
        <f t="shared" si="43"/>
        <v>0.66966703584875864</v>
      </c>
      <c r="K80" s="303"/>
      <c r="L80" s="302">
        <v>0.3764960115013814</v>
      </c>
      <c r="M80" s="302">
        <v>0.13819611114755667</v>
      </c>
      <c r="N80" s="302">
        <v>1.5301695396792726E-2</v>
      </c>
      <c r="O80" s="302">
        <f t="shared" si="44"/>
        <v>0.52999381804573076</v>
      </c>
    </row>
    <row r="81" spans="1:15" s="236" customFormat="1" x14ac:dyDescent="0.2">
      <c r="A81" s="237" t="str">
        <f>name!E$8</f>
        <v>Skilled trades occupations</v>
      </c>
      <c r="B81" s="302">
        <v>1.9069669469736852</v>
      </c>
      <c r="C81" s="302">
        <v>3.9342999661195456E-2</v>
      </c>
      <c r="D81" s="302">
        <v>0.16724355858173801</v>
      </c>
      <c r="E81" s="302">
        <f t="shared" si="42"/>
        <v>2.1135535052166183</v>
      </c>
      <c r="F81" s="303"/>
      <c r="G81" s="302">
        <v>1.6247506365501485</v>
      </c>
      <c r="H81" s="302">
        <v>3.463684885251226E-2</v>
      </c>
      <c r="I81" s="302">
        <v>8.7289263842128345E-2</v>
      </c>
      <c r="J81" s="302">
        <f>SUM(G81:I81)</f>
        <v>1.746676749244789</v>
      </c>
      <c r="K81" s="303"/>
      <c r="L81" s="302">
        <v>1.3798089669139839</v>
      </c>
      <c r="M81" s="302">
        <v>3.0998642073857476E-2</v>
      </c>
      <c r="N81" s="302">
        <v>9.3956543808356913E-2</v>
      </c>
      <c r="O81" s="302">
        <f t="shared" si="44"/>
        <v>1.5047641527961984</v>
      </c>
    </row>
    <row r="82" spans="1:15" s="236" customFormat="1" x14ac:dyDescent="0.2">
      <c r="A82" s="237" t="str">
        <f>name!E$9</f>
        <v>Caring, leisure and other service occupations</v>
      </c>
      <c r="B82" s="302">
        <v>2.7254718576339348E-2</v>
      </c>
      <c r="C82" s="302">
        <v>1.5330927584303454E-2</v>
      </c>
      <c r="D82" s="302">
        <v>1.0257029007358196E-2</v>
      </c>
      <c r="E82" s="302">
        <f t="shared" si="42"/>
        <v>5.2842675168001001E-2</v>
      </c>
      <c r="F82" s="303"/>
      <c r="G82" s="302">
        <v>2.8039276797132497E-2</v>
      </c>
      <c r="H82" s="302">
        <v>1.3867643832684715E-2</v>
      </c>
      <c r="I82" s="302">
        <v>1.9387102057600358E-2</v>
      </c>
      <c r="J82" s="302">
        <f t="shared" ref="J82:J85" si="45">SUM(G82:I82)</f>
        <v>6.1294022687417571E-2</v>
      </c>
      <c r="K82" s="303"/>
      <c r="L82" s="302">
        <v>2.3748097968814857E-2</v>
      </c>
      <c r="M82" s="302">
        <v>1.3636273367299098E-2</v>
      </c>
      <c r="N82" s="302">
        <v>3.6771877346656455E-2</v>
      </c>
      <c r="O82" s="302">
        <f t="shared" si="44"/>
        <v>7.4156248682770404E-2</v>
      </c>
    </row>
    <row r="83" spans="1:15" s="236" customFormat="1" x14ac:dyDescent="0.2">
      <c r="A83" s="237" t="str">
        <f>name!E$10</f>
        <v>Sales and customer service occupations</v>
      </c>
      <c r="B83" s="302">
        <v>0.15759083110071095</v>
      </c>
      <c r="C83" s="302">
        <v>5.5355283780573104E-2</v>
      </c>
      <c r="D83" s="302">
        <v>9.5998928007278092E-3</v>
      </c>
      <c r="E83" s="302">
        <f t="shared" si="42"/>
        <v>0.22254600768201188</v>
      </c>
      <c r="F83" s="303"/>
      <c r="G83" s="302">
        <v>0.16714515284863943</v>
      </c>
      <c r="H83" s="302">
        <v>6.6624591654675699E-2</v>
      </c>
      <c r="I83" s="302">
        <v>8.5454124366288933E-3</v>
      </c>
      <c r="J83" s="302">
        <f t="shared" si="45"/>
        <v>0.24231515693994402</v>
      </c>
      <c r="K83" s="303"/>
      <c r="L83" s="302">
        <v>0.15857565314161184</v>
      </c>
      <c r="M83" s="302">
        <v>9.7623546154722768E-2</v>
      </c>
      <c r="N83" s="302">
        <v>9.1189836822767392E-3</v>
      </c>
      <c r="O83" s="302">
        <f t="shared" si="44"/>
        <v>0.26531818297861137</v>
      </c>
    </row>
    <row r="84" spans="1:15" s="236" customFormat="1" x14ac:dyDescent="0.2">
      <c r="A84" s="237" t="str">
        <f>name!E$11</f>
        <v>Process, plant and machine operatives</v>
      </c>
      <c r="B84" s="302">
        <v>1.2762230595800921</v>
      </c>
      <c r="C84" s="302">
        <v>5.6848171935173455E-2</v>
      </c>
      <c r="D84" s="302">
        <v>2.7163084713986426E-2</v>
      </c>
      <c r="E84" s="302">
        <f t="shared" si="42"/>
        <v>1.3602343162292518</v>
      </c>
      <c r="F84" s="303"/>
      <c r="G84" s="302">
        <v>1.0035983965714872</v>
      </c>
      <c r="H84" s="302">
        <v>5.000760398506756E-2</v>
      </c>
      <c r="I84" s="302">
        <v>1.9393254981021707E-2</v>
      </c>
      <c r="J84" s="302">
        <f t="shared" si="45"/>
        <v>1.0729992555375765</v>
      </c>
      <c r="K84" s="303"/>
      <c r="L84" s="302">
        <v>1.0482887698000345</v>
      </c>
      <c r="M84" s="302">
        <v>4.562545764333488E-2</v>
      </c>
      <c r="N84" s="302">
        <v>1.9581595186318884E-2</v>
      </c>
      <c r="O84" s="302">
        <f t="shared" si="44"/>
        <v>1.1134958226296883</v>
      </c>
    </row>
    <row r="85" spans="1:15" s="236" customFormat="1" x14ac:dyDescent="0.2">
      <c r="A85" s="237" t="str">
        <f>name!E$12</f>
        <v>Elementary occupations</v>
      </c>
      <c r="B85" s="302">
        <v>0.25176783825620258</v>
      </c>
      <c r="C85" s="302">
        <v>3.3875016049882613E-2</v>
      </c>
      <c r="D85" s="302">
        <v>1.9396646974886227E-2</v>
      </c>
      <c r="E85" s="302">
        <f t="shared" si="42"/>
        <v>0.30503950128097146</v>
      </c>
      <c r="F85" s="303"/>
      <c r="G85" s="302">
        <v>0.19825124179751547</v>
      </c>
      <c r="H85" s="302">
        <v>3.1885638790595E-2</v>
      </c>
      <c r="I85" s="302">
        <v>1.5943630164705631E-2</v>
      </c>
      <c r="J85" s="302">
        <f t="shared" si="45"/>
        <v>0.24608051075281609</v>
      </c>
      <c r="K85" s="303"/>
      <c r="L85" s="302">
        <v>0.13502053767629163</v>
      </c>
      <c r="M85" s="302">
        <v>2.0581103664901765E-2</v>
      </c>
      <c r="N85" s="302">
        <v>1.6610849693787465E-2</v>
      </c>
      <c r="O85" s="302">
        <f t="shared" si="44"/>
        <v>0.17221249103498085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6.8530922955423339</v>
      </c>
      <c r="C87" s="311">
        <f t="shared" ref="C87:E87" si="46">SUM(C77:C85)</f>
        <v>0.50620973096439237</v>
      </c>
      <c r="D87" s="311">
        <f t="shared" si="46"/>
        <v>0.4316979734932771</v>
      </c>
      <c r="E87" s="311">
        <f t="shared" si="46"/>
        <v>7.791000000000003</v>
      </c>
      <c r="F87" s="311"/>
      <c r="G87" s="311">
        <f t="shared" ref="G87:J87" si="47">SUM(G77:G85)</f>
        <v>6.864642708081405</v>
      </c>
      <c r="H87" s="311">
        <f t="shared" si="47"/>
        <v>0.55464477297357673</v>
      </c>
      <c r="I87" s="311">
        <f t="shared" si="47"/>
        <v>0.31871251894503377</v>
      </c>
      <c r="J87" s="311">
        <f t="shared" si="47"/>
        <v>7.7380000000000155</v>
      </c>
      <c r="K87" s="311"/>
      <c r="L87" s="311">
        <f t="shared" ref="L87:O87" si="48">SUM(L77:L85)</f>
        <v>6.6202725032786569</v>
      </c>
      <c r="M87" s="311">
        <f t="shared" si="48"/>
        <v>0.55645372756603106</v>
      </c>
      <c r="N87" s="311">
        <f t="shared" si="48"/>
        <v>0.32827376915529571</v>
      </c>
      <c r="O87" s="311">
        <f t="shared" si="48"/>
        <v>7.5049999999999839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2.8943112705227478</v>
      </c>
      <c r="C94" s="302">
        <v>0.11405122874956745</v>
      </c>
      <c r="D94" s="302">
        <v>0.59242805408740684</v>
      </c>
      <c r="E94" s="302">
        <f>SUM(B94:D94)</f>
        <v>3.6007905533597224</v>
      </c>
      <c r="F94" s="303"/>
      <c r="G94" s="302">
        <v>3.3590889087840834</v>
      </c>
      <c r="H94" s="302">
        <v>0.28980805926489078</v>
      </c>
      <c r="I94" s="302">
        <v>0.44502461374095797</v>
      </c>
      <c r="J94" s="302">
        <f>SUM(G94:I94)</f>
        <v>4.0939215817899317</v>
      </c>
      <c r="K94" s="303"/>
      <c r="L94" s="302">
        <v>3.2170351591983444</v>
      </c>
      <c r="M94" s="302">
        <v>0.28996372529365227</v>
      </c>
      <c r="N94" s="302">
        <v>0.42362783160511419</v>
      </c>
      <c r="O94" s="302">
        <f>SUM(L94:N94)</f>
        <v>3.9306267160971111</v>
      </c>
    </row>
    <row r="95" spans="1:15" s="236" customFormat="1" x14ac:dyDescent="0.2">
      <c r="A95" s="237" t="str">
        <f>name!E$5</f>
        <v>Professional occupations</v>
      </c>
      <c r="B95" s="302">
        <v>4.7917785685768068</v>
      </c>
      <c r="C95" s="302">
        <v>0.10845179331916557</v>
      </c>
      <c r="D95" s="302">
        <v>0.31873843741854374</v>
      </c>
      <c r="E95" s="302">
        <f t="shared" ref="E95:E102" si="49">SUM(B95:D95)</f>
        <v>5.2189687993145162</v>
      </c>
      <c r="F95" s="303"/>
      <c r="G95" s="302">
        <v>6.05557395122438</v>
      </c>
      <c r="H95" s="302">
        <v>0.27176495646825821</v>
      </c>
      <c r="I95" s="302">
        <v>0.2358506284897241</v>
      </c>
      <c r="J95" s="302">
        <f t="shared" ref="J95:J97" si="50">SUM(G95:I95)</f>
        <v>6.5631895361823629</v>
      </c>
      <c r="K95" s="303"/>
      <c r="L95" s="302">
        <v>6.7767661008331546</v>
      </c>
      <c r="M95" s="302">
        <v>0.26660459428421968</v>
      </c>
      <c r="N95" s="302">
        <v>0.17720855301280422</v>
      </c>
      <c r="O95" s="302">
        <f t="shared" ref="O95:O102" si="51">SUM(L95:N95)</f>
        <v>7.2205792481301785</v>
      </c>
    </row>
    <row r="96" spans="1:15" s="236" customFormat="1" x14ac:dyDescent="0.2">
      <c r="A96" s="237" t="str">
        <f>name!E$6</f>
        <v>Associate professional occupations</v>
      </c>
      <c r="B96" s="302">
        <v>3.0346121861948605</v>
      </c>
      <c r="C96" s="302">
        <v>0.15377888599556194</v>
      </c>
      <c r="D96" s="302">
        <v>0.25071699423072119</v>
      </c>
      <c r="E96" s="302">
        <f t="shared" si="49"/>
        <v>3.4391080664211433</v>
      </c>
      <c r="F96" s="303"/>
      <c r="G96" s="302">
        <v>3.6619392484100191</v>
      </c>
      <c r="H96" s="302">
        <v>0.32690523496002677</v>
      </c>
      <c r="I96" s="302">
        <v>0.17300201798977002</v>
      </c>
      <c r="J96" s="302">
        <f t="shared" si="50"/>
        <v>4.1618465013598156</v>
      </c>
      <c r="K96" s="303"/>
      <c r="L96" s="302">
        <v>3.2608394703588157</v>
      </c>
      <c r="M96" s="302">
        <v>0.25736496904747846</v>
      </c>
      <c r="N96" s="302">
        <v>0.16325114585064643</v>
      </c>
      <c r="O96" s="302">
        <f t="shared" si="51"/>
        <v>3.6814555852569408</v>
      </c>
    </row>
    <row r="97" spans="1:15" s="236" customFormat="1" x14ac:dyDescent="0.2">
      <c r="A97" s="237" t="str">
        <f>name!E$7</f>
        <v>Administrative and secretarial occupations</v>
      </c>
      <c r="B97" s="302">
        <v>2.3383681461720394</v>
      </c>
      <c r="C97" s="302">
        <v>0.53915823534005547</v>
      </c>
      <c r="D97" s="302">
        <v>8.213263367787213E-2</v>
      </c>
      <c r="E97" s="302">
        <f t="shared" si="49"/>
        <v>2.9596590151899669</v>
      </c>
      <c r="F97" s="303"/>
      <c r="G97" s="302">
        <v>2.5883173047284931</v>
      </c>
      <c r="H97" s="302">
        <v>0.6865318555867691</v>
      </c>
      <c r="I97" s="302">
        <v>6.4339686451134206E-2</v>
      </c>
      <c r="J97" s="302">
        <f t="shared" si="50"/>
        <v>3.3391888467663962</v>
      </c>
      <c r="K97" s="303"/>
      <c r="L97" s="302">
        <v>2.1228161468296713</v>
      </c>
      <c r="M97" s="302">
        <v>0.47545567759295521</v>
      </c>
      <c r="N97" s="302">
        <v>6.4353810497299185E-2</v>
      </c>
      <c r="O97" s="302">
        <f t="shared" si="51"/>
        <v>2.6626256349199258</v>
      </c>
    </row>
    <row r="98" spans="1:15" s="236" customFormat="1" x14ac:dyDescent="0.2">
      <c r="A98" s="237" t="str">
        <f>name!E$8</f>
        <v>Skilled trades occupations</v>
      </c>
      <c r="B98" s="302">
        <v>12.006914852785783</v>
      </c>
      <c r="C98" s="302">
        <v>0.24158367021750604</v>
      </c>
      <c r="D98" s="302">
        <v>1.7453257454362117</v>
      </c>
      <c r="E98" s="302">
        <f t="shared" si="49"/>
        <v>13.993824268439502</v>
      </c>
      <c r="F98" s="303"/>
      <c r="G98" s="302">
        <v>9.7669037135859558</v>
      </c>
      <c r="H98" s="302">
        <v>0.40459879994838094</v>
      </c>
      <c r="I98" s="302">
        <v>0.92317157834112618</v>
      </c>
      <c r="J98" s="302">
        <f>SUM(G98:I98)</f>
        <v>11.094674091875463</v>
      </c>
      <c r="K98" s="303"/>
      <c r="L98" s="302">
        <v>8.1911943505085265</v>
      </c>
      <c r="M98" s="302">
        <v>0.39232359219628654</v>
      </c>
      <c r="N98" s="302">
        <v>0.85508346233360866</v>
      </c>
      <c r="O98" s="302">
        <f t="shared" si="51"/>
        <v>9.4386014050384208</v>
      </c>
    </row>
    <row r="99" spans="1:15" s="236" customFormat="1" x14ac:dyDescent="0.2">
      <c r="A99" s="237" t="str">
        <f>name!E$9</f>
        <v>Caring, leisure and other service occupations</v>
      </c>
      <c r="B99" s="302">
        <v>0.25801184224865786</v>
      </c>
      <c r="C99" s="302">
        <v>8.0630701397519003E-2</v>
      </c>
      <c r="D99" s="302">
        <v>5.5575716877057403E-2</v>
      </c>
      <c r="E99" s="302">
        <f t="shared" si="49"/>
        <v>0.39421826052323428</v>
      </c>
      <c r="F99" s="303"/>
      <c r="G99" s="302">
        <v>0.29138082165827051</v>
      </c>
      <c r="H99" s="302">
        <v>0.1964326420781459</v>
      </c>
      <c r="I99" s="302">
        <v>6.5974433773485455E-2</v>
      </c>
      <c r="J99" s="302">
        <f t="shared" ref="J99:J102" si="52">SUM(G99:I99)</f>
        <v>0.55378789750990187</v>
      </c>
      <c r="K99" s="303"/>
      <c r="L99" s="302">
        <v>0.2951712927571109</v>
      </c>
      <c r="M99" s="302">
        <v>0.20101938801150418</v>
      </c>
      <c r="N99" s="302">
        <v>8.4091346900395186E-2</v>
      </c>
      <c r="O99" s="302">
        <f t="shared" si="51"/>
        <v>0.58028202766901027</v>
      </c>
    </row>
    <row r="100" spans="1:15" s="236" customFormat="1" x14ac:dyDescent="0.2">
      <c r="A100" s="237" t="str">
        <f>name!E$10</f>
        <v>Sales and customer service occupations</v>
      </c>
      <c r="B100" s="302">
        <v>0.90844942944240481</v>
      </c>
      <c r="C100" s="302">
        <v>0.22740021874288358</v>
      </c>
      <c r="D100" s="302">
        <v>0.10800521925615848</v>
      </c>
      <c r="E100" s="302">
        <f t="shared" si="49"/>
        <v>1.2438548674414469</v>
      </c>
      <c r="F100" s="303"/>
      <c r="G100" s="302">
        <v>0.96681820529386553</v>
      </c>
      <c r="H100" s="302">
        <v>0.3625419491328446</v>
      </c>
      <c r="I100" s="302">
        <v>5.6025015682552949E-2</v>
      </c>
      <c r="J100" s="302">
        <f t="shared" si="52"/>
        <v>1.3853851701092632</v>
      </c>
      <c r="K100" s="303"/>
      <c r="L100" s="302">
        <v>0.96283768860182029</v>
      </c>
      <c r="M100" s="302">
        <v>0.35410999686085742</v>
      </c>
      <c r="N100" s="302">
        <v>4.1379429637600947E-2</v>
      </c>
      <c r="O100" s="302">
        <f t="shared" si="51"/>
        <v>1.3583271151002785</v>
      </c>
    </row>
    <row r="101" spans="1:15" s="236" customFormat="1" x14ac:dyDescent="0.2">
      <c r="A101" s="237" t="str">
        <f>name!E$11</f>
        <v>Process, plant and machine operatives</v>
      </c>
      <c r="B101" s="302">
        <v>8.9005248691408312</v>
      </c>
      <c r="C101" s="302">
        <v>0.32490944522174614</v>
      </c>
      <c r="D101" s="302">
        <v>0.31277074787781589</v>
      </c>
      <c r="E101" s="302">
        <f t="shared" si="49"/>
        <v>9.538205062240392</v>
      </c>
      <c r="F101" s="303"/>
      <c r="G101" s="302">
        <v>7.2278937856003447</v>
      </c>
      <c r="H101" s="302">
        <v>0.57949432773007015</v>
      </c>
      <c r="I101" s="302">
        <v>0.24417017083689324</v>
      </c>
      <c r="J101" s="302">
        <f t="shared" si="52"/>
        <v>8.0515582841673083</v>
      </c>
      <c r="K101" s="303"/>
      <c r="L101" s="302">
        <v>7.9387948640295605</v>
      </c>
      <c r="M101" s="302">
        <v>0.73504471820280315</v>
      </c>
      <c r="N101" s="302">
        <v>0.25375986028843822</v>
      </c>
      <c r="O101" s="302">
        <f t="shared" si="51"/>
        <v>8.9275994425208012</v>
      </c>
    </row>
    <row r="102" spans="1:15" s="236" customFormat="1" x14ac:dyDescent="0.2">
      <c r="A102" s="237" t="str">
        <f>name!E$12</f>
        <v>Elementary occupations</v>
      </c>
      <c r="B102" s="302">
        <v>1.8661751143248146</v>
      </c>
      <c r="C102" s="302">
        <v>0.27865607448023366</v>
      </c>
      <c r="D102" s="302">
        <v>0.23653991826499635</v>
      </c>
      <c r="E102" s="302">
        <f t="shared" si="49"/>
        <v>2.381371107070045</v>
      </c>
      <c r="F102" s="303"/>
      <c r="G102" s="302">
        <v>1.5628039151839666</v>
      </c>
      <c r="H102" s="302">
        <v>0.38366940301050795</v>
      </c>
      <c r="I102" s="302">
        <v>0.14397477204513798</v>
      </c>
      <c r="J102" s="302">
        <f t="shared" si="52"/>
        <v>2.0904480902396125</v>
      </c>
      <c r="K102" s="303"/>
      <c r="L102" s="302">
        <v>0.93577984354348764</v>
      </c>
      <c r="M102" s="302">
        <v>0.26989086334486379</v>
      </c>
      <c r="N102" s="302">
        <v>0.14023211837895877</v>
      </c>
      <c r="O102" s="302">
        <f t="shared" si="51"/>
        <v>1.3459028252673102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36.999146279408947</v>
      </c>
      <c r="C104" s="311">
        <f t="shared" ref="C104:E104" si="53">SUM(C94:C102)</f>
        <v>2.0686202534642391</v>
      </c>
      <c r="D104" s="311">
        <f t="shared" si="53"/>
        <v>3.7022334671267836</v>
      </c>
      <c r="E104" s="311">
        <f t="shared" si="53"/>
        <v>42.769999999999968</v>
      </c>
      <c r="F104" s="311"/>
      <c r="G104" s="311">
        <f t="shared" ref="G104:J104" si="54">SUM(G94:G102)</f>
        <v>35.480719854469385</v>
      </c>
      <c r="H104" s="311">
        <f t="shared" si="54"/>
        <v>3.501747228179894</v>
      </c>
      <c r="I104" s="311">
        <f t="shared" si="54"/>
        <v>2.3515329173507822</v>
      </c>
      <c r="J104" s="311">
        <f t="shared" si="54"/>
        <v>41.334000000000053</v>
      </c>
      <c r="K104" s="311"/>
      <c r="L104" s="311">
        <f t="shared" ref="L104:O104" si="55">SUM(L94:L102)</f>
        <v>33.701234916660496</v>
      </c>
      <c r="M104" s="311">
        <f t="shared" si="55"/>
        <v>3.2417775248346206</v>
      </c>
      <c r="N104" s="311">
        <f t="shared" si="55"/>
        <v>2.2029875585048657</v>
      </c>
      <c r="O104" s="311">
        <f t="shared" si="55"/>
        <v>39.145999999999972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0.38924515294409956</v>
      </c>
      <c r="C111" s="302">
        <v>1.3814189804451541E-2</v>
      </c>
      <c r="D111" s="302">
        <v>3.708683988504087E-2</v>
      </c>
      <c r="E111" s="302">
        <f>SUM(B111:D111)</f>
        <v>0.44014618263359195</v>
      </c>
      <c r="F111" s="303"/>
      <c r="G111" s="302">
        <v>0.68495711733129627</v>
      </c>
      <c r="H111" s="302">
        <v>3.0303286101927028E-2</v>
      </c>
      <c r="I111" s="302">
        <v>0</v>
      </c>
      <c r="J111" s="302">
        <f>SUM(G111:I111)</f>
        <v>0.71526040343322328</v>
      </c>
      <c r="K111" s="303"/>
      <c r="L111" s="302">
        <v>0.71593756726227997</v>
      </c>
      <c r="M111" s="302">
        <v>2.8338862952660051E-2</v>
      </c>
      <c r="N111" s="302">
        <v>0</v>
      </c>
      <c r="O111" s="302">
        <f>SUM(L111:N111)</f>
        <v>0.74427643021494005</v>
      </c>
    </row>
    <row r="112" spans="1:15" s="236" customFormat="1" x14ac:dyDescent="0.2">
      <c r="A112" s="237" t="str">
        <f>name!E$5</f>
        <v>Professional occupations</v>
      </c>
      <c r="B112" s="302">
        <v>0.89745228685948764</v>
      </c>
      <c r="C112" s="302">
        <v>1.7400320784184579E-2</v>
      </c>
      <c r="D112" s="302">
        <v>5.143487630241813E-2</v>
      </c>
      <c r="E112" s="302">
        <f t="shared" ref="E112:E119" si="56">SUM(B112:D112)</f>
        <v>0.96628748394609043</v>
      </c>
      <c r="F112" s="303"/>
      <c r="G112" s="302">
        <v>1.6977664171873055</v>
      </c>
      <c r="H112" s="302">
        <v>3.4355476347803386E-2</v>
      </c>
      <c r="I112" s="302">
        <v>0</v>
      </c>
      <c r="J112" s="302">
        <f t="shared" ref="J112:J114" si="57">SUM(G112:I112)</f>
        <v>1.7321218935351088</v>
      </c>
      <c r="K112" s="303"/>
      <c r="L112" s="302">
        <v>1.8767696819813542</v>
      </c>
      <c r="M112" s="302">
        <v>3.9696588702719394E-2</v>
      </c>
      <c r="N112" s="302">
        <v>0</v>
      </c>
      <c r="O112" s="302">
        <f t="shared" ref="O112:O119" si="58">SUM(L112:N112)</f>
        <v>1.9164662706840736</v>
      </c>
    </row>
    <row r="113" spans="1:15" s="236" customFormat="1" x14ac:dyDescent="0.2">
      <c r="A113" s="237" t="str">
        <f>name!E$6</f>
        <v>Associate professional occupations</v>
      </c>
      <c r="B113" s="302">
        <v>0.61300268500959854</v>
      </c>
      <c r="C113" s="302">
        <v>2.353762426531409E-2</v>
      </c>
      <c r="D113" s="302">
        <v>2.0001493390894048E-2</v>
      </c>
      <c r="E113" s="302">
        <f t="shared" si="56"/>
        <v>0.65654180266580675</v>
      </c>
      <c r="F113" s="303"/>
      <c r="G113" s="302">
        <v>1.1606614938004807</v>
      </c>
      <c r="H113" s="302">
        <v>4.0342624514266505E-2</v>
      </c>
      <c r="I113" s="302">
        <v>0</v>
      </c>
      <c r="J113" s="302">
        <f t="shared" si="57"/>
        <v>1.2010041183147471</v>
      </c>
      <c r="K113" s="303"/>
      <c r="L113" s="302">
        <v>1.0029162468325696</v>
      </c>
      <c r="M113" s="302">
        <v>3.703331830181969E-2</v>
      </c>
      <c r="N113" s="302">
        <v>0</v>
      </c>
      <c r="O113" s="302">
        <f t="shared" si="58"/>
        <v>1.0399495651343893</v>
      </c>
    </row>
    <row r="114" spans="1:15" s="236" customFormat="1" x14ac:dyDescent="0.2">
      <c r="A114" s="237" t="str">
        <f>name!E$7</f>
        <v>Administrative and secretarial occupations</v>
      </c>
      <c r="B114" s="302">
        <v>0.43844521202725201</v>
      </c>
      <c r="C114" s="302">
        <v>8.7216942885235918E-2</v>
      </c>
      <c r="D114" s="302">
        <v>1.2097801020846115E-2</v>
      </c>
      <c r="E114" s="302">
        <f t="shared" si="56"/>
        <v>0.53775995593333403</v>
      </c>
      <c r="F114" s="303"/>
      <c r="G114" s="302">
        <v>0.72712912016896059</v>
      </c>
      <c r="H114" s="302">
        <v>0.12934653993402584</v>
      </c>
      <c r="I114" s="302">
        <v>0</v>
      </c>
      <c r="J114" s="302">
        <f t="shared" si="57"/>
        <v>0.85647566010298637</v>
      </c>
      <c r="K114" s="303"/>
      <c r="L114" s="302">
        <v>0.48976917918741597</v>
      </c>
      <c r="M114" s="302">
        <v>9.6068426761363998E-2</v>
      </c>
      <c r="N114" s="302">
        <v>0</v>
      </c>
      <c r="O114" s="302">
        <f t="shared" si="58"/>
        <v>0.58583760594877998</v>
      </c>
    </row>
    <row r="115" spans="1:15" s="236" customFormat="1" x14ac:dyDescent="0.2">
      <c r="A115" s="237" t="str">
        <f>name!E$8</f>
        <v>Skilled trades occupations</v>
      </c>
      <c r="B115" s="302">
        <v>1.0877095593442467</v>
      </c>
      <c r="C115" s="302">
        <v>2.0952044613831183E-2</v>
      </c>
      <c r="D115" s="302">
        <v>5.3341103395314331E-2</v>
      </c>
      <c r="E115" s="302">
        <f t="shared" si="56"/>
        <v>1.1620027073533923</v>
      </c>
      <c r="F115" s="303"/>
      <c r="G115" s="302">
        <v>1.268037371276624</v>
      </c>
      <c r="H115" s="302">
        <v>1.4747029185580549E-2</v>
      </c>
      <c r="I115" s="302">
        <v>0</v>
      </c>
      <c r="J115" s="302">
        <f>SUM(G115:I115)</f>
        <v>1.2827844004622044</v>
      </c>
      <c r="K115" s="303"/>
      <c r="L115" s="302">
        <v>1.0221890427308251</v>
      </c>
      <c r="M115" s="302">
        <v>2.0651174784346658E-2</v>
      </c>
      <c r="N115" s="302">
        <v>0</v>
      </c>
      <c r="O115" s="302">
        <f t="shared" si="58"/>
        <v>1.0428402175151719</v>
      </c>
    </row>
    <row r="116" spans="1:15" s="236" customFormat="1" x14ac:dyDescent="0.2">
      <c r="A116" s="237" t="str">
        <f>name!E$9</f>
        <v>Caring, leisure and other service occupations</v>
      </c>
      <c r="B116" s="302">
        <v>3.4411351666546165E-2</v>
      </c>
      <c r="C116" s="302">
        <v>1.3022761913417783E-2</v>
      </c>
      <c r="D116" s="302">
        <v>2.3294416211936354E-3</v>
      </c>
      <c r="E116" s="302">
        <f t="shared" si="56"/>
        <v>4.9763555201157585E-2</v>
      </c>
      <c r="F116" s="303"/>
      <c r="G116" s="302">
        <v>5.2000158733401768E-2</v>
      </c>
      <c r="H116" s="302">
        <v>1.5877029711408204E-2</v>
      </c>
      <c r="I116" s="302">
        <v>0</v>
      </c>
      <c r="J116" s="302">
        <f t="shared" ref="J116:J119" si="59">SUM(G116:I116)</f>
        <v>6.7877188444809972E-2</v>
      </c>
      <c r="K116" s="303"/>
      <c r="L116" s="302">
        <v>4.4156039973762225E-2</v>
      </c>
      <c r="M116" s="302">
        <v>9.5237041492458943E-3</v>
      </c>
      <c r="N116" s="302">
        <v>0</v>
      </c>
      <c r="O116" s="302">
        <f t="shared" si="58"/>
        <v>5.3679744123008119E-2</v>
      </c>
    </row>
    <row r="117" spans="1:15" s="236" customFormat="1" x14ac:dyDescent="0.2">
      <c r="A117" s="237" t="str">
        <f>name!E$10</f>
        <v>Sales and customer service occupations</v>
      </c>
      <c r="B117" s="302">
        <v>0.23630469899928938</v>
      </c>
      <c r="C117" s="302">
        <v>9.9531071760235096E-2</v>
      </c>
      <c r="D117" s="302">
        <v>2.3619846650760307E-2</v>
      </c>
      <c r="E117" s="302">
        <f t="shared" si="56"/>
        <v>0.35945561741028476</v>
      </c>
      <c r="F117" s="303"/>
      <c r="G117" s="302">
        <v>0.38577217668131364</v>
      </c>
      <c r="H117" s="302">
        <v>0.16081765624633734</v>
      </c>
      <c r="I117" s="302">
        <v>0</v>
      </c>
      <c r="J117" s="302">
        <f t="shared" si="59"/>
        <v>0.54658983292765095</v>
      </c>
      <c r="K117" s="303"/>
      <c r="L117" s="302">
        <v>0.45545524502552071</v>
      </c>
      <c r="M117" s="302">
        <v>0.17497320835209254</v>
      </c>
      <c r="N117" s="302">
        <v>0</v>
      </c>
      <c r="O117" s="302">
        <f t="shared" si="58"/>
        <v>0.63042845337761322</v>
      </c>
    </row>
    <row r="118" spans="1:15" s="236" customFormat="1" x14ac:dyDescent="0.2">
      <c r="A118" s="237" t="str">
        <f>name!E$11</f>
        <v>Process, plant and machine operatives</v>
      </c>
      <c r="B118" s="302">
        <v>0.20482620657976802</v>
      </c>
      <c r="C118" s="302">
        <v>8.7301078841783165E-3</v>
      </c>
      <c r="D118" s="302">
        <v>2.5150542253643049E-2</v>
      </c>
      <c r="E118" s="302">
        <f t="shared" si="56"/>
        <v>0.2387068567175894</v>
      </c>
      <c r="F118" s="303"/>
      <c r="G118" s="302">
        <v>0.2432213300446304</v>
      </c>
      <c r="H118" s="302">
        <v>1.0477978059470282E-2</v>
      </c>
      <c r="I118" s="302">
        <v>0</v>
      </c>
      <c r="J118" s="302">
        <f t="shared" si="59"/>
        <v>0.25369930810410068</v>
      </c>
      <c r="K118" s="303"/>
      <c r="L118" s="302">
        <v>0.24894189711775108</v>
      </c>
      <c r="M118" s="302">
        <v>1.431454428340458E-2</v>
      </c>
      <c r="N118" s="302">
        <v>0</v>
      </c>
      <c r="O118" s="302">
        <f t="shared" si="58"/>
        <v>0.26325644140115567</v>
      </c>
    </row>
    <row r="119" spans="1:15" s="236" customFormat="1" x14ac:dyDescent="0.2">
      <c r="A119" s="237" t="str">
        <f>name!E$12</f>
        <v>Elementary occupations</v>
      </c>
      <c r="B119" s="302">
        <v>5.3444725596199089E-2</v>
      </c>
      <c r="C119" s="302">
        <v>1.1168746348016722E-2</v>
      </c>
      <c r="D119" s="302">
        <v>9.7223661945336232E-3</v>
      </c>
      <c r="E119" s="302">
        <f t="shared" si="56"/>
        <v>7.433583813874943E-2</v>
      </c>
      <c r="F119" s="303"/>
      <c r="G119" s="302">
        <v>6.5014960583934883E-2</v>
      </c>
      <c r="H119" s="302">
        <v>1.3172234091230315E-2</v>
      </c>
      <c r="I119" s="302">
        <v>0</v>
      </c>
      <c r="J119" s="302">
        <f t="shared" si="59"/>
        <v>7.8187194675165203E-2</v>
      </c>
      <c r="K119" s="303"/>
      <c r="L119" s="302">
        <v>3.5771785001935029E-2</v>
      </c>
      <c r="M119" s="302">
        <v>6.4934865989327529E-3</v>
      </c>
      <c r="N119" s="302">
        <v>0</v>
      </c>
      <c r="O119" s="302">
        <f t="shared" si="58"/>
        <v>4.2265271600867779E-2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3.9548418790264868</v>
      </c>
      <c r="C121" s="311">
        <f t="shared" ref="C121:E121" si="60">SUM(C111:C119)</f>
        <v>0.29537381025886522</v>
      </c>
      <c r="D121" s="311">
        <f t="shared" si="60"/>
        <v>0.23478431071464412</v>
      </c>
      <c r="E121" s="311">
        <f t="shared" si="60"/>
        <v>4.4849999999999977</v>
      </c>
      <c r="F121" s="311"/>
      <c r="G121" s="311">
        <f t="shared" ref="G121:J121" si="61">SUM(G111:G119)</f>
        <v>6.284560145807947</v>
      </c>
      <c r="H121" s="311">
        <f t="shared" si="61"/>
        <v>0.4494398541920494</v>
      </c>
      <c r="I121" s="311">
        <f t="shared" si="61"/>
        <v>0</v>
      </c>
      <c r="J121" s="311">
        <f t="shared" si="61"/>
        <v>6.7339999999999973</v>
      </c>
      <c r="K121" s="311"/>
      <c r="L121" s="311">
        <f t="shared" ref="L121:O121" si="62">SUM(L111:L119)</f>
        <v>5.8919066851134136</v>
      </c>
      <c r="M121" s="311">
        <f t="shared" si="62"/>
        <v>0.42709331488658553</v>
      </c>
      <c r="N121" s="311">
        <f t="shared" si="62"/>
        <v>0</v>
      </c>
      <c r="O121" s="311">
        <f t="shared" si="62"/>
        <v>6.3189999999999991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0.33094478507072356</v>
      </c>
      <c r="C128" s="302">
        <v>1.2809368628958552E-2</v>
      </c>
      <c r="D128" s="302">
        <v>3.7586036199734593E-2</v>
      </c>
      <c r="E128" s="302">
        <f>SUM(B128:D128)</f>
        <v>0.3813401898994167</v>
      </c>
      <c r="F128" s="303"/>
      <c r="G128" s="302">
        <v>0.31491025290899272</v>
      </c>
      <c r="H128" s="302">
        <v>7.9999750679820722E-2</v>
      </c>
      <c r="I128" s="302">
        <v>1.9819198650604416E-3</v>
      </c>
      <c r="J128" s="302">
        <f>SUM(G128:I128)</f>
        <v>0.39689192345387392</v>
      </c>
      <c r="K128" s="303"/>
      <c r="L128" s="302">
        <v>0.33623915056754822</v>
      </c>
      <c r="M128" s="302">
        <v>0.11391586503112422</v>
      </c>
      <c r="N128" s="302">
        <v>2.0845959066443979E-3</v>
      </c>
      <c r="O128" s="302">
        <f>SUM(L128:N128)</f>
        <v>0.45223961150531683</v>
      </c>
    </row>
    <row r="129" spans="1:15" s="236" customFormat="1" x14ac:dyDescent="0.2">
      <c r="A129" s="237" t="str">
        <f>name!E$5</f>
        <v>Professional occupations</v>
      </c>
      <c r="B129" s="302">
        <v>0.34250473864578601</v>
      </c>
      <c r="C129" s="302">
        <v>2.8314377549273757E-2</v>
      </c>
      <c r="D129" s="302">
        <v>2.4506080442295877E-2</v>
      </c>
      <c r="E129" s="302">
        <f t="shared" ref="E129:E136" si="63">SUM(B129:D129)</f>
        <v>0.3953251966373556</v>
      </c>
      <c r="F129" s="303"/>
      <c r="G129" s="302">
        <v>0.36270183383918514</v>
      </c>
      <c r="H129" s="302">
        <v>8.1792019459812321E-2</v>
      </c>
      <c r="I129" s="302">
        <v>2.8957196886391224E-3</v>
      </c>
      <c r="J129" s="302">
        <f t="shared" ref="J129:J131" si="64">SUM(G129:I129)</f>
        <v>0.4473895729876366</v>
      </c>
      <c r="K129" s="303"/>
      <c r="L129" s="302">
        <v>0.41179850727421535</v>
      </c>
      <c r="M129" s="302">
        <v>9.6731617631157812E-2</v>
      </c>
      <c r="N129" s="302">
        <v>2.6095858262673759E-3</v>
      </c>
      <c r="O129" s="302">
        <f t="shared" ref="O129:O136" si="65">SUM(L129:N129)</f>
        <v>0.51113971073164055</v>
      </c>
    </row>
    <row r="130" spans="1:15" s="236" customFormat="1" x14ac:dyDescent="0.2">
      <c r="A130" s="237" t="str">
        <f>name!E$6</f>
        <v>Associate professional occupations</v>
      </c>
      <c r="B130" s="302">
        <v>0.44764780319876163</v>
      </c>
      <c r="C130" s="302">
        <v>5.7985119436130578E-2</v>
      </c>
      <c r="D130" s="302">
        <v>2.7507898115868051E-2</v>
      </c>
      <c r="E130" s="302">
        <f t="shared" si="63"/>
        <v>0.5331408207507603</v>
      </c>
      <c r="F130" s="303"/>
      <c r="G130" s="302">
        <v>0.49946929356282477</v>
      </c>
      <c r="H130" s="302">
        <v>0.14176257928598426</v>
      </c>
      <c r="I130" s="302">
        <v>3.1803634819106055E-3</v>
      </c>
      <c r="J130" s="302">
        <f t="shared" si="64"/>
        <v>0.64441223633071965</v>
      </c>
      <c r="K130" s="303"/>
      <c r="L130" s="302">
        <v>0.62889279064628689</v>
      </c>
      <c r="M130" s="302">
        <v>0.14970414176697197</v>
      </c>
      <c r="N130" s="302">
        <v>3.9177547020151108E-3</v>
      </c>
      <c r="O130" s="302">
        <f t="shared" si="65"/>
        <v>0.78251468711527405</v>
      </c>
    </row>
    <row r="131" spans="1:15" s="236" customFormat="1" x14ac:dyDescent="0.2">
      <c r="A131" s="237" t="str">
        <f>name!E$7</f>
        <v>Administrative and secretarial occupations</v>
      </c>
      <c r="B131" s="302">
        <v>0.25833984102950175</v>
      </c>
      <c r="C131" s="302">
        <v>8.7270189413123048E-2</v>
      </c>
      <c r="D131" s="302">
        <v>7.6820819956463478E-3</v>
      </c>
      <c r="E131" s="302">
        <f t="shared" si="63"/>
        <v>0.35329211243827113</v>
      </c>
      <c r="F131" s="303"/>
      <c r="G131" s="302">
        <v>0.26108443861223052</v>
      </c>
      <c r="H131" s="302">
        <v>0.25241155594194048</v>
      </c>
      <c r="I131" s="302">
        <v>8.4575855388101153E-4</v>
      </c>
      <c r="J131" s="302">
        <f t="shared" si="64"/>
        <v>0.51434175310805208</v>
      </c>
      <c r="K131" s="303"/>
      <c r="L131" s="302">
        <v>0.21476009314341613</v>
      </c>
      <c r="M131" s="302">
        <v>0.24323361541080379</v>
      </c>
      <c r="N131" s="302">
        <v>6.7295409071586399E-4</v>
      </c>
      <c r="O131" s="302">
        <f t="shared" si="65"/>
        <v>0.45866666264493583</v>
      </c>
    </row>
    <row r="132" spans="1:15" s="236" customFormat="1" x14ac:dyDescent="0.2">
      <c r="A132" s="237" t="str">
        <f>name!E$8</f>
        <v>Skilled trades occupations</v>
      </c>
      <c r="B132" s="302">
        <v>0.3861473489471553</v>
      </c>
      <c r="C132" s="302">
        <v>1.4046375156630767E-2</v>
      </c>
      <c r="D132" s="302">
        <v>6.9303648872242538E-2</v>
      </c>
      <c r="E132" s="302">
        <f t="shared" si="63"/>
        <v>0.46949737297602862</v>
      </c>
      <c r="F132" s="303"/>
      <c r="G132" s="302">
        <v>0.27969834908406827</v>
      </c>
      <c r="H132" s="302">
        <v>0.11665107566717987</v>
      </c>
      <c r="I132" s="302">
        <v>4.070966752972833E-3</v>
      </c>
      <c r="J132" s="302">
        <f>SUM(G132:I132)</f>
        <v>0.40042039150422098</v>
      </c>
      <c r="K132" s="303"/>
      <c r="L132" s="302">
        <v>0.27509896917796495</v>
      </c>
      <c r="M132" s="302">
        <v>0.16400137620593605</v>
      </c>
      <c r="N132" s="302">
        <v>4.1622007451600669E-3</v>
      </c>
      <c r="O132" s="302">
        <f t="shared" si="65"/>
        <v>0.44326254612906102</v>
      </c>
    </row>
    <row r="133" spans="1:15" s="236" customFormat="1" x14ac:dyDescent="0.2">
      <c r="A133" s="237" t="str">
        <f>name!E$9</f>
        <v>Caring, leisure and other service occupations</v>
      </c>
      <c r="B133" s="302">
        <v>7.7317620344758739E-2</v>
      </c>
      <c r="C133" s="302">
        <v>9.8716842492158462E-3</v>
      </c>
      <c r="D133" s="302">
        <v>1.3976034067216866E-2</v>
      </c>
      <c r="E133" s="302">
        <f t="shared" si="63"/>
        <v>0.10116533866119146</v>
      </c>
      <c r="F133" s="303"/>
      <c r="G133" s="302">
        <v>8.0952034882005863E-2</v>
      </c>
      <c r="H133" s="302">
        <v>2.1638718304788557E-2</v>
      </c>
      <c r="I133" s="302">
        <v>1.57982560652076E-3</v>
      </c>
      <c r="J133" s="302">
        <f t="shared" ref="J133:J136" si="66">SUM(G133:I133)</f>
        <v>0.10417057879331518</v>
      </c>
      <c r="K133" s="303"/>
      <c r="L133" s="302">
        <v>0.1028430346390366</v>
      </c>
      <c r="M133" s="302">
        <v>1.5449873016640409E-2</v>
      </c>
      <c r="N133" s="302">
        <v>1.7414491274167811E-3</v>
      </c>
      <c r="O133" s="302">
        <f t="shared" si="65"/>
        <v>0.12003435678309379</v>
      </c>
    </row>
    <row r="134" spans="1:15" s="236" customFormat="1" x14ac:dyDescent="0.2">
      <c r="A134" s="237" t="str">
        <f>name!E$10</f>
        <v>Sales and customer service occupations</v>
      </c>
      <c r="B134" s="302">
        <v>9.7259591046443827E-2</v>
      </c>
      <c r="C134" s="302">
        <v>3.2628087075119952E-2</v>
      </c>
      <c r="D134" s="302">
        <v>1.0805724779861836E-2</v>
      </c>
      <c r="E134" s="302">
        <f t="shared" si="63"/>
        <v>0.1406934029014256</v>
      </c>
      <c r="F134" s="303"/>
      <c r="G134" s="302">
        <v>9.0512810341088878E-2</v>
      </c>
      <c r="H134" s="302">
        <v>0.12764200229365089</v>
      </c>
      <c r="I134" s="302">
        <v>4.5551615066299726E-4</v>
      </c>
      <c r="J134" s="302">
        <f t="shared" si="66"/>
        <v>0.21861032878540276</v>
      </c>
      <c r="K134" s="303"/>
      <c r="L134" s="302">
        <v>0.10790750231221384</v>
      </c>
      <c r="M134" s="302">
        <v>9.7060455879712321E-2</v>
      </c>
      <c r="N134" s="302">
        <v>3.6387924484809352E-4</v>
      </c>
      <c r="O134" s="302">
        <f t="shared" si="65"/>
        <v>0.20533183743677424</v>
      </c>
    </row>
    <row r="135" spans="1:15" s="236" customFormat="1" x14ac:dyDescent="0.2">
      <c r="A135" s="237" t="str">
        <f>name!E$11</f>
        <v>Process, plant and machine operatives</v>
      </c>
      <c r="B135" s="302">
        <v>0.930734981543197</v>
      </c>
      <c r="C135" s="302">
        <v>1.4332361740666483E-2</v>
      </c>
      <c r="D135" s="302">
        <v>1.1056069870539809E-2</v>
      </c>
      <c r="E135" s="302">
        <f t="shared" si="63"/>
        <v>0.95612341315440319</v>
      </c>
      <c r="F135" s="303"/>
      <c r="G135" s="302">
        <v>0.6423626845356295</v>
      </c>
      <c r="H135" s="302">
        <v>0.16762109060488745</v>
      </c>
      <c r="I135" s="302">
        <v>7.0344853425912692E-4</v>
      </c>
      <c r="J135" s="302">
        <f t="shared" si="66"/>
        <v>0.81068722367477608</v>
      </c>
      <c r="K135" s="303"/>
      <c r="L135" s="302">
        <v>0.73699448666782974</v>
      </c>
      <c r="M135" s="302">
        <v>0.22518564592301069</v>
      </c>
      <c r="N135" s="302">
        <v>2.9145364054920087E-4</v>
      </c>
      <c r="O135" s="302">
        <f t="shared" si="65"/>
        <v>0.96247158623138962</v>
      </c>
    </row>
    <row r="136" spans="1:15" s="236" customFormat="1" x14ac:dyDescent="0.2">
      <c r="A136" s="237" t="str">
        <f>name!E$12</f>
        <v>Elementary occupations</v>
      </c>
      <c r="B136" s="302">
        <v>0.65425127311495768</v>
      </c>
      <c r="C136" s="302">
        <v>5.8085410136087444E-2</v>
      </c>
      <c r="D136" s="302">
        <v>2.1085469330089361E-2</v>
      </c>
      <c r="E136" s="302">
        <f t="shared" si="63"/>
        <v>0.73342215258113452</v>
      </c>
      <c r="F136" s="303"/>
      <c r="G136" s="302">
        <v>0.44277633733190758</v>
      </c>
      <c r="H136" s="302">
        <v>0.11390254903486882</v>
      </c>
      <c r="I136" s="302">
        <v>1.3971049952279028E-3</v>
      </c>
      <c r="J136" s="302">
        <f t="shared" si="66"/>
        <v>0.55807599136200436</v>
      </c>
      <c r="K136" s="303"/>
      <c r="L136" s="302">
        <v>0.36015712079877743</v>
      </c>
      <c r="M136" s="302">
        <v>7.5658966301814748E-2</v>
      </c>
      <c r="N136" s="302">
        <v>1.522914321922274E-3</v>
      </c>
      <c r="O136" s="302">
        <f t="shared" si="65"/>
        <v>0.43733900142251442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3.5251479829412853</v>
      </c>
      <c r="C138" s="311">
        <f t="shared" ref="C138:E138" si="67">SUM(C128:C136)</f>
        <v>0.31534297338520639</v>
      </c>
      <c r="D138" s="311">
        <f t="shared" si="67"/>
        <v>0.22350904367349531</v>
      </c>
      <c r="E138" s="311">
        <f t="shared" si="67"/>
        <v>4.0639999999999867</v>
      </c>
      <c r="F138" s="311"/>
      <c r="G138" s="311">
        <f t="shared" ref="G138:J138" si="68">SUM(G128:G136)</f>
        <v>2.9744680350979329</v>
      </c>
      <c r="H138" s="311">
        <f t="shared" si="68"/>
        <v>1.1034213412729335</v>
      </c>
      <c r="I138" s="311">
        <f t="shared" si="68"/>
        <v>1.7110623629134802E-2</v>
      </c>
      <c r="J138" s="311">
        <f t="shared" si="68"/>
        <v>4.0950000000000024</v>
      </c>
      <c r="K138" s="311"/>
      <c r="L138" s="311">
        <f t="shared" ref="L138:O138" si="69">SUM(L128:L136)</f>
        <v>3.174691655227289</v>
      </c>
      <c r="M138" s="311">
        <f t="shared" si="69"/>
        <v>1.180941557167172</v>
      </c>
      <c r="N138" s="311">
        <f t="shared" si="69"/>
        <v>1.7366787605539162E-2</v>
      </c>
      <c r="O138" s="311">
        <f t="shared" si="69"/>
        <v>4.3730000000000002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1.2424976549577311</v>
      </c>
      <c r="C145" s="302">
        <v>0.16930856556757004</v>
      </c>
      <c r="D145" s="302">
        <v>0.44289309817854722</v>
      </c>
      <c r="E145" s="302">
        <f>SUM(B145:D145)</f>
        <v>1.8546993187038485</v>
      </c>
      <c r="F145" s="303"/>
      <c r="G145" s="302">
        <v>1.4241246913749359</v>
      </c>
      <c r="H145" s="302">
        <v>0.2430882296905138</v>
      </c>
      <c r="I145" s="302">
        <v>1.103428246752941</v>
      </c>
      <c r="J145" s="302">
        <f>SUM(G145:I145)</f>
        <v>2.7706411678183906</v>
      </c>
      <c r="K145" s="303"/>
      <c r="L145" s="302">
        <v>1.5892157088065255</v>
      </c>
      <c r="M145" s="302">
        <v>0.28500352723446426</v>
      </c>
      <c r="N145" s="302">
        <v>1.1882224905321217</v>
      </c>
      <c r="O145" s="302">
        <f>SUM(L145:N145)</f>
        <v>3.0624417265731116</v>
      </c>
    </row>
    <row r="146" spans="1:15" s="236" customFormat="1" x14ac:dyDescent="0.2">
      <c r="A146" s="237" t="str">
        <f>name!E$5</f>
        <v>Professional occupations</v>
      </c>
      <c r="B146" s="302">
        <v>2.1847434777828139</v>
      </c>
      <c r="C146" s="302">
        <v>0.11828710781641803</v>
      </c>
      <c r="D146" s="302">
        <v>0.31816266164624418</v>
      </c>
      <c r="E146" s="302">
        <f t="shared" ref="E146:E153" si="70">SUM(B146:D146)</f>
        <v>2.621193247245476</v>
      </c>
      <c r="F146" s="303"/>
      <c r="G146" s="302">
        <v>2.7350064178036253</v>
      </c>
      <c r="H146" s="302">
        <v>0.14640971887968776</v>
      </c>
      <c r="I146" s="302">
        <v>0.74170041622493799</v>
      </c>
      <c r="J146" s="302">
        <f t="shared" ref="J146:J148" si="71">SUM(G146:I146)</f>
        <v>3.6231165529082507</v>
      </c>
      <c r="K146" s="303"/>
      <c r="L146" s="302">
        <v>3.4515754844275017</v>
      </c>
      <c r="M146" s="302">
        <v>0.18020043957099099</v>
      </c>
      <c r="N146" s="302">
        <v>0.61891046884872913</v>
      </c>
      <c r="O146" s="302">
        <f t="shared" ref="O146:O153" si="72">SUM(L146:N146)</f>
        <v>4.2506863928472214</v>
      </c>
    </row>
    <row r="147" spans="1:15" s="236" customFormat="1" x14ac:dyDescent="0.2">
      <c r="A147" s="237" t="str">
        <f>name!E$6</f>
        <v>Associate professional occupations</v>
      </c>
      <c r="B147" s="302">
        <v>1.0660354597217951</v>
      </c>
      <c r="C147" s="302">
        <v>0.16016639836117974</v>
      </c>
      <c r="D147" s="302">
        <v>0.11452157824080815</v>
      </c>
      <c r="E147" s="302">
        <f t="shared" si="70"/>
        <v>1.3407234363237832</v>
      </c>
      <c r="F147" s="303"/>
      <c r="G147" s="302">
        <v>1.2927104431813397</v>
      </c>
      <c r="H147" s="302">
        <v>0.183047452827796</v>
      </c>
      <c r="I147" s="302">
        <v>0.20891738953546021</v>
      </c>
      <c r="J147" s="302">
        <f t="shared" si="71"/>
        <v>1.6846752855445957</v>
      </c>
      <c r="K147" s="303"/>
      <c r="L147" s="302">
        <v>1.3256729961023219</v>
      </c>
      <c r="M147" s="302">
        <v>0.19018316649820582</v>
      </c>
      <c r="N147" s="302">
        <v>0.20181969110607242</v>
      </c>
      <c r="O147" s="302">
        <f t="shared" si="72"/>
        <v>1.7176758537066001</v>
      </c>
    </row>
    <row r="148" spans="1:15" s="236" customFormat="1" x14ac:dyDescent="0.2">
      <c r="A148" s="237" t="str">
        <f>name!E$7</f>
        <v>Administrative and secretarial occupations</v>
      </c>
      <c r="B148" s="302">
        <v>1.3149524199613234</v>
      </c>
      <c r="C148" s="302">
        <v>0.91031633115595245</v>
      </c>
      <c r="D148" s="302">
        <v>0.25105962871848359</v>
      </c>
      <c r="E148" s="302">
        <f t="shared" si="70"/>
        <v>2.4763283798357594</v>
      </c>
      <c r="F148" s="303"/>
      <c r="G148" s="302">
        <v>1.3461131243386497</v>
      </c>
      <c r="H148" s="302">
        <v>0.81602646115078781</v>
      </c>
      <c r="I148" s="302">
        <v>0.24857690033357188</v>
      </c>
      <c r="J148" s="302">
        <f t="shared" si="71"/>
        <v>2.4107164858230097</v>
      </c>
      <c r="K148" s="303"/>
      <c r="L148" s="302">
        <v>1.1031276139477704</v>
      </c>
      <c r="M148" s="302">
        <v>0.85231198029058386</v>
      </c>
      <c r="N148" s="302">
        <v>0.21611038688761153</v>
      </c>
      <c r="O148" s="302">
        <f t="shared" si="72"/>
        <v>2.171549981125966</v>
      </c>
    </row>
    <row r="149" spans="1:15" s="236" customFormat="1" x14ac:dyDescent="0.2">
      <c r="A149" s="237" t="str">
        <f>name!E$8</f>
        <v>Skilled trades occupations</v>
      </c>
      <c r="B149" s="302">
        <v>7.0664730746000952</v>
      </c>
      <c r="C149" s="302">
        <v>0.3901220180619871</v>
      </c>
      <c r="D149" s="302">
        <v>5.9723374023324372</v>
      </c>
      <c r="E149" s="302">
        <f t="shared" si="70"/>
        <v>13.42893249499452</v>
      </c>
      <c r="F149" s="303"/>
      <c r="G149" s="302">
        <v>5.4376245584647149</v>
      </c>
      <c r="H149" s="302">
        <v>0.18499548042028757</v>
      </c>
      <c r="I149" s="302">
        <v>9.739730982818454</v>
      </c>
      <c r="J149" s="302">
        <f>SUM(G149:I149)</f>
        <v>15.362351021703457</v>
      </c>
      <c r="K149" s="303"/>
      <c r="L149" s="302">
        <v>4.7834307866859804</v>
      </c>
      <c r="M149" s="302">
        <v>0.27940729909995149</v>
      </c>
      <c r="N149" s="302">
        <v>10.063296789819722</v>
      </c>
      <c r="O149" s="302">
        <f t="shared" si="72"/>
        <v>15.126134875605654</v>
      </c>
    </row>
    <row r="150" spans="1:15" s="236" customFormat="1" x14ac:dyDescent="0.2">
      <c r="A150" s="237" t="str">
        <f>name!E$9</f>
        <v>Caring, leisure and other service occupations</v>
      </c>
      <c r="B150" s="302">
        <v>3.7536232597798987E-2</v>
      </c>
      <c r="C150" s="302">
        <v>2.0729385536058943E-2</v>
      </c>
      <c r="D150" s="302">
        <v>9.3549822396653878E-3</v>
      </c>
      <c r="E150" s="302">
        <f t="shared" si="70"/>
        <v>6.7620600373523312E-2</v>
      </c>
      <c r="F150" s="303"/>
      <c r="G150" s="302">
        <v>3.9337664623806459E-2</v>
      </c>
      <c r="H150" s="302">
        <v>1.7606078278524697E-2</v>
      </c>
      <c r="I150" s="302">
        <v>1.3064919131364568E-2</v>
      </c>
      <c r="J150" s="302">
        <f t="shared" ref="J150:J153" si="73">SUM(G150:I150)</f>
        <v>7.0008662033695726E-2</v>
      </c>
      <c r="K150" s="303"/>
      <c r="L150" s="302">
        <v>4.2881292542192591E-2</v>
      </c>
      <c r="M150" s="302">
        <v>1.6348064512507452E-2</v>
      </c>
      <c r="N150" s="302">
        <v>2.4507355893668273E-2</v>
      </c>
      <c r="O150" s="302">
        <f t="shared" si="72"/>
        <v>8.3736712948368319E-2</v>
      </c>
    </row>
    <row r="151" spans="1:15" s="236" customFormat="1" x14ac:dyDescent="0.2">
      <c r="A151" s="237" t="str">
        <f>name!E$10</f>
        <v>Sales and customer service occupations</v>
      </c>
      <c r="B151" s="302">
        <v>0.3072383016325439</v>
      </c>
      <c r="C151" s="302">
        <v>0.19626973157644434</v>
      </c>
      <c r="D151" s="302">
        <v>5.4856082699801287E-2</v>
      </c>
      <c r="E151" s="302">
        <f t="shared" si="70"/>
        <v>0.55836411590878954</v>
      </c>
      <c r="F151" s="303"/>
      <c r="G151" s="302">
        <v>0.30735871478727539</v>
      </c>
      <c r="H151" s="302">
        <v>0.1862469186927532</v>
      </c>
      <c r="I151" s="302">
        <v>8.5233280406071824E-2</v>
      </c>
      <c r="J151" s="302">
        <f t="shared" si="73"/>
        <v>0.57883891388610043</v>
      </c>
      <c r="K151" s="303"/>
      <c r="L151" s="302">
        <v>0.35614081240457324</v>
      </c>
      <c r="M151" s="302">
        <v>0.23063467605089599</v>
      </c>
      <c r="N151" s="302">
        <v>9.767067874039384E-2</v>
      </c>
      <c r="O151" s="302">
        <f t="shared" si="72"/>
        <v>0.68444616719586304</v>
      </c>
    </row>
    <row r="152" spans="1:15" s="236" customFormat="1" x14ac:dyDescent="0.2">
      <c r="A152" s="237" t="str">
        <f>name!E$11</f>
        <v>Process, plant and machine operatives</v>
      </c>
      <c r="B152" s="302">
        <v>1.6833873232346805</v>
      </c>
      <c r="C152" s="302">
        <v>8.5813225043258792E-2</v>
      </c>
      <c r="D152" s="302">
        <v>0.40440854966363016</v>
      </c>
      <c r="E152" s="302">
        <f t="shared" si="70"/>
        <v>2.1736090979415694</v>
      </c>
      <c r="F152" s="303"/>
      <c r="G152" s="302">
        <v>1.3084382548091236</v>
      </c>
      <c r="H152" s="302">
        <v>7.4221131267930424E-2</v>
      </c>
      <c r="I152" s="302">
        <v>0.88789021260663847</v>
      </c>
      <c r="J152" s="302">
        <f t="shared" si="73"/>
        <v>2.2705495986836923</v>
      </c>
      <c r="K152" s="303"/>
      <c r="L152" s="302">
        <v>1.5081756401529645</v>
      </c>
      <c r="M152" s="302">
        <v>9.451541224982718E-2</v>
      </c>
      <c r="N152" s="302">
        <v>1.3523684769497564</v>
      </c>
      <c r="O152" s="302">
        <f t="shared" si="72"/>
        <v>2.9550595293525479</v>
      </c>
    </row>
    <row r="153" spans="1:15" s="236" customFormat="1" x14ac:dyDescent="0.2">
      <c r="A153" s="237" t="str">
        <f>name!E$12</f>
        <v>Elementary occupations</v>
      </c>
      <c r="B153" s="302">
        <v>0.90522055619748265</v>
      </c>
      <c r="C153" s="302">
        <v>0.48382297212210651</v>
      </c>
      <c r="D153" s="302">
        <v>0.52148578035311877</v>
      </c>
      <c r="E153" s="302">
        <f t="shared" si="70"/>
        <v>1.910529308672708</v>
      </c>
      <c r="F153" s="303"/>
      <c r="G153" s="302">
        <v>0.68403181579243755</v>
      </c>
      <c r="H153" s="302">
        <v>0.34402555043599431</v>
      </c>
      <c r="I153" s="302">
        <v>0.88104494537040734</v>
      </c>
      <c r="J153" s="302">
        <f t="shared" si="73"/>
        <v>1.909102311598839</v>
      </c>
      <c r="K153" s="303"/>
      <c r="L153" s="302">
        <v>0.57677130699712942</v>
      </c>
      <c r="M153" s="302">
        <v>0.26907388476447275</v>
      </c>
      <c r="N153" s="302">
        <v>1.2834235688830509</v>
      </c>
      <c r="O153" s="302">
        <f t="shared" si="72"/>
        <v>2.1292687606446528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15.808084500686265</v>
      </c>
      <c r="C155" s="311">
        <f t="shared" ref="C155:E155" si="74">SUM(C145:C153)</f>
        <v>2.5348357352409758</v>
      </c>
      <c r="D155" s="311">
        <f t="shared" si="74"/>
        <v>8.0890797640727374</v>
      </c>
      <c r="E155" s="311">
        <f t="shared" si="74"/>
        <v>26.431999999999977</v>
      </c>
      <c r="F155" s="311"/>
      <c r="G155" s="311">
        <f t="shared" ref="G155:J155" si="75">SUM(G145:G153)</f>
        <v>14.574745685175909</v>
      </c>
      <c r="H155" s="311">
        <f t="shared" si="75"/>
        <v>2.1956670216442755</v>
      </c>
      <c r="I155" s="311">
        <f t="shared" si="75"/>
        <v>13.909587293179849</v>
      </c>
      <c r="J155" s="311">
        <f t="shared" si="75"/>
        <v>30.680000000000035</v>
      </c>
      <c r="K155" s="311"/>
      <c r="L155" s="311">
        <f t="shared" ref="L155:O155" si="76">SUM(L145:L153)</f>
        <v>14.736991642066961</v>
      </c>
      <c r="M155" s="311">
        <f t="shared" si="76"/>
        <v>2.3976784502718997</v>
      </c>
      <c r="N155" s="311">
        <f t="shared" si="76"/>
        <v>15.046329907661125</v>
      </c>
      <c r="O155" s="311">
        <f t="shared" si="76"/>
        <v>32.180999999999983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7.4414325722347421</v>
      </c>
      <c r="C162" s="302">
        <v>0.85952228016214005</v>
      </c>
      <c r="D162" s="302">
        <v>1.7583912763567369</v>
      </c>
      <c r="E162" s="302">
        <f>SUM(B162:D162)</f>
        <v>10.059346128753619</v>
      </c>
      <c r="F162" s="303"/>
      <c r="G162" s="302">
        <v>8.2484158940026138</v>
      </c>
      <c r="H162" s="302">
        <v>1.4820845998447452</v>
      </c>
      <c r="I162" s="302">
        <v>1.8520749422483556</v>
      </c>
      <c r="J162" s="302">
        <f>SUM(G162:I162)</f>
        <v>11.582575436095714</v>
      </c>
      <c r="K162" s="303"/>
      <c r="L162" s="302">
        <v>9.5825911418117915</v>
      </c>
      <c r="M162" s="302">
        <v>1.9037799838192118</v>
      </c>
      <c r="N162" s="302">
        <v>2.2152878934705265</v>
      </c>
      <c r="O162" s="302">
        <f>SUM(L162:N162)</f>
        <v>13.701659019101529</v>
      </c>
    </row>
    <row r="163" spans="1:15" s="236" customFormat="1" x14ac:dyDescent="0.2">
      <c r="A163" s="237" t="str">
        <f>name!E$5</f>
        <v>Professional occupations</v>
      </c>
      <c r="B163" s="302">
        <v>4.8250367695562346</v>
      </c>
      <c r="C163" s="302">
        <v>1.3405301971982924</v>
      </c>
      <c r="D163" s="302">
        <v>0.53385341778755779</v>
      </c>
      <c r="E163" s="302">
        <f t="shared" ref="E163:E170" si="77">SUM(B163:D163)</f>
        <v>6.6994203845420852</v>
      </c>
      <c r="F163" s="303"/>
      <c r="G163" s="302">
        <v>6.0554879962941435</v>
      </c>
      <c r="H163" s="302">
        <v>1.8588758759774555</v>
      </c>
      <c r="I163" s="302">
        <v>0.41486660851990237</v>
      </c>
      <c r="J163" s="302">
        <f t="shared" ref="J163:J165" si="78">SUM(G163:I163)</f>
        <v>8.3292304807915016</v>
      </c>
      <c r="K163" s="303"/>
      <c r="L163" s="302">
        <v>7.9943671416143882</v>
      </c>
      <c r="M163" s="302">
        <v>2.2598705446186038</v>
      </c>
      <c r="N163" s="302">
        <v>0.3215003524893556</v>
      </c>
      <c r="O163" s="302">
        <f t="shared" ref="O163:O170" si="79">SUM(L163:N163)</f>
        <v>10.575738038722347</v>
      </c>
    </row>
    <row r="164" spans="1:15" s="236" customFormat="1" x14ac:dyDescent="0.2">
      <c r="A164" s="237" t="str">
        <f>name!E$6</f>
        <v>Associate professional occupations</v>
      </c>
      <c r="B164" s="302">
        <v>4.6509924548383044</v>
      </c>
      <c r="C164" s="302">
        <v>1.2183483149920888</v>
      </c>
      <c r="D164" s="302">
        <v>0.30979388490607479</v>
      </c>
      <c r="E164" s="302">
        <f t="shared" si="77"/>
        <v>6.1791346547364681</v>
      </c>
      <c r="F164" s="303"/>
      <c r="G164" s="302">
        <v>5.3098780944686021</v>
      </c>
      <c r="H164" s="302">
        <v>1.491328998469811</v>
      </c>
      <c r="I164" s="302">
        <v>0.25696137925820872</v>
      </c>
      <c r="J164" s="302">
        <f t="shared" si="78"/>
        <v>7.0581684721966216</v>
      </c>
      <c r="K164" s="303"/>
      <c r="L164" s="302">
        <v>5.7514288793142798</v>
      </c>
      <c r="M164" s="302">
        <v>1.4746696898907572</v>
      </c>
      <c r="N164" s="302">
        <v>0.20327461914071235</v>
      </c>
      <c r="O164" s="302">
        <f t="shared" si="79"/>
        <v>7.4293731883457497</v>
      </c>
    </row>
    <row r="165" spans="1:15" s="236" customFormat="1" x14ac:dyDescent="0.2">
      <c r="A165" s="237" t="str">
        <f>name!E$7</f>
        <v>Administrative and secretarial occupations</v>
      </c>
      <c r="B165" s="302">
        <v>5.3402979501637722</v>
      </c>
      <c r="C165" s="302">
        <v>2.6718142291390263</v>
      </c>
      <c r="D165" s="302">
        <v>0.10252690182555108</v>
      </c>
      <c r="E165" s="302">
        <f t="shared" si="77"/>
        <v>8.1146390811283489</v>
      </c>
      <c r="F165" s="303"/>
      <c r="G165" s="302">
        <v>5.4990641787291663</v>
      </c>
      <c r="H165" s="302">
        <v>2.8884534849539003</v>
      </c>
      <c r="I165" s="302">
        <v>0.13337104965668839</v>
      </c>
      <c r="J165" s="302">
        <f t="shared" si="78"/>
        <v>8.5208887133397546</v>
      </c>
      <c r="K165" s="303"/>
      <c r="L165" s="302">
        <v>5.3768181281714345</v>
      </c>
      <c r="M165" s="302">
        <v>2.7494615439033701</v>
      </c>
      <c r="N165" s="302">
        <v>9.6974815022739941E-2</v>
      </c>
      <c r="O165" s="302">
        <f t="shared" si="79"/>
        <v>8.2232544870975453</v>
      </c>
    </row>
    <row r="166" spans="1:15" s="236" customFormat="1" x14ac:dyDescent="0.2">
      <c r="A166" s="237" t="str">
        <f>name!E$8</f>
        <v>Skilled trades occupations</v>
      </c>
      <c r="B166" s="302">
        <v>5.8618275401598519</v>
      </c>
      <c r="C166" s="302">
        <v>0.84840025321222856</v>
      </c>
      <c r="D166" s="302">
        <v>1.5793612752419204</v>
      </c>
      <c r="E166" s="302">
        <f t="shared" si="77"/>
        <v>8.289589068614001</v>
      </c>
      <c r="F166" s="303"/>
      <c r="G166" s="302">
        <v>5.0570530458217728</v>
      </c>
      <c r="H166" s="302">
        <v>0.7542042129974228</v>
      </c>
      <c r="I166" s="302">
        <v>1.0201131649804753</v>
      </c>
      <c r="J166" s="302">
        <f>SUM(G166:I166)</f>
        <v>6.8313704237996706</v>
      </c>
      <c r="K166" s="303"/>
      <c r="L166" s="302">
        <v>4.7225651266299469</v>
      </c>
      <c r="M166" s="302">
        <v>0.79743253395708547</v>
      </c>
      <c r="N166" s="302">
        <v>1.1398315948385722</v>
      </c>
      <c r="O166" s="302">
        <f t="shared" si="79"/>
        <v>6.6598292554256044</v>
      </c>
    </row>
    <row r="167" spans="1:15" s="236" customFormat="1" x14ac:dyDescent="0.2">
      <c r="A167" s="237" t="str">
        <f>name!E$9</f>
        <v>Caring, leisure and other service occupations</v>
      </c>
      <c r="B167" s="302">
        <v>0.44325497096092237</v>
      </c>
      <c r="C167" s="302">
        <v>0.16032823823755554</v>
      </c>
      <c r="D167" s="302">
        <v>5.0115430590539613E-2</v>
      </c>
      <c r="E167" s="302">
        <f t="shared" si="77"/>
        <v>0.65369863978901743</v>
      </c>
      <c r="F167" s="303"/>
      <c r="G167" s="302">
        <v>0.45706018287406786</v>
      </c>
      <c r="H167" s="302">
        <v>0.14863464341784532</v>
      </c>
      <c r="I167" s="302">
        <v>9.6783527188312041E-2</v>
      </c>
      <c r="J167" s="302">
        <f t="shared" ref="J167:J170" si="80">SUM(G167:I167)</f>
        <v>0.70247835348022525</v>
      </c>
      <c r="K167" s="303"/>
      <c r="L167" s="302">
        <v>0.65341188902802083</v>
      </c>
      <c r="M167" s="302">
        <v>0.12828690985931834</v>
      </c>
      <c r="N167" s="302">
        <v>0.16273909812652254</v>
      </c>
      <c r="O167" s="302">
        <f t="shared" si="79"/>
        <v>0.94443789701386172</v>
      </c>
    </row>
    <row r="168" spans="1:15" s="236" customFormat="1" x14ac:dyDescent="0.2">
      <c r="A168" s="237" t="str">
        <f>name!E$10</f>
        <v>Sales and customer service occupations</v>
      </c>
      <c r="B168" s="302">
        <v>5.1798265240284644</v>
      </c>
      <c r="C168" s="302">
        <v>16.005320328214729</v>
      </c>
      <c r="D168" s="302">
        <v>0.81131895532450538</v>
      </c>
      <c r="E168" s="302">
        <f t="shared" si="77"/>
        <v>21.996465807567699</v>
      </c>
      <c r="F168" s="303"/>
      <c r="G168" s="302">
        <v>4.6542347584922705</v>
      </c>
      <c r="H168" s="302">
        <v>15.522026361469976</v>
      </c>
      <c r="I168" s="302">
        <v>0.52849267394600485</v>
      </c>
      <c r="J168" s="302">
        <f t="shared" si="80"/>
        <v>20.704753793908253</v>
      </c>
      <c r="K168" s="303"/>
      <c r="L168" s="302">
        <v>4.0084237691267024</v>
      </c>
      <c r="M168" s="302">
        <v>13.789461827116847</v>
      </c>
      <c r="N168" s="302">
        <v>0.39193147118406402</v>
      </c>
      <c r="O168" s="302">
        <f t="shared" si="79"/>
        <v>18.189817067427615</v>
      </c>
    </row>
    <row r="169" spans="1:15" s="236" customFormat="1" x14ac:dyDescent="0.2">
      <c r="A169" s="237" t="str">
        <f>name!E$11</f>
        <v>Process, plant and machine operatives</v>
      </c>
      <c r="B169" s="302">
        <v>5.7680387965493098</v>
      </c>
      <c r="C169" s="302">
        <v>1.1648039455515331</v>
      </c>
      <c r="D169" s="302">
        <v>0.15335687670602496</v>
      </c>
      <c r="E169" s="302">
        <f t="shared" si="77"/>
        <v>7.0861996188068677</v>
      </c>
      <c r="F169" s="303"/>
      <c r="G169" s="302">
        <v>4.5896307081806027</v>
      </c>
      <c r="H169" s="302">
        <v>1.2377803326529671</v>
      </c>
      <c r="I169" s="302">
        <v>0.13231616548297956</v>
      </c>
      <c r="J169" s="302">
        <f t="shared" si="80"/>
        <v>5.9597272063165496</v>
      </c>
      <c r="K169" s="303"/>
      <c r="L169" s="302">
        <v>5.1499120990240908</v>
      </c>
      <c r="M169" s="302">
        <v>1.6189669041765231</v>
      </c>
      <c r="N169" s="302">
        <v>0.17608274327395976</v>
      </c>
      <c r="O169" s="302">
        <f t="shared" si="79"/>
        <v>6.9449617464745739</v>
      </c>
    </row>
    <row r="170" spans="1:15" s="236" customFormat="1" x14ac:dyDescent="0.2">
      <c r="A170" s="237" t="str">
        <f>name!E$12</f>
        <v>Elementary occupations</v>
      </c>
      <c r="B170" s="302">
        <v>4.8372383949431459</v>
      </c>
      <c r="C170" s="302">
        <v>4.27262558083246</v>
      </c>
      <c r="D170" s="302">
        <v>0.17564264028629653</v>
      </c>
      <c r="E170" s="302">
        <f t="shared" si="77"/>
        <v>9.2855066160619035</v>
      </c>
      <c r="F170" s="303"/>
      <c r="G170" s="302">
        <v>3.7025977488342305</v>
      </c>
      <c r="H170" s="302">
        <v>3.5791257978054789</v>
      </c>
      <c r="I170" s="302">
        <v>0.15608357343196796</v>
      </c>
      <c r="J170" s="302">
        <f t="shared" si="80"/>
        <v>7.4378071200716773</v>
      </c>
      <c r="K170" s="303"/>
      <c r="L170" s="302">
        <v>3.1394374289447837</v>
      </c>
      <c r="M170" s="302">
        <v>2.6459060643272632</v>
      </c>
      <c r="N170" s="302">
        <v>0.20858580711911942</v>
      </c>
      <c r="O170" s="302">
        <f t="shared" si="79"/>
        <v>5.9939293003911658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44.347945973434747</v>
      </c>
      <c r="C172" s="311">
        <f t="shared" ref="C172:E172" si="81">SUM(C162:C170)</f>
        <v>28.541693367540056</v>
      </c>
      <c r="D172" s="311">
        <f t="shared" si="81"/>
        <v>5.4743606590252085</v>
      </c>
      <c r="E172" s="311">
        <f t="shared" si="81"/>
        <v>78.364000000000019</v>
      </c>
      <c r="F172" s="311"/>
      <c r="G172" s="311">
        <f t="shared" ref="G172:J172" si="82">SUM(G162:G170)</f>
        <v>43.573422607697466</v>
      </c>
      <c r="H172" s="311">
        <f t="shared" si="82"/>
        <v>28.962514307589601</v>
      </c>
      <c r="I172" s="311">
        <f t="shared" si="82"/>
        <v>4.5910630847128955</v>
      </c>
      <c r="J172" s="311">
        <f t="shared" si="82"/>
        <v>77.126999999999967</v>
      </c>
      <c r="K172" s="311"/>
      <c r="L172" s="311">
        <f t="shared" ref="L172:O172" si="83">SUM(L162:L170)</f>
        <v>46.378955603665432</v>
      </c>
      <c r="M172" s="311">
        <f t="shared" si="83"/>
        <v>27.367836001668984</v>
      </c>
      <c r="N172" s="311">
        <f t="shared" si="83"/>
        <v>4.9162083946655724</v>
      </c>
      <c r="O172" s="311">
        <f t="shared" si="83"/>
        <v>78.663000000000011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1.9879544812635344</v>
      </c>
      <c r="C179" s="302">
        <v>9.7857427310205095E-2</v>
      </c>
      <c r="D179" s="302">
        <v>0.39874995598380902</v>
      </c>
      <c r="E179" s="302">
        <f>SUM(B179:D179)</f>
        <v>2.4845618645575485</v>
      </c>
      <c r="F179" s="303"/>
      <c r="G179" s="302">
        <v>2.5113819234982064</v>
      </c>
      <c r="H179" s="302">
        <v>0.31443160392932357</v>
      </c>
      <c r="I179" s="302">
        <v>0.49977022232706536</v>
      </c>
      <c r="J179" s="302">
        <f>SUM(G179:I179)</f>
        <v>3.3255837497545957</v>
      </c>
      <c r="K179" s="303"/>
      <c r="L179" s="302">
        <v>3.3127063470898506</v>
      </c>
      <c r="M179" s="302">
        <v>0.46835681307480126</v>
      </c>
      <c r="N179" s="302">
        <v>0.57356258417895334</v>
      </c>
      <c r="O179" s="302">
        <f>SUM(L179:N179)</f>
        <v>4.3546257443436049</v>
      </c>
    </row>
    <row r="180" spans="1:15" s="236" customFormat="1" x14ac:dyDescent="0.2">
      <c r="A180" s="237" t="str">
        <f>name!E$5</f>
        <v>Professional occupations</v>
      </c>
      <c r="B180" s="302">
        <v>1.4280613108480769</v>
      </c>
      <c r="C180" s="302">
        <v>8.237449325041421E-2</v>
      </c>
      <c r="D180" s="302">
        <v>0.13395415512859943</v>
      </c>
      <c r="E180" s="302">
        <f t="shared" ref="E180:E187" si="84">SUM(B180:D180)</f>
        <v>1.6443899592270905</v>
      </c>
      <c r="F180" s="303"/>
      <c r="G180" s="302">
        <v>2.0394017584896282</v>
      </c>
      <c r="H180" s="302">
        <v>0.23793512795386024</v>
      </c>
      <c r="I180" s="302">
        <v>0.15412106179158247</v>
      </c>
      <c r="J180" s="302">
        <f t="shared" ref="J180:J182" si="85">SUM(G180:I180)</f>
        <v>2.4314579482350709</v>
      </c>
      <c r="K180" s="303"/>
      <c r="L180" s="302">
        <v>2.9545043393901191</v>
      </c>
      <c r="M180" s="302">
        <v>0.40760555398283033</v>
      </c>
      <c r="N180" s="302">
        <v>0.1463041980526491</v>
      </c>
      <c r="O180" s="302">
        <f t="shared" ref="O180:O187" si="86">SUM(L180:N180)</f>
        <v>3.5084140914255988</v>
      </c>
    </row>
    <row r="181" spans="1:15" s="236" customFormat="1" x14ac:dyDescent="0.2">
      <c r="A181" s="237" t="str">
        <f>name!E$6</f>
        <v>Associate professional occupations</v>
      </c>
      <c r="B181" s="302">
        <v>1.4260149875941508</v>
      </c>
      <c r="C181" s="302">
        <v>0.13022335449711958</v>
      </c>
      <c r="D181" s="302">
        <v>7.5056621355899286E-2</v>
      </c>
      <c r="E181" s="302">
        <f t="shared" si="84"/>
        <v>1.6312949634471696</v>
      </c>
      <c r="F181" s="303"/>
      <c r="G181" s="302">
        <v>1.7803234789074058</v>
      </c>
      <c r="H181" s="302">
        <v>0.2790361551939175</v>
      </c>
      <c r="I181" s="302">
        <v>8.5541069929694916E-2</v>
      </c>
      <c r="J181" s="302">
        <f t="shared" si="85"/>
        <v>2.1449007040310182</v>
      </c>
      <c r="K181" s="303"/>
      <c r="L181" s="302">
        <v>2.0102251823143495</v>
      </c>
      <c r="M181" s="302">
        <v>0.36638878903933397</v>
      </c>
      <c r="N181" s="302">
        <v>7.9259485611503325E-2</v>
      </c>
      <c r="O181" s="302">
        <f t="shared" si="86"/>
        <v>2.455873456965187</v>
      </c>
    </row>
    <row r="182" spans="1:15" s="236" customFormat="1" x14ac:dyDescent="0.2">
      <c r="A182" s="237" t="str">
        <f>name!E$7</f>
        <v>Administrative and secretarial occupations</v>
      </c>
      <c r="B182" s="302">
        <v>2.4325053597212642</v>
      </c>
      <c r="C182" s="302">
        <v>0.92736344960381878</v>
      </c>
      <c r="D182" s="302">
        <v>7.0525980501415675E-2</v>
      </c>
      <c r="E182" s="302">
        <f t="shared" si="84"/>
        <v>3.4303947898264986</v>
      </c>
      <c r="F182" s="303"/>
      <c r="G182" s="302">
        <v>2.7591560894419929</v>
      </c>
      <c r="H182" s="302">
        <v>1.2402427624289651</v>
      </c>
      <c r="I182" s="302">
        <v>6.5949357255746979E-2</v>
      </c>
      <c r="J182" s="302">
        <f t="shared" si="85"/>
        <v>4.0653482091267046</v>
      </c>
      <c r="K182" s="303"/>
      <c r="L182" s="302">
        <v>3.10266260331337</v>
      </c>
      <c r="M182" s="302">
        <v>1.3163796747739298</v>
      </c>
      <c r="N182" s="302">
        <v>7.0825221173705682E-2</v>
      </c>
      <c r="O182" s="302">
        <f t="shared" si="86"/>
        <v>4.4898674992610053</v>
      </c>
    </row>
    <row r="183" spans="1:15" s="236" customFormat="1" x14ac:dyDescent="0.2">
      <c r="A183" s="237" t="str">
        <f>name!E$8</f>
        <v>Skilled trades occupations</v>
      </c>
      <c r="B183" s="302">
        <v>1.2669890263467891</v>
      </c>
      <c r="C183" s="302">
        <v>0.32739598585207952</v>
      </c>
      <c r="D183" s="302">
        <v>0.45020609735540862</v>
      </c>
      <c r="E183" s="302">
        <f t="shared" si="84"/>
        <v>2.0445911095542773</v>
      </c>
      <c r="F183" s="303"/>
      <c r="G183" s="302">
        <v>1.0126273209734016</v>
      </c>
      <c r="H183" s="302">
        <v>0.24474127963912187</v>
      </c>
      <c r="I183" s="302">
        <v>0.33733844313590083</v>
      </c>
      <c r="J183" s="302">
        <f>SUM(G183:I183)</f>
        <v>1.5947070437484243</v>
      </c>
      <c r="K183" s="303"/>
      <c r="L183" s="302">
        <v>0.90438447268981614</v>
      </c>
      <c r="M183" s="302">
        <v>0.33852967308359605</v>
      </c>
      <c r="N183" s="302">
        <v>0.34618910339112657</v>
      </c>
      <c r="O183" s="302">
        <f t="shared" si="86"/>
        <v>1.5891032491645389</v>
      </c>
    </row>
    <row r="184" spans="1:15" s="236" customFormat="1" x14ac:dyDescent="0.2">
      <c r="A184" s="237" t="str">
        <f>name!E$9</f>
        <v>Caring, leisure and other service occupations</v>
      </c>
      <c r="B184" s="302">
        <v>0.92467929661927706</v>
      </c>
      <c r="C184" s="302">
        <v>0.44472923757841526</v>
      </c>
      <c r="D184" s="302">
        <v>0.15501414507907704</v>
      </c>
      <c r="E184" s="302">
        <f t="shared" si="84"/>
        <v>1.5244226792767692</v>
      </c>
      <c r="F184" s="303"/>
      <c r="G184" s="302">
        <v>0.97699513027417395</v>
      </c>
      <c r="H184" s="302">
        <v>0.95179820358173506</v>
      </c>
      <c r="I184" s="302">
        <v>0.1676487287778754</v>
      </c>
      <c r="J184" s="302">
        <f t="shared" ref="J184:J187" si="87">SUM(G184:I184)</f>
        <v>2.0964420626337841</v>
      </c>
      <c r="K184" s="303"/>
      <c r="L184" s="302">
        <v>1.0995064771693666</v>
      </c>
      <c r="M184" s="302">
        <v>1.194096811855744</v>
      </c>
      <c r="N184" s="302">
        <v>0.23988517692383024</v>
      </c>
      <c r="O184" s="302">
        <f t="shared" si="86"/>
        <v>2.5334884659489409</v>
      </c>
    </row>
    <row r="185" spans="1:15" s="236" customFormat="1" x14ac:dyDescent="0.2">
      <c r="A185" s="237" t="str">
        <f>name!E$10</f>
        <v>Sales and customer service occupations</v>
      </c>
      <c r="B185" s="302">
        <v>0.80686719230624249</v>
      </c>
      <c r="C185" s="302">
        <v>0.25181081369691233</v>
      </c>
      <c r="D185" s="302">
        <v>7.3753648689255338E-2</v>
      </c>
      <c r="E185" s="302">
        <f t="shared" si="84"/>
        <v>1.1324316546924103</v>
      </c>
      <c r="F185" s="303"/>
      <c r="G185" s="302">
        <v>0.91045324859263155</v>
      </c>
      <c r="H185" s="302">
        <v>0.28830824842556263</v>
      </c>
      <c r="I185" s="302">
        <v>6.6234187749305187E-2</v>
      </c>
      <c r="J185" s="302">
        <f t="shared" si="87"/>
        <v>1.2649956847674992</v>
      </c>
      <c r="K185" s="303"/>
      <c r="L185" s="302">
        <v>1.2305082621307442</v>
      </c>
      <c r="M185" s="302">
        <v>0.47810253195454228</v>
      </c>
      <c r="N185" s="302">
        <v>6.6117511760118958E-2</v>
      </c>
      <c r="O185" s="302">
        <f t="shared" si="86"/>
        <v>1.7747283058454053</v>
      </c>
    </row>
    <row r="186" spans="1:15" s="236" customFormat="1" x14ac:dyDescent="0.2">
      <c r="A186" s="237" t="str">
        <f>name!E$11</f>
        <v>Process, plant and machine operatives</v>
      </c>
      <c r="B186" s="302">
        <v>9.2881993535823604</v>
      </c>
      <c r="C186" s="302">
        <v>0.62712865846067789</v>
      </c>
      <c r="D186" s="302">
        <v>3.3185131102883876</v>
      </c>
      <c r="E186" s="302">
        <f t="shared" si="84"/>
        <v>13.233841122331425</v>
      </c>
      <c r="F186" s="303"/>
      <c r="G186" s="302">
        <v>7.9378474341845928</v>
      </c>
      <c r="H186" s="302">
        <v>1.9803006960707734</v>
      </c>
      <c r="I186" s="302">
        <v>3.812973634224893</v>
      </c>
      <c r="J186" s="302">
        <f t="shared" si="87"/>
        <v>13.731121764480259</v>
      </c>
      <c r="K186" s="303"/>
      <c r="L186" s="302">
        <v>9.3773810820531747</v>
      </c>
      <c r="M186" s="302">
        <v>2.7823199094570668</v>
      </c>
      <c r="N186" s="302">
        <v>4.7271138682447873</v>
      </c>
      <c r="O186" s="302">
        <f t="shared" si="86"/>
        <v>16.886814859755027</v>
      </c>
    </row>
    <row r="187" spans="1:15" s="236" customFormat="1" x14ac:dyDescent="0.2">
      <c r="A187" s="237" t="str">
        <f>name!E$12</f>
        <v>Elementary occupations</v>
      </c>
      <c r="B187" s="302">
        <v>4.6606053340210227</v>
      </c>
      <c r="C187" s="302">
        <v>1.3218045488533658</v>
      </c>
      <c r="D187" s="302">
        <v>0.18966197421241765</v>
      </c>
      <c r="E187" s="302">
        <f t="shared" si="84"/>
        <v>6.1720718570868058</v>
      </c>
      <c r="F187" s="303"/>
      <c r="G187" s="302">
        <v>4.1916194800297477</v>
      </c>
      <c r="H187" s="302">
        <v>1.1897303490288431</v>
      </c>
      <c r="I187" s="302">
        <v>0.15809300416402011</v>
      </c>
      <c r="J187" s="302">
        <f t="shared" si="87"/>
        <v>5.5394428332226111</v>
      </c>
      <c r="K187" s="303"/>
      <c r="L187" s="302">
        <v>4.3059988961428779</v>
      </c>
      <c r="M187" s="302">
        <v>1.2323966490169178</v>
      </c>
      <c r="N187" s="302">
        <v>0.19468878213087651</v>
      </c>
      <c r="O187" s="302">
        <f t="shared" si="86"/>
        <v>5.7330843272906726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24.221876342302721</v>
      </c>
      <c r="C189" s="311">
        <f t="shared" ref="C189:E189" si="88">SUM(C179:C187)</f>
        <v>4.2106879691030086</v>
      </c>
      <c r="D189" s="311">
        <f t="shared" si="88"/>
        <v>4.8654356885942693</v>
      </c>
      <c r="E189" s="311">
        <f t="shared" si="88"/>
        <v>33.297999999999995</v>
      </c>
      <c r="F189" s="311"/>
      <c r="G189" s="311">
        <f t="shared" ref="G189:J189" si="89">SUM(G179:G187)</f>
        <v>24.119805864391779</v>
      </c>
      <c r="H189" s="311">
        <f t="shared" si="89"/>
        <v>6.7265244262521025</v>
      </c>
      <c r="I189" s="311">
        <f t="shared" si="89"/>
        <v>5.3476697093560839</v>
      </c>
      <c r="J189" s="311">
        <f t="shared" si="89"/>
        <v>36.193999999999967</v>
      </c>
      <c r="K189" s="311"/>
      <c r="L189" s="311">
        <f t="shared" ref="L189:O189" si="90">SUM(L179:L187)</f>
        <v>28.297877662293669</v>
      </c>
      <c r="M189" s="311">
        <f t="shared" si="90"/>
        <v>8.5841764062387629</v>
      </c>
      <c r="N189" s="311">
        <f t="shared" si="90"/>
        <v>6.4439459314675513</v>
      </c>
      <c r="O189" s="311">
        <f t="shared" si="90"/>
        <v>43.325999999999979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2.3845921219094643</v>
      </c>
      <c r="C196" s="302">
        <v>0.32564099222338755</v>
      </c>
      <c r="D196" s="302">
        <v>0.91506286896649125</v>
      </c>
      <c r="E196" s="302">
        <f>SUM(B196:D196)</f>
        <v>3.6252959830993428</v>
      </c>
      <c r="F196" s="303"/>
      <c r="G196" s="302">
        <v>3.137184861932524</v>
      </c>
      <c r="H196" s="302">
        <v>0.63100757618369707</v>
      </c>
      <c r="I196" s="302">
        <v>0.9029267878315933</v>
      </c>
      <c r="J196" s="302">
        <f>SUM(G196:I196)</f>
        <v>4.6711192259478143</v>
      </c>
      <c r="K196" s="303"/>
      <c r="L196" s="302">
        <v>4.5668014630437339</v>
      </c>
      <c r="M196" s="302">
        <v>1.0278676622053848</v>
      </c>
      <c r="N196" s="302">
        <v>1.1170763998924365</v>
      </c>
      <c r="O196" s="302">
        <f>SUM(L196:N196)</f>
        <v>6.7117455251415556</v>
      </c>
    </row>
    <row r="197" spans="1:15" s="236" customFormat="1" x14ac:dyDescent="0.2">
      <c r="A197" s="237" t="str">
        <f>name!E$5</f>
        <v>Professional occupations</v>
      </c>
      <c r="B197" s="302">
        <v>0.81237727998713993</v>
      </c>
      <c r="C197" s="302">
        <v>0.12152012848935793</v>
      </c>
      <c r="D197" s="302">
        <v>7.5170434547081638E-2</v>
      </c>
      <c r="E197" s="302">
        <f t="shared" ref="E197:E204" si="91">SUM(B197:D197)</f>
        <v>1.0090678430235795</v>
      </c>
      <c r="F197" s="303"/>
      <c r="G197" s="302">
        <v>1.2752045722957128</v>
      </c>
      <c r="H197" s="302">
        <v>0.25105635376888386</v>
      </c>
      <c r="I197" s="302">
        <v>7.081719676774445E-2</v>
      </c>
      <c r="J197" s="302">
        <f t="shared" ref="J197:J199" si="92">SUM(G197:I197)</f>
        <v>1.5970781228323412</v>
      </c>
      <c r="K197" s="303"/>
      <c r="L197" s="302">
        <v>1.8036238772052837</v>
      </c>
      <c r="M197" s="302">
        <v>0.37882608790002337</v>
      </c>
      <c r="N197" s="302">
        <v>4.7477435105297942E-2</v>
      </c>
      <c r="O197" s="302">
        <f t="shared" ref="O197:O204" si="93">SUM(L197:N197)</f>
        <v>2.2299274002106046</v>
      </c>
    </row>
    <row r="198" spans="1:15" s="236" customFormat="1" x14ac:dyDescent="0.2">
      <c r="A198" s="237" t="str">
        <f>name!E$6</f>
        <v>Associate professional occupations</v>
      </c>
      <c r="B198" s="302">
        <v>0.65668038310208032</v>
      </c>
      <c r="C198" s="302">
        <v>0.34733485302022121</v>
      </c>
      <c r="D198" s="302">
        <v>4.4548344899463792E-2</v>
      </c>
      <c r="E198" s="302">
        <f t="shared" si="91"/>
        <v>1.0485635810217653</v>
      </c>
      <c r="F198" s="303"/>
      <c r="G198" s="302">
        <v>0.93534026849662522</v>
      </c>
      <c r="H198" s="302">
        <v>0.50477153416344867</v>
      </c>
      <c r="I198" s="302">
        <v>3.6110830534907386E-2</v>
      </c>
      <c r="J198" s="302">
        <f t="shared" si="92"/>
        <v>1.4762226331949813</v>
      </c>
      <c r="K198" s="303"/>
      <c r="L198" s="302">
        <v>1.1860065173908192</v>
      </c>
      <c r="M198" s="302">
        <v>0.75441122005667582</v>
      </c>
      <c r="N198" s="302">
        <v>2.835211236262835E-2</v>
      </c>
      <c r="O198" s="302">
        <f t="shared" si="93"/>
        <v>1.9687698498101234</v>
      </c>
    </row>
    <row r="199" spans="1:15" s="236" customFormat="1" x14ac:dyDescent="0.2">
      <c r="A199" s="237" t="str">
        <f>name!E$7</f>
        <v>Administrative and secretarial occupations</v>
      </c>
      <c r="B199" s="302">
        <v>1.0473181508348361</v>
      </c>
      <c r="C199" s="302">
        <v>0.5446744386088902</v>
      </c>
      <c r="D199" s="302">
        <v>3.263187093273396E-2</v>
      </c>
      <c r="E199" s="302">
        <f t="shared" si="91"/>
        <v>1.6246244603764604</v>
      </c>
      <c r="F199" s="303"/>
      <c r="G199" s="302">
        <v>1.2484140684287812</v>
      </c>
      <c r="H199" s="302">
        <v>0.72777921923910138</v>
      </c>
      <c r="I199" s="302">
        <v>2.5584558416812602E-2</v>
      </c>
      <c r="J199" s="302">
        <f t="shared" si="92"/>
        <v>2.0017778460846953</v>
      </c>
      <c r="K199" s="303"/>
      <c r="L199" s="302">
        <v>1.6343224994060521</v>
      </c>
      <c r="M199" s="302">
        <v>1.0492799829785395</v>
      </c>
      <c r="N199" s="302">
        <v>3.2044578460772112E-2</v>
      </c>
      <c r="O199" s="302">
        <f t="shared" si="93"/>
        <v>2.7156470608453636</v>
      </c>
    </row>
    <row r="200" spans="1:15" s="236" customFormat="1" x14ac:dyDescent="0.2">
      <c r="A200" s="237" t="str">
        <f>name!E$8</f>
        <v>Skilled trades occupations</v>
      </c>
      <c r="B200" s="302">
        <v>1.9351188253462144</v>
      </c>
      <c r="C200" s="302">
        <v>1.5849596112406044</v>
      </c>
      <c r="D200" s="302">
        <v>0.26283322186765762</v>
      </c>
      <c r="E200" s="302">
        <f t="shared" si="91"/>
        <v>3.7829116584544766</v>
      </c>
      <c r="F200" s="303"/>
      <c r="G200" s="302">
        <v>1.7650880055126161</v>
      </c>
      <c r="H200" s="302">
        <v>1.5588089200488209</v>
      </c>
      <c r="I200" s="302">
        <v>0.26352529140059883</v>
      </c>
      <c r="J200" s="302">
        <f>SUM(G200:I200)</f>
        <v>3.5874222169620356</v>
      </c>
      <c r="K200" s="303"/>
      <c r="L200" s="302">
        <v>1.1271424448367211</v>
      </c>
      <c r="M200" s="302">
        <v>1.8657661155457221</v>
      </c>
      <c r="N200" s="302">
        <v>0.30605686939161897</v>
      </c>
      <c r="O200" s="302">
        <f t="shared" si="93"/>
        <v>3.2989654297740625</v>
      </c>
    </row>
    <row r="201" spans="1:15" s="236" customFormat="1" x14ac:dyDescent="0.2">
      <c r="A201" s="237" t="str">
        <f>name!E$9</f>
        <v>Caring, leisure and other service occupations</v>
      </c>
      <c r="B201" s="302">
        <v>0.61723945959847126</v>
      </c>
      <c r="C201" s="302">
        <v>0.67662199841375226</v>
      </c>
      <c r="D201" s="302">
        <v>7.039870047143347E-2</v>
      </c>
      <c r="E201" s="302">
        <f t="shared" si="91"/>
        <v>1.3642601584836569</v>
      </c>
      <c r="F201" s="303"/>
      <c r="G201" s="302">
        <v>0.67339844879975319</v>
      </c>
      <c r="H201" s="302">
        <v>0.78086637210630849</v>
      </c>
      <c r="I201" s="302">
        <v>8.4878260946214965E-2</v>
      </c>
      <c r="J201" s="302">
        <f t="shared" ref="J201:J204" si="94">SUM(G201:I201)</f>
        <v>1.5391430818522764</v>
      </c>
      <c r="K201" s="303"/>
      <c r="L201" s="302">
        <v>0.81954289553756399</v>
      </c>
      <c r="M201" s="302">
        <v>0.87045249310359574</v>
      </c>
      <c r="N201" s="302">
        <v>0.1310859403654783</v>
      </c>
      <c r="O201" s="302">
        <f t="shared" si="93"/>
        <v>1.8210813290066381</v>
      </c>
    </row>
    <row r="202" spans="1:15" s="236" customFormat="1" x14ac:dyDescent="0.2">
      <c r="A202" s="237" t="str">
        <f>name!E$10</f>
        <v>Sales and customer service occupations</v>
      </c>
      <c r="B202" s="302">
        <v>0.71946941199224568</v>
      </c>
      <c r="C202" s="302">
        <v>1.3262251493286041</v>
      </c>
      <c r="D202" s="302">
        <v>0.38852942390877204</v>
      </c>
      <c r="E202" s="302">
        <f t="shared" si="91"/>
        <v>2.4342239852296221</v>
      </c>
      <c r="F202" s="303"/>
      <c r="G202" s="302">
        <v>0.82515085872214422</v>
      </c>
      <c r="H202" s="302">
        <v>1.7072322888653557</v>
      </c>
      <c r="I202" s="302">
        <v>0.26248128202905546</v>
      </c>
      <c r="J202" s="302">
        <f t="shared" si="94"/>
        <v>2.7948644296165552</v>
      </c>
      <c r="K202" s="303"/>
      <c r="L202" s="302">
        <v>1.2046770463216621</v>
      </c>
      <c r="M202" s="302">
        <v>2.3456826834865083</v>
      </c>
      <c r="N202" s="302">
        <v>0.21562073238388346</v>
      </c>
      <c r="O202" s="302">
        <f t="shared" si="93"/>
        <v>3.7659804621920543</v>
      </c>
    </row>
    <row r="203" spans="1:15" s="236" customFormat="1" x14ac:dyDescent="0.2">
      <c r="A203" s="237" t="str">
        <f>name!E$11</f>
        <v>Process, plant and machine operatives</v>
      </c>
      <c r="B203" s="302">
        <v>0.42134494467420952</v>
      </c>
      <c r="C203" s="302">
        <v>0.69597921290882803</v>
      </c>
      <c r="D203" s="302">
        <v>3.1448380642472601E-2</v>
      </c>
      <c r="E203" s="302">
        <f t="shared" si="91"/>
        <v>1.1487725382255101</v>
      </c>
      <c r="F203" s="303"/>
      <c r="G203" s="302">
        <v>0.37896862339488546</v>
      </c>
      <c r="H203" s="302">
        <v>0.92772708437930673</v>
      </c>
      <c r="I203" s="302">
        <v>2.723007685275303E-2</v>
      </c>
      <c r="J203" s="302">
        <f t="shared" si="94"/>
        <v>1.3339257846269452</v>
      </c>
      <c r="K203" s="303"/>
      <c r="L203" s="302">
        <v>0.56812108717568943</v>
      </c>
      <c r="M203" s="302">
        <v>1.6005195697463588</v>
      </c>
      <c r="N203" s="302">
        <v>3.933017197771714E-2</v>
      </c>
      <c r="O203" s="302">
        <f t="shared" si="93"/>
        <v>2.2079708288997653</v>
      </c>
    </row>
    <row r="204" spans="1:15" s="236" customFormat="1" x14ac:dyDescent="0.2">
      <c r="A204" s="237" t="str">
        <f>name!E$12</f>
        <v>Elementary occupations</v>
      </c>
      <c r="B204" s="302">
        <v>2.6428600999864305</v>
      </c>
      <c r="C204" s="302">
        <v>10.813478042895206</v>
      </c>
      <c r="D204" s="302">
        <v>0.10094164920390131</v>
      </c>
      <c r="E204" s="302">
        <f t="shared" si="91"/>
        <v>13.557279792085538</v>
      </c>
      <c r="F204" s="303"/>
      <c r="G204" s="302">
        <v>2.7199920501882251</v>
      </c>
      <c r="H204" s="302">
        <v>11.657614775461649</v>
      </c>
      <c r="I204" s="302">
        <v>6.58398332325007E-2</v>
      </c>
      <c r="J204" s="302">
        <f t="shared" si="94"/>
        <v>14.443446658882374</v>
      </c>
      <c r="K204" s="303"/>
      <c r="L204" s="302">
        <v>2.9434912666514839</v>
      </c>
      <c r="M204" s="302">
        <v>12.586592993507308</v>
      </c>
      <c r="N204" s="302">
        <v>0.11382785396106042</v>
      </c>
      <c r="O204" s="302">
        <f t="shared" si="93"/>
        <v>15.643912114119852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11.237000677431093</v>
      </c>
      <c r="C206" s="311">
        <f t="shared" ref="C206:E206" si="95">SUM(C196:C204)</f>
        <v>16.436434427128852</v>
      </c>
      <c r="D206" s="311">
        <f t="shared" si="95"/>
        <v>1.9215648954400075</v>
      </c>
      <c r="E206" s="311">
        <f t="shared" si="95"/>
        <v>29.594999999999953</v>
      </c>
      <c r="F206" s="311"/>
      <c r="G206" s="311">
        <f t="shared" ref="G206:J206" si="96">SUM(G196:G204)</f>
        <v>12.958741757771268</v>
      </c>
      <c r="H206" s="311">
        <f t="shared" si="96"/>
        <v>18.746864124216572</v>
      </c>
      <c r="I206" s="311">
        <f t="shared" si="96"/>
        <v>1.7393941180121808</v>
      </c>
      <c r="J206" s="311">
        <f t="shared" si="96"/>
        <v>33.445000000000022</v>
      </c>
      <c r="K206" s="311"/>
      <c r="L206" s="311">
        <f t="shared" ref="L206:O206" si="97">SUM(L196:L204)</f>
        <v>15.853729097569008</v>
      </c>
      <c r="M206" s="311">
        <f t="shared" si="97"/>
        <v>22.479398808530117</v>
      </c>
      <c r="N206" s="311">
        <f t="shared" si="97"/>
        <v>2.0308720939008928</v>
      </c>
      <c r="O206" s="311">
        <f t="shared" si="97"/>
        <v>40.364000000000019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0.11376257385771654</v>
      </c>
      <c r="C213" s="302">
        <v>1.6314801254375896E-2</v>
      </c>
      <c r="D213" s="302">
        <v>6.31411123527304E-2</v>
      </c>
      <c r="E213" s="302">
        <f>SUM(B213:D213)</f>
        <v>0.19321848746482284</v>
      </c>
      <c r="F213" s="303"/>
      <c r="G213" s="302">
        <v>9.6872715381412691E-2</v>
      </c>
      <c r="H213" s="302">
        <v>3.179492817093673E-2</v>
      </c>
      <c r="I213" s="302">
        <v>0.12060506701665547</v>
      </c>
      <c r="J213" s="302">
        <f>SUM(G213:I213)</f>
        <v>0.24927271056900488</v>
      </c>
      <c r="K213" s="303"/>
      <c r="L213" s="302">
        <v>9.3461699096154302E-2</v>
      </c>
      <c r="M213" s="302">
        <v>4.238150235673302E-2</v>
      </c>
      <c r="N213" s="302">
        <v>0.1213914446214298</v>
      </c>
      <c r="O213" s="302">
        <f>SUM(L213:N213)</f>
        <v>0.25723464607431712</v>
      </c>
    </row>
    <row r="214" spans="1:15" s="236" customFormat="1" x14ac:dyDescent="0.2">
      <c r="A214" s="237" t="str">
        <f>name!E$5</f>
        <v>Professional occupations</v>
      </c>
      <c r="B214" s="302">
        <v>0.2118608945817636</v>
      </c>
      <c r="C214" s="302">
        <v>3.1875469668318536E-2</v>
      </c>
      <c r="D214" s="302">
        <v>0.19260654723762152</v>
      </c>
      <c r="E214" s="302">
        <f t="shared" ref="E214:E221" si="98">SUM(B214:D214)</f>
        <v>0.43634291148770366</v>
      </c>
      <c r="F214" s="303"/>
      <c r="G214" s="302">
        <v>0.21535436641794478</v>
      </c>
      <c r="H214" s="302">
        <v>6.2426528701094872E-2</v>
      </c>
      <c r="I214" s="302">
        <v>0.31918802241009692</v>
      </c>
      <c r="J214" s="302">
        <f t="shared" ref="J214:J216" si="99">SUM(G214:I214)</f>
        <v>0.59696891752913661</v>
      </c>
      <c r="K214" s="303"/>
      <c r="L214" s="302">
        <v>0.25284242348157132</v>
      </c>
      <c r="M214" s="302">
        <v>8.5588847437800347E-2</v>
      </c>
      <c r="N214" s="302">
        <v>0.27166054202060497</v>
      </c>
      <c r="O214" s="302">
        <f t="shared" ref="O214:O221" si="100">SUM(L214:N214)</f>
        <v>0.61009181293997661</v>
      </c>
    </row>
    <row r="215" spans="1:15" s="236" customFormat="1" x14ac:dyDescent="0.2">
      <c r="A215" s="237" t="str">
        <f>name!E$6</f>
        <v>Associate professional occupations</v>
      </c>
      <c r="B215" s="302">
        <v>0.17265191352839993</v>
      </c>
      <c r="C215" s="302">
        <v>6.0957282999190079E-2</v>
      </c>
      <c r="D215" s="302">
        <v>0.29279695348173695</v>
      </c>
      <c r="E215" s="302">
        <f t="shared" si="98"/>
        <v>0.52640615000932689</v>
      </c>
      <c r="F215" s="303"/>
      <c r="G215" s="302">
        <v>0.14186369690380285</v>
      </c>
      <c r="H215" s="302">
        <v>9.937048362083413E-2</v>
      </c>
      <c r="I215" s="302">
        <v>0.50018503756147381</v>
      </c>
      <c r="J215" s="302">
        <f t="shared" si="99"/>
        <v>0.74141921808611078</v>
      </c>
      <c r="K215" s="303"/>
      <c r="L215" s="302">
        <v>0.13335574398003933</v>
      </c>
      <c r="M215" s="302">
        <v>0.10121453142993747</v>
      </c>
      <c r="N215" s="302">
        <v>0.47815820001283144</v>
      </c>
      <c r="O215" s="302">
        <f t="shared" si="100"/>
        <v>0.71272847542280826</v>
      </c>
    </row>
    <row r="216" spans="1:15" s="236" customFormat="1" x14ac:dyDescent="0.2">
      <c r="A216" s="237" t="str">
        <f>name!E$7</f>
        <v>Administrative and secretarial occupations</v>
      </c>
      <c r="B216" s="302">
        <v>0.11732154644493613</v>
      </c>
      <c r="C216" s="302">
        <v>0.11753562375781794</v>
      </c>
      <c r="D216" s="302">
        <v>1.2275244696297868E-2</v>
      </c>
      <c r="E216" s="302">
        <f t="shared" si="98"/>
        <v>0.24713241489905194</v>
      </c>
      <c r="F216" s="303"/>
      <c r="G216" s="302">
        <v>7.8006401725043042E-2</v>
      </c>
      <c r="H216" s="302">
        <v>0.14774800365765373</v>
      </c>
      <c r="I216" s="302">
        <v>2.1619990663972528E-2</v>
      </c>
      <c r="J216" s="302">
        <f t="shared" si="99"/>
        <v>0.24737439604666928</v>
      </c>
      <c r="K216" s="303"/>
      <c r="L216" s="302">
        <v>5.9268135525959796E-2</v>
      </c>
      <c r="M216" s="302">
        <v>0.13331621833175974</v>
      </c>
      <c r="N216" s="302">
        <v>1.7737213561591098E-2</v>
      </c>
      <c r="O216" s="302">
        <f t="shared" si="100"/>
        <v>0.21032156741931066</v>
      </c>
    </row>
    <row r="217" spans="1:15" s="236" customFormat="1" x14ac:dyDescent="0.2">
      <c r="A217" s="237" t="str">
        <f>name!E$8</f>
        <v>Skilled trades occupations</v>
      </c>
      <c r="B217" s="302">
        <v>6.7527239046366386E-2</v>
      </c>
      <c r="C217" s="302">
        <v>1.2529051744301526E-2</v>
      </c>
      <c r="D217" s="302">
        <v>7.2248371299610287E-2</v>
      </c>
      <c r="E217" s="302">
        <f t="shared" si="98"/>
        <v>0.15230466209027821</v>
      </c>
      <c r="F217" s="303"/>
      <c r="G217" s="302">
        <v>4.2320384894149507E-2</v>
      </c>
      <c r="H217" s="302">
        <v>1.5399036994525793E-2</v>
      </c>
      <c r="I217" s="302">
        <v>0.10937514739334038</v>
      </c>
      <c r="J217" s="302">
        <f>SUM(G217:I217)</f>
        <v>0.16709456928201569</v>
      </c>
      <c r="K217" s="303"/>
      <c r="L217" s="302">
        <v>2.4313363323797854E-2</v>
      </c>
      <c r="M217" s="302">
        <v>1.7926136474424443E-2</v>
      </c>
      <c r="N217" s="302">
        <v>0.11748590334123031</v>
      </c>
      <c r="O217" s="302">
        <f t="shared" si="100"/>
        <v>0.1597254031394526</v>
      </c>
    </row>
    <row r="218" spans="1:15" s="236" customFormat="1" x14ac:dyDescent="0.2">
      <c r="A218" s="237" t="str">
        <f>name!E$9</f>
        <v>Caring, leisure and other service occupations</v>
      </c>
      <c r="B218" s="302">
        <v>5.9188605748061403E-2</v>
      </c>
      <c r="C218" s="302">
        <v>5.814830028643992E-2</v>
      </c>
      <c r="D218" s="302">
        <v>1.2342748714833866E-2</v>
      </c>
      <c r="E218" s="302">
        <f t="shared" si="98"/>
        <v>0.12967965474933518</v>
      </c>
      <c r="F218" s="303"/>
      <c r="G218" s="302">
        <v>3.4741738162267714E-2</v>
      </c>
      <c r="H218" s="302">
        <v>7.407829098758828E-2</v>
      </c>
      <c r="I218" s="302">
        <v>2.6790724167866171E-2</v>
      </c>
      <c r="J218" s="302">
        <f t="shared" ref="J218:J221" si="101">SUM(G218:I218)</f>
        <v>0.13561075331772218</v>
      </c>
      <c r="K218" s="303"/>
      <c r="L218" s="302">
        <v>3.9676566975466496E-2</v>
      </c>
      <c r="M218" s="302">
        <v>7.3730215972047458E-2</v>
      </c>
      <c r="N218" s="302">
        <v>3.1969635443527454E-2</v>
      </c>
      <c r="O218" s="302">
        <f t="shared" si="100"/>
        <v>0.1453764183910414</v>
      </c>
    </row>
    <row r="219" spans="1:15" s="236" customFormat="1" x14ac:dyDescent="0.2">
      <c r="A219" s="237" t="str">
        <f>name!E$10</f>
        <v>Sales and customer service occupations</v>
      </c>
      <c r="B219" s="302">
        <v>6.6026248490554509E-2</v>
      </c>
      <c r="C219" s="302">
        <v>4.5948954082590462E-2</v>
      </c>
      <c r="D219" s="302">
        <v>1.4165257282081827E-2</v>
      </c>
      <c r="E219" s="302">
        <f t="shared" si="98"/>
        <v>0.12614045985522679</v>
      </c>
      <c r="F219" s="303"/>
      <c r="G219" s="302">
        <v>4.4278689385262908E-2</v>
      </c>
      <c r="H219" s="302">
        <v>6.5748650733508412E-2</v>
      </c>
      <c r="I219" s="302">
        <v>1.8964600800566899E-2</v>
      </c>
      <c r="J219" s="302">
        <f t="shared" si="101"/>
        <v>0.12899194091933822</v>
      </c>
      <c r="K219" s="303"/>
      <c r="L219" s="302">
        <v>4.8068872046169067E-2</v>
      </c>
      <c r="M219" s="302">
        <v>8.5194007917908557E-2</v>
      </c>
      <c r="N219" s="302">
        <v>1.4521990848754043E-2</v>
      </c>
      <c r="O219" s="302">
        <f t="shared" si="100"/>
        <v>0.14778487081283168</v>
      </c>
    </row>
    <row r="220" spans="1:15" s="236" customFormat="1" x14ac:dyDescent="0.2">
      <c r="A220" s="237" t="str">
        <f>name!E$11</f>
        <v>Process, plant and machine operatives</v>
      </c>
      <c r="B220" s="302">
        <v>1.9749557767238031E-2</v>
      </c>
      <c r="C220" s="302">
        <v>7.4914393011510138E-3</v>
      </c>
      <c r="D220" s="302">
        <v>1.9874076535051449E-2</v>
      </c>
      <c r="E220" s="302">
        <f t="shared" si="98"/>
        <v>4.7115073603440492E-2</v>
      </c>
      <c r="F220" s="303"/>
      <c r="G220" s="302">
        <v>1.0948990812605145E-2</v>
      </c>
      <c r="H220" s="302">
        <v>1.1459752334863451E-2</v>
      </c>
      <c r="I220" s="302">
        <v>4.3281276611004303E-2</v>
      </c>
      <c r="J220" s="302">
        <f t="shared" si="101"/>
        <v>6.5690019758472898E-2</v>
      </c>
      <c r="K220" s="303"/>
      <c r="L220" s="302">
        <v>7.7992727348308987E-3</v>
      </c>
      <c r="M220" s="302">
        <v>1.1689940929251219E-2</v>
      </c>
      <c r="N220" s="302">
        <v>5.5588948149135037E-2</v>
      </c>
      <c r="O220" s="302">
        <f t="shared" si="100"/>
        <v>7.5078161813217151E-2</v>
      </c>
    </row>
    <row r="221" spans="1:15" s="236" customFormat="1" x14ac:dyDescent="0.2">
      <c r="A221" s="237" t="str">
        <f>name!E$12</f>
        <v>Elementary occupations</v>
      </c>
      <c r="B221" s="302">
        <v>9.0246769707304386E-2</v>
      </c>
      <c r="C221" s="302">
        <v>0.10917720630745957</v>
      </c>
      <c r="D221" s="302">
        <v>0.116236209826047</v>
      </c>
      <c r="E221" s="302">
        <f t="shared" si="98"/>
        <v>0.31566018584081096</v>
      </c>
      <c r="F221" s="303"/>
      <c r="G221" s="302">
        <v>4.133725759917415E-2</v>
      </c>
      <c r="H221" s="302">
        <v>0.11517702242647113</v>
      </c>
      <c r="I221" s="302">
        <v>0.1540631944658864</v>
      </c>
      <c r="J221" s="302">
        <f t="shared" si="101"/>
        <v>0.31057747449153167</v>
      </c>
      <c r="K221" s="303"/>
      <c r="L221" s="302">
        <v>3.34538878136353E-2</v>
      </c>
      <c r="M221" s="302">
        <v>0.10029422499347702</v>
      </c>
      <c r="N221" s="302">
        <v>0.18591053117993048</v>
      </c>
      <c r="O221" s="302">
        <f t="shared" si="100"/>
        <v>0.3196586439870428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0.91833534917234094</v>
      </c>
      <c r="C223" s="311">
        <f t="shared" ref="C223:E223" si="102">SUM(C213:C221)</f>
        <v>0.45997812940164501</v>
      </c>
      <c r="D223" s="311">
        <f t="shared" si="102"/>
        <v>0.79568652142601115</v>
      </c>
      <c r="E223" s="311">
        <f t="shared" si="102"/>
        <v>2.1739999999999968</v>
      </c>
      <c r="F223" s="311"/>
      <c r="G223" s="311">
        <f t="shared" ref="G223:J223" si="103">SUM(G213:G221)</f>
        <v>0.70572424128166278</v>
      </c>
      <c r="H223" s="311">
        <f t="shared" si="103"/>
        <v>0.62320269762747638</v>
      </c>
      <c r="I223" s="311">
        <f t="shared" si="103"/>
        <v>1.3140730610908626</v>
      </c>
      <c r="J223" s="311">
        <f t="shared" si="103"/>
        <v>2.6430000000000025</v>
      </c>
      <c r="K223" s="311"/>
      <c r="L223" s="311">
        <f t="shared" ref="L223:O223" si="104">SUM(L213:L221)</f>
        <v>0.69223996497762441</v>
      </c>
      <c r="M223" s="311">
        <f t="shared" si="104"/>
        <v>0.65133562584333926</v>
      </c>
      <c r="N223" s="311">
        <f t="shared" si="104"/>
        <v>1.2944244091790345</v>
      </c>
      <c r="O223" s="311">
        <f t="shared" si="104"/>
        <v>2.6379999999999981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1.6750100392310738</v>
      </c>
      <c r="C230" s="302">
        <v>0.15608202942972565</v>
      </c>
      <c r="D230" s="302">
        <v>0.17990745354808285</v>
      </c>
      <c r="E230" s="302">
        <f>SUM(B230:D230)</f>
        <v>2.0109995222088823</v>
      </c>
      <c r="F230" s="303"/>
      <c r="G230" s="302">
        <v>1.7611818591171566</v>
      </c>
      <c r="H230" s="302">
        <v>0.16195038646378612</v>
      </c>
      <c r="I230" s="302">
        <v>0.35714728670938112</v>
      </c>
      <c r="J230" s="302">
        <f>SUM(G230:I230)</f>
        <v>2.280279532290324</v>
      </c>
      <c r="K230" s="303"/>
      <c r="L230" s="302">
        <v>1.9622442486584979</v>
      </c>
      <c r="M230" s="302">
        <v>0.19976115505536987</v>
      </c>
      <c r="N230" s="302">
        <v>0.42358615895432611</v>
      </c>
      <c r="O230" s="302">
        <f>SUM(L230:N230)</f>
        <v>2.5855915626681938</v>
      </c>
    </row>
    <row r="231" spans="1:15" s="236" customFormat="1" x14ac:dyDescent="0.2">
      <c r="A231" s="237" t="str">
        <f>name!E$5</f>
        <v>Professional occupations</v>
      </c>
      <c r="B231" s="302">
        <v>5.0727581908686057</v>
      </c>
      <c r="C231" s="302">
        <v>0.21875674632724168</v>
      </c>
      <c r="D231" s="302">
        <v>0.66488838695239705</v>
      </c>
      <c r="E231" s="302">
        <f t="shared" ref="E231:E238" si="105">SUM(B231:D231)</f>
        <v>5.9564033241482441</v>
      </c>
      <c r="F231" s="303"/>
      <c r="G231" s="302">
        <v>5.5730521585547139</v>
      </c>
      <c r="H231" s="302">
        <v>0.1655812795457447</v>
      </c>
      <c r="I231" s="302">
        <v>1.1390639831720832</v>
      </c>
      <c r="J231" s="302">
        <f t="shared" ref="J231:J233" si="106">SUM(G231:I231)</f>
        <v>6.8776974212725417</v>
      </c>
      <c r="K231" s="303"/>
      <c r="L231" s="302">
        <v>6.8873793697538455</v>
      </c>
      <c r="M231" s="302">
        <v>0.2143712556057239</v>
      </c>
      <c r="N231" s="302">
        <v>1.0877780255925855</v>
      </c>
      <c r="O231" s="302">
        <f t="shared" ref="O231:O238" si="107">SUM(L231:N231)</f>
        <v>8.1895286509521554</v>
      </c>
    </row>
    <row r="232" spans="1:15" s="236" customFormat="1" x14ac:dyDescent="0.2">
      <c r="A232" s="237" t="str">
        <f>name!E$6</f>
        <v>Associate professional occupations</v>
      </c>
      <c r="B232" s="302">
        <v>2.1373640769412261</v>
      </c>
      <c r="C232" s="302">
        <v>0.24909122709919737</v>
      </c>
      <c r="D232" s="302">
        <v>0.23394113424344112</v>
      </c>
      <c r="E232" s="302">
        <f t="shared" si="105"/>
        <v>2.6203964382838643</v>
      </c>
      <c r="F232" s="303"/>
      <c r="G232" s="302">
        <v>2.2745653398122099</v>
      </c>
      <c r="H232" s="302">
        <v>0.21135861826084254</v>
      </c>
      <c r="I232" s="302">
        <v>0.38822708352397384</v>
      </c>
      <c r="J232" s="302">
        <f t="shared" si="106"/>
        <v>2.8741510415970266</v>
      </c>
      <c r="K232" s="303"/>
      <c r="L232" s="302">
        <v>2.5049859343584058</v>
      </c>
      <c r="M232" s="302">
        <v>0.228012993631828</v>
      </c>
      <c r="N232" s="302">
        <v>0.49461875695853902</v>
      </c>
      <c r="O232" s="302">
        <f t="shared" si="107"/>
        <v>3.2276176849487728</v>
      </c>
    </row>
    <row r="233" spans="1:15" s="236" customFormat="1" x14ac:dyDescent="0.2">
      <c r="A233" s="237" t="str">
        <f>name!E$7</f>
        <v>Administrative and secretarial occupations</v>
      </c>
      <c r="B233" s="302">
        <v>0.89203619704029324</v>
      </c>
      <c r="C233" s="302">
        <v>0.57905536400016833</v>
      </c>
      <c r="D233" s="302">
        <v>4.0973373938535888E-2</v>
      </c>
      <c r="E233" s="302">
        <f t="shared" si="105"/>
        <v>1.5120649349789974</v>
      </c>
      <c r="F233" s="303"/>
      <c r="G233" s="302">
        <v>0.85955027879791046</v>
      </c>
      <c r="H233" s="302">
        <v>0.33919616683660969</v>
      </c>
      <c r="I233" s="302">
        <v>5.3167121408425874E-2</v>
      </c>
      <c r="J233" s="302">
        <f t="shared" si="106"/>
        <v>1.2519135670429462</v>
      </c>
      <c r="K233" s="303"/>
      <c r="L233" s="302">
        <v>0.74936706556839594</v>
      </c>
      <c r="M233" s="302">
        <v>0.30562184170453405</v>
      </c>
      <c r="N233" s="302">
        <v>4.4793531976626388E-2</v>
      </c>
      <c r="O233" s="302">
        <f t="shared" si="107"/>
        <v>1.0997824392495563</v>
      </c>
    </row>
    <row r="234" spans="1:15" s="236" customFormat="1" x14ac:dyDescent="0.2">
      <c r="A234" s="237" t="str">
        <f>name!E$8</f>
        <v>Skilled trades occupations</v>
      </c>
      <c r="B234" s="302">
        <v>0.57067229944776166</v>
      </c>
      <c r="C234" s="302">
        <v>2.4083766717538466E-2</v>
      </c>
      <c r="D234" s="302">
        <v>0.19787794776313666</v>
      </c>
      <c r="E234" s="302">
        <f t="shared" si="105"/>
        <v>0.79263401392843669</v>
      </c>
      <c r="F234" s="303"/>
      <c r="G234" s="302">
        <v>0.47463146800505229</v>
      </c>
      <c r="H234" s="302">
        <v>1.7266205773567689E-2</v>
      </c>
      <c r="I234" s="302">
        <v>0.27826514308273625</v>
      </c>
      <c r="J234" s="302">
        <f>SUM(G234:I234)</f>
        <v>0.77016281686135624</v>
      </c>
      <c r="K234" s="303"/>
      <c r="L234" s="302">
        <v>0.3676787839463676</v>
      </c>
      <c r="M234" s="302">
        <v>2.0011912705948001E-2</v>
      </c>
      <c r="N234" s="302">
        <v>0.51834138425377541</v>
      </c>
      <c r="O234" s="302">
        <f t="shared" si="107"/>
        <v>0.906032080906091</v>
      </c>
    </row>
    <row r="235" spans="1:15" s="236" customFormat="1" x14ac:dyDescent="0.2">
      <c r="A235" s="237" t="str">
        <f>name!E$9</f>
        <v>Caring, leisure and other service occupations</v>
      </c>
      <c r="B235" s="302">
        <v>0.28687615365774266</v>
      </c>
      <c r="C235" s="302">
        <v>6.1932661280227348E-2</v>
      </c>
      <c r="D235" s="302">
        <v>2.4422936353171793E-2</v>
      </c>
      <c r="E235" s="302">
        <f t="shared" si="105"/>
        <v>0.37323175129114178</v>
      </c>
      <c r="F235" s="303"/>
      <c r="G235" s="302">
        <v>0.27295858171994453</v>
      </c>
      <c r="H235" s="302">
        <v>3.9190005765779815E-2</v>
      </c>
      <c r="I235" s="302">
        <v>3.8592921353965831E-2</v>
      </c>
      <c r="J235" s="302">
        <f t="shared" ref="J235:J238" si="108">SUM(G235:I235)</f>
        <v>0.35074150883969013</v>
      </c>
      <c r="K235" s="303"/>
      <c r="L235" s="302">
        <v>0.38381475644904123</v>
      </c>
      <c r="M235" s="302">
        <v>4.3747274054314444E-2</v>
      </c>
      <c r="N235" s="302">
        <v>7.1011468616036952E-2</v>
      </c>
      <c r="O235" s="302">
        <f t="shared" si="107"/>
        <v>0.49857349911939264</v>
      </c>
    </row>
    <row r="236" spans="1:15" s="236" customFormat="1" x14ac:dyDescent="0.2">
      <c r="A236" s="237" t="str">
        <f>name!E$10</f>
        <v>Sales and customer service occupations</v>
      </c>
      <c r="B236" s="302">
        <v>0.40586306451054227</v>
      </c>
      <c r="C236" s="302">
        <v>0.21628346800708642</v>
      </c>
      <c r="D236" s="302">
        <v>2.8697746834284468E-2</v>
      </c>
      <c r="E236" s="302">
        <f t="shared" si="105"/>
        <v>0.65084427935191325</v>
      </c>
      <c r="F236" s="303"/>
      <c r="G236" s="302">
        <v>0.40187034186022724</v>
      </c>
      <c r="H236" s="302">
        <v>0.16308381447574072</v>
      </c>
      <c r="I236" s="302">
        <v>3.5416912332389493E-2</v>
      </c>
      <c r="J236" s="302">
        <f t="shared" si="108"/>
        <v>0.60037106866835743</v>
      </c>
      <c r="K236" s="303"/>
      <c r="L236" s="302">
        <v>0.50353644476681936</v>
      </c>
      <c r="M236" s="302">
        <v>0.22244705444909421</v>
      </c>
      <c r="N236" s="302">
        <v>4.554507251346368E-2</v>
      </c>
      <c r="O236" s="302">
        <f t="shared" si="107"/>
        <v>0.77152857172937717</v>
      </c>
    </row>
    <row r="237" spans="1:15" s="236" customFormat="1" x14ac:dyDescent="0.2">
      <c r="A237" s="237" t="str">
        <f>name!E$11</f>
        <v>Process, plant and machine operatives</v>
      </c>
      <c r="B237" s="302">
        <v>6.6841450005143674E-2</v>
      </c>
      <c r="C237" s="302">
        <v>2.2926057844552716E-2</v>
      </c>
      <c r="D237" s="302">
        <v>4.4973323508583123E-2</v>
      </c>
      <c r="E237" s="302">
        <f t="shared" si="105"/>
        <v>0.13474083135827952</v>
      </c>
      <c r="F237" s="303"/>
      <c r="G237" s="302">
        <v>4.9635762293335071E-2</v>
      </c>
      <c r="H237" s="302">
        <v>2.8891144806087118E-2</v>
      </c>
      <c r="I237" s="302">
        <v>7.9525409682121878E-2</v>
      </c>
      <c r="J237" s="302">
        <f t="shared" si="108"/>
        <v>0.15805231678154408</v>
      </c>
      <c r="K237" s="303"/>
      <c r="L237" s="302">
        <v>5.5044162660704117E-2</v>
      </c>
      <c r="M237" s="302">
        <v>3.2136126983878265E-2</v>
      </c>
      <c r="N237" s="302">
        <v>0.11747352547377163</v>
      </c>
      <c r="O237" s="302">
        <f t="shared" si="107"/>
        <v>0.20465381511835401</v>
      </c>
    </row>
    <row r="238" spans="1:15" s="236" customFormat="1" x14ac:dyDescent="0.2">
      <c r="A238" s="237" t="str">
        <f>name!E$12</f>
        <v>Elementary occupations</v>
      </c>
      <c r="B238" s="302">
        <v>0.11557464262972619</v>
      </c>
      <c r="C238" s="302">
        <v>5.2440235176130591E-2</v>
      </c>
      <c r="D238" s="302">
        <v>6.6670026644392408E-2</v>
      </c>
      <c r="E238" s="302">
        <f t="shared" si="105"/>
        <v>0.2346849044502492</v>
      </c>
      <c r="F238" s="303"/>
      <c r="G238" s="302">
        <v>7.8294031209030709E-2</v>
      </c>
      <c r="H238" s="302">
        <v>3.1321461099968424E-2</v>
      </c>
      <c r="I238" s="302">
        <v>8.1015234337177958E-2</v>
      </c>
      <c r="J238" s="302">
        <f t="shared" si="108"/>
        <v>0.19063072664617708</v>
      </c>
      <c r="K238" s="303"/>
      <c r="L238" s="302">
        <v>6.1473635004638039E-2</v>
      </c>
      <c r="M238" s="302">
        <v>2.2985894774202115E-2</v>
      </c>
      <c r="N238" s="302">
        <v>0.10823216552926886</v>
      </c>
      <c r="O238" s="302">
        <f t="shared" si="107"/>
        <v>0.19269169530810901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11.222996114332114</v>
      </c>
      <c r="C240" s="311">
        <f t="shared" ref="C240:E240" si="109">SUM(C230:C238)</f>
        <v>1.5806515558818686</v>
      </c>
      <c r="D240" s="311">
        <f t="shared" si="109"/>
        <v>1.4823523297860255</v>
      </c>
      <c r="E240" s="311">
        <f t="shared" si="109"/>
        <v>14.286000000000008</v>
      </c>
      <c r="F240" s="311"/>
      <c r="G240" s="311">
        <f t="shared" ref="G240:J240" si="110">SUM(G230:G238)</f>
        <v>11.745739821369581</v>
      </c>
      <c r="H240" s="311">
        <f t="shared" si="110"/>
        <v>1.1578390830281267</v>
      </c>
      <c r="I240" s="311">
        <f t="shared" si="110"/>
        <v>2.4504210956022554</v>
      </c>
      <c r="J240" s="311">
        <f t="shared" si="110"/>
        <v>15.353999999999964</v>
      </c>
      <c r="K240" s="311"/>
      <c r="L240" s="311">
        <f t="shared" ref="L240:O240" si="111">SUM(L230:L238)</f>
        <v>13.475524401166716</v>
      </c>
      <c r="M240" s="311">
        <f t="shared" si="111"/>
        <v>1.2890955089648928</v>
      </c>
      <c r="N240" s="311">
        <f t="shared" si="111"/>
        <v>2.9113800898683944</v>
      </c>
      <c r="O240" s="311">
        <f t="shared" si="111"/>
        <v>17.676000000000005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1.4265961435745971</v>
      </c>
      <c r="C247" s="302">
        <v>0.11522415270756228</v>
      </c>
      <c r="D247" s="302">
        <v>0.15139631053256025</v>
      </c>
      <c r="E247" s="302">
        <f>SUM(B247:D247)</f>
        <v>1.6932166068147196</v>
      </c>
      <c r="F247" s="303"/>
      <c r="G247" s="302">
        <v>1.3965637027188149</v>
      </c>
      <c r="H247" s="302">
        <v>0.20386553820260692</v>
      </c>
      <c r="I247" s="302">
        <v>0.14300488294584612</v>
      </c>
      <c r="J247" s="302">
        <f>SUM(G247:I247)</f>
        <v>1.7434341238672679</v>
      </c>
      <c r="K247" s="303"/>
      <c r="L247" s="302">
        <v>1.3387413618092388</v>
      </c>
      <c r="M247" s="302">
        <v>0.25142055190983559</v>
      </c>
      <c r="N247" s="302">
        <v>0.15355102130587972</v>
      </c>
      <c r="O247" s="302">
        <f>SUM(L247:N247)</f>
        <v>1.7437129350249541</v>
      </c>
    </row>
    <row r="248" spans="1:15" s="236" customFormat="1" x14ac:dyDescent="0.2">
      <c r="A248" s="237" t="str">
        <f>name!E$5</f>
        <v>Professional occupations</v>
      </c>
      <c r="B248" s="302">
        <v>1.7735368028020269</v>
      </c>
      <c r="C248" s="302">
        <v>8.7472166015041625E-2</v>
      </c>
      <c r="D248" s="302">
        <v>0.38569105470644993</v>
      </c>
      <c r="E248" s="302">
        <f t="shared" ref="E248:E255" si="112">SUM(B248:D248)</f>
        <v>2.2467000235235184</v>
      </c>
      <c r="F248" s="303"/>
      <c r="G248" s="302">
        <v>2.0593535092520718</v>
      </c>
      <c r="H248" s="302">
        <v>0.14459049496041326</v>
      </c>
      <c r="I248" s="302">
        <v>0.26205064580235526</v>
      </c>
      <c r="J248" s="302">
        <f t="shared" ref="J248:J250" si="113">SUM(G248:I248)</f>
        <v>2.4659946500148404</v>
      </c>
      <c r="K248" s="303"/>
      <c r="L248" s="302">
        <v>2.4278432519015753</v>
      </c>
      <c r="M248" s="302">
        <v>0.16822954463105855</v>
      </c>
      <c r="N248" s="302">
        <v>0.2667567347567808</v>
      </c>
      <c r="O248" s="302">
        <f t="shared" ref="O248:O255" si="114">SUM(L248:N248)</f>
        <v>2.8628295312894148</v>
      </c>
    </row>
    <row r="249" spans="1:15" s="236" customFormat="1" x14ac:dyDescent="0.2">
      <c r="A249" s="237" t="str">
        <f>name!E$6</f>
        <v>Associate professional occupations</v>
      </c>
      <c r="B249" s="302">
        <v>2.1577851133058608</v>
      </c>
      <c r="C249" s="302">
        <v>0.22103964036449561</v>
      </c>
      <c r="D249" s="302">
        <v>0.46172571923927852</v>
      </c>
      <c r="E249" s="302">
        <f t="shared" si="112"/>
        <v>2.8405504729096345</v>
      </c>
      <c r="F249" s="303"/>
      <c r="G249" s="302">
        <v>2.1709932879839977</v>
      </c>
      <c r="H249" s="302">
        <v>0.28939169488219907</v>
      </c>
      <c r="I249" s="302">
        <v>0.34204257852722936</v>
      </c>
      <c r="J249" s="302">
        <f t="shared" si="113"/>
        <v>2.8024275613934262</v>
      </c>
      <c r="K249" s="303"/>
      <c r="L249" s="302">
        <v>1.942341921446171</v>
      </c>
      <c r="M249" s="302">
        <v>0.30968945485152594</v>
      </c>
      <c r="N249" s="302">
        <v>0.30313167004424363</v>
      </c>
      <c r="O249" s="302">
        <f t="shared" si="114"/>
        <v>2.5551630463419408</v>
      </c>
    </row>
    <row r="250" spans="1:15" s="236" customFormat="1" x14ac:dyDescent="0.2">
      <c r="A250" s="237" t="str">
        <f>name!E$7</f>
        <v>Administrative and secretarial occupations</v>
      </c>
      <c r="B250" s="302">
        <v>2.7669369213359665</v>
      </c>
      <c r="C250" s="302">
        <v>0.99494625664916037</v>
      </c>
      <c r="D250" s="302">
        <v>0.17452199537247526</v>
      </c>
      <c r="E250" s="302">
        <f t="shared" si="112"/>
        <v>3.9364051733576018</v>
      </c>
      <c r="F250" s="303"/>
      <c r="G250" s="302">
        <v>2.40365300536916</v>
      </c>
      <c r="H250" s="302">
        <v>1.1150181702259596</v>
      </c>
      <c r="I250" s="302">
        <v>7.2846466706109364E-2</v>
      </c>
      <c r="J250" s="302">
        <f t="shared" si="113"/>
        <v>3.5915176423012292</v>
      </c>
      <c r="K250" s="303"/>
      <c r="L250" s="302">
        <v>1.846960472135655</v>
      </c>
      <c r="M250" s="302">
        <v>0.85241307458251347</v>
      </c>
      <c r="N250" s="302">
        <v>7.9040207737106863E-2</v>
      </c>
      <c r="O250" s="302">
        <f t="shared" si="114"/>
        <v>2.7784137544552756</v>
      </c>
    </row>
    <row r="251" spans="1:15" s="236" customFormat="1" x14ac:dyDescent="0.2">
      <c r="A251" s="237" t="str">
        <f>name!E$8</f>
        <v>Skilled trades occupations</v>
      </c>
      <c r="B251" s="302">
        <v>8.1335078556560941E-2</v>
      </c>
      <c r="C251" s="302">
        <v>1.8916038941258921E-2</v>
      </c>
      <c r="D251" s="302">
        <v>5.3836748154116112E-2</v>
      </c>
      <c r="E251" s="302">
        <f t="shared" si="112"/>
        <v>0.154087865651936</v>
      </c>
      <c r="F251" s="303"/>
      <c r="G251" s="302">
        <v>5.892442682296041E-2</v>
      </c>
      <c r="H251" s="302">
        <v>1.7845557898428923E-2</v>
      </c>
      <c r="I251" s="302">
        <v>3.7659878647292658E-2</v>
      </c>
      <c r="J251" s="302">
        <f>SUM(G251:I251)</f>
        <v>0.11442986336868199</v>
      </c>
      <c r="K251" s="303"/>
      <c r="L251" s="302">
        <v>5.5298465886534809E-2</v>
      </c>
      <c r="M251" s="302">
        <v>1.8234281597553439E-2</v>
      </c>
      <c r="N251" s="302">
        <v>3.943456091875544E-2</v>
      </c>
      <c r="O251" s="302">
        <f t="shared" si="114"/>
        <v>0.11296730840284369</v>
      </c>
    </row>
    <row r="252" spans="1:15" s="236" customFormat="1" x14ac:dyDescent="0.2">
      <c r="A252" s="237" t="str">
        <f>name!E$9</f>
        <v>Caring, leisure and other service occupations</v>
      </c>
      <c r="B252" s="302">
        <v>6.4913150468072764E-2</v>
      </c>
      <c r="C252" s="302">
        <v>7.7111452808399971E-3</v>
      </c>
      <c r="D252" s="302">
        <v>4.7284584548750196E-2</v>
      </c>
      <c r="E252" s="302">
        <f t="shared" si="112"/>
        <v>0.11990888029766295</v>
      </c>
      <c r="F252" s="303"/>
      <c r="G252" s="302">
        <v>6.8665370279871171E-2</v>
      </c>
      <c r="H252" s="302">
        <v>8.3597140412335919E-3</v>
      </c>
      <c r="I252" s="302">
        <v>1.9891366330239451E-2</v>
      </c>
      <c r="J252" s="302">
        <f t="shared" ref="J252:J255" si="115">SUM(G252:I252)</f>
        <v>9.6916450651344216E-2</v>
      </c>
      <c r="K252" s="303"/>
      <c r="L252" s="302">
        <v>7.9385176611298194E-2</v>
      </c>
      <c r="M252" s="302">
        <v>7.2324998083133666E-3</v>
      </c>
      <c r="N252" s="302">
        <v>3.3891708390381643E-2</v>
      </c>
      <c r="O252" s="302">
        <f t="shared" si="114"/>
        <v>0.12050938480999321</v>
      </c>
    </row>
    <row r="253" spans="1:15" s="236" customFormat="1" x14ac:dyDescent="0.2">
      <c r="A253" s="237" t="str">
        <f>name!E$10</f>
        <v>Sales and customer service occupations</v>
      </c>
      <c r="B253" s="302">
        <v>0.67224254161012775</v>
      </c>
      <c r="C253" s="302">
        <v>0.26353547824379953</v>
      </c>
      <c r="D253" s="302">
        <v>0.22874012265293914</v>
      </c>
      <c r="E253" s="302">
        <f t="shared" si="112"/>
        <v>1.1645181425068665</v>
      </c>
      <c r="F253" s="303"/>
      <c r="G253" s="302">
        <v>0.59668735712600207</v>
      </c>
      <c r="H253" s="302">
        <v>0.33736304946291573</v>
      </c>
      <c r="I253" s="302">
        <v>6.4684497452270576E-2</v>
      </c>
      <c r="J253" s="302">
        <f t="shared" si="115"/>
        <v>0.99873490404118836</v>
      </c>
      <c r="K253" s="303"/>
      <c r="L253" s="302">
        <v>0.6612622416220324</v>
      </c>
      <c r="M253" s="302">
        <v>0.41347439532287761</v>
      </c>
      <c r="N253" s="302">
        <v>6.0215444005583915E-2</v>
      </c>
      <c r="O253" s="302">
        <f t="shared" si="114"/>
        <v>1.134952080950494</v>
      </c>
    </row>
    <row r="254" spans="1:15" s="236" customFormat="1" x14ac:dyDescent="0.2">
      <c r="A254" s="237" t="str">
        <f>name!E$11</f>
        <v>Process, plant and machine operatives</v>
      </c>
      <c r="B254" s="302">
        <v>4.334149295180624E-2</v>
      </c>
      <c r="C254" s="302">
        <v>5.7792157532242086E-3</v>
      </c>
      <c r="D254" s="302">
        <v>3.7772489707044721E-2</v>
      </c>
      <c r="E254" s="302">
        <f t="shared" si="112"/>
        <v>8.689319841207517E-2</v>
      </c>
      <c r="F254" s="303"/>
      <c r="G254" s="302">
        <v>2.9722892106292805E-2</v>
      </c>
      <c r="H254" s="302">
        <v>6.6793707677119622E-3</v>
      </c>
      <c r="I254" s="302">
        <v>5.1631849472087231E-2</v>
      </c>
      <c r="J254" s="302">
        <f t="shared" si="115"/>
        <v>8.8034112346092E-2</v>
      </c>
      <c r="K254" s="303"/>
      <c r="L254" s="302">
        <v>3.0757198391756561E-2</v>
      </c>
      <c r="M254" s="302">
        <v>1.1007193179019974E-2</v>
      </c>
      <c r="N254" s="302">
        <v>8.5898215212844409E-2</v>
      </c>
      <c r="O254" s="302">
        <f t="shared" si="114"/>
        <v>0.12766260678362096</v>
      </c>
    </row>
    <row r="255" spans="1:15" s="236" customFormat="1" x14ac:dyDescent="0.2">
      <c r="A255" s="237" t="str">
        <f>name!E$12</f>
        <v>Elementary occupations</v>
      </c>
      <c r="B255" s="302">
        <v>0.10783192091110706</v>
      </c>
      <c r="C255" s="302">
        <v>2.6213199895863893E-2</v>
      </c>
      <c r="D255" s="302">
        <v>8.0674515719051557E-2</v>
      </c>
      <c r="E255" s="302">
        <f t="shared" si="112"/>
        <v>0.21471963652602249</v>
      </c>
      <c r="F255" s="303"/>
      <c r="G255" s="302">
        <v>7.5370862724181961E-2</v>
      </c>
      <c r="H255" s="302">
        <v>2.6143370312110156E-2</v>
      </c>
      <c r="I255" s="302">
        <v>2.799645897965022E-2</v>
      </c>
      <c r="J255" s="302">
        <f t="shared" si="115"/>
        <v>0.12951069201594234</v>
      </c>
      <c r="K255" s="303"/>
      <c r="L255" s="302">
        <v>6.3778957812048925E-2</v>
      </c>
      <c r="M255" s="302">
        <v>1.9810673113222481E-2</v>
      </c>
      <c r="N255" s="302">
        <v>4.0199721016191299E-2</v>
      </c>
      <c r="O255" s="302">
        <f t="shared" si="114"/>
        <v>0.12378935194146271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9.0945191655161253</v>
      </c>
      <c r="C257" s="311">
        <f t="shared" ref="C257:E257" si="116">SUM(C247:C255)</f>
        <v>1.7408372938512464</v>
      </c>
      <c r="D257" s="311">
        <f t="shared" si="116"/>
        <v>1.6216435406326659</v>
      </c>
      <c r="E257" s="311">
        <f t="shared" si="116"/>
        <v>12.457000000000038</v>
      </c>
      <c r="F257" s="311"/>
      <c r="G257" s="311">
        <f t="shared" ref="G257:J257" si="117">SUM(G247:G255)</f>
        <v>8.8599344143833534</v>
      </c>
      <c r="H257" s="311">
        <f t="shared" si="117"/>
        <v>2.1492569607535792</v>
      </c>
      <c r="I257" s="311">
        <f t="shared" si="117"/>
        <v>1.0218086248630804</v>
      </c>
      <c r="J257" s="311">
        <f t="shared" si="117"/>
        <v>12.031000000000013</v>
      </c>
      <c r="K257" s="311"/>
      <c r="L257" s="311">
        <f t="shared" ref="L257:O257" si="118">SUM(L247:L255)</f>
        <v>8.4463690476163116</v>
      </c>
      <c r="M257" s="311">
        <f t="shared" si="118"/>
        <v>2.0515116689959205</v>
      </c>
      <c r="N257" s="311">
        <f t="shared" si="118"/>
        <v>1.0621192833877677</v>
      </c>
      <c r="O257" s="311">
        <f t="shared" si="118"/>
        <v>11.560000000000002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0.65292677680132272</v>
      </c>
      <c r="C264" s="302">
        <v>0.11594672564642437</v>
      </c>
      <c r="D264" s="302">
        <v>0.10339754176294501</v>
      </c>
      <c r="E264" s="302">
        <f>SUM(B264:D264)</f>
        <v>0.87227104421069213</v>
      </c>
      <c r="F264" s="303"/>
      <c r="G264" s="302">
        <v>0.7508994449889832</v>
      </c>
      <c r="H264" s="302">
        <v>0.27522886117329848</v>
      </c>
      <c r="I264" s="302">
        <v>0.12128252816717193</v>
      </c>
      <c r="J264" s="302">
        <f>SUM(G264:I264)</f>
        <v>1.1474108343294536</v>
      </c>
      <c r="K264" s="303"/>
      <c r="L264" s="302">
        <v>0.98730031643095972</v>
      </c>
      <c r="M264" s="302">
        <v>0.34805875682854798</v>
      </c>
      <c r="N264" s="302">
        <v>0.14599268387549902</v>
      </c>
      <c r="O264" s="302">
        <f>SUM(L264:N264)</f>
        <v>1.4813517571350068</v>
      </c>
    </row>
    <row r="265" spans="1:15" s="236" customFormat="1" x14ac:dyDescent="0.2">
      <c r="A265" s="237" t="str">
        <f>name!E$5</f>
        <v>Professional occupations</v>
      </c>
      <c r="B265" s="302">
        <v>0.70168866882512004</v>
      </c>
      <c r="C265" s="302">
        <v>0.12909521437581573</v>
      </c>
      <c r="D265" s="302">
        <v>7.4850043508822683E-2</v>
      </c>
      <c r="E265" s="302">
        <f t="shared" ref="E265:E272" si="119">SUM(B265:D265)</f>
        <v>0.9056339267097584</v>
      </c>
      <c r="F265" s="303"/>
      <c r="G265" s="302">
        <v>0.89860911480285133</v>
      </c>
      <c r="H265" s="302">
        <v>0.24808982834125562</v>
      </c>
      <c r="I265" s="302">
        <v>7.1240665386036267E-2</v>
      </c>
      <c r="J265" s="302">
        <f t="shared" ref="J265:J267" si="120">SUM(G265:I265)</f>
        <v>1.2179396085301433</v>
      </c>
      <c r="K265" s="303"/>
      <c r="L265" s="302">
        <v>1.2108319818189788</v>
      </c>
      <c r="M265" s="302">
        <v>0.31177262495525715</v>
      </c>
      <c r="N265" s="302">
        <v>6.95919369753457E-2</v>
      </c>
      <c r="O265" s="302">
        <f t="shared" ref="O265:O272" si="121">SUM(L265:N265)</f>
        <v>1.5921965437495817</v>
      </c>
    </row>
    <row r="266" spans="1:15" s="236" customFormat="1" x14ac:dyDescent="0.2">
      <c r="A266" s="237" t="str">
        <f>name!E$6</f>
        <v>Associate professional occupations</v>
      </c>
      <c r="B266" s="302">
        <v>0.71168219599980842</v>
      </c>
      <c r="C266" s="302">
        <v>0.16862375484862621</v>
      </c>
      <c r="D266" s="302">
        <v>7.4432803608458137E-2</v>
      </c>
      <c r="E266" s="302">
        <f t="shared" si="119"/>
        <v>0.95473875445689282</v>
      </c>
      <c r="F266" s="303"/>
      <c r="G266" s="302">
        <v>0.82722965665684822</v>
      </c>
      <c r="H266" s="302">
        <v>0.30759467213218683</v>
      </c>
      <c r="I266" s="302">
        <v>6.94992582000106E-2</v>
      </c>
      <c r="J266" s="302">
        <f t="shared" si="120"/>
        <v>1.2043235869890458</v>
      </c>
      <c r="K266" s="303"/>
      <c r="L266" s="302">
        <v>0.96563559340986349</v>
      </c>
      <c r="M266" s="302">
        <v>0.31192784340616492</v>
      </c>
      <c r="N266" s="302">
        <v>6.7866308222702287E-2</v>
      </c>
      <c r="O266" s="302">
        <f t="shared" si="121"/>
        <v>1.3454297450387307</v>
      </c>
    </row>
    <row r="267" spans="1:15" s="236" customFormat="1" x14ac:dyDescent="0.2">
      <c r="A267" s="237" t="str">
        <f>name!E$7</f>
        <v>Administrative and secretarial occupations</v>
      </c>
      <c r="B267" s="302">
        <v>0.81018785691270678</v>
      </c>
      <c r="C267" s="302">
        <v>0.685302661126306</v>
      </c>
      <c r="D267" s="302">
        <v>1.2896431707444674E-2</v>
      </c>
      <c r="E267" s="302">
        <f t="shared" si="119"/>
        <v>1.5083869497464575</v>
      </c>
      <c r="F267" s="303"/>
      <c r="G267" s="302">
        <v>0.73662050910227117</v>
      </c>
      <c r="H267" s="302">
        <v>0.71293870016954775</v>
      </c>
      <c r="I267" s="302">
        <v>1.1641442077239741E-2</v>
      </c>
      <c r="J267" s="302">
        <f t="shared" si="120"/>
        <v>1.4612006513490585</v>
      </c>
      <c r="K267" s="303"/>
      <c r="L267" s="302">
        <v>0.65919965607681685</v>
      </c>
      <c r="M267" s="302">
        <v>0.5891140300892711</v>
      </c>
      <c r="N267" s="302">
        <v>2.0083190491777252E-2</v>
      </c>
      <c r="O267" s="302">
        <f t="shared" si="121"/>
        <v>1.2683968766578653</v>
      </c>
    </row>
    <row r="268" spans="1:15" s="236" customFormat="1" x14ac:dyDescent="0.2">
      <c r="A268" s="237" t="str">
        <f>name!E$8</f>
        <v>Skilled trades occupations</v>
      </c>
      <c r="B268" s="302">
        <v>0.13109214998235932</v>
      </c>
      <c r="C268" s="302">
        <v>3.6741017428674937E-2</v>
      </c>
      <c r="D268" s="302">
        <v>0.22442268665016929</v>
      </c>
      <c r="E268" s="302">
        <f t="shared" si="119"/>
        <v>0.39225585406120356</v>
      </c>
      <c r="F268" s="303"/>
      <c r="G268" s="302">
        <v>0.12352349136801891</v>
      </c>
      <c r="H268" s="302">
        <v>5.4907011146591377E-2</v>
      </c>
      <c r="I268" s="302">
        <v>0.15245061163283297</v>
      </c>
      <c r="J268" s="302">
        <f>SUM(G268:I268)</f>
        <v>0.33088111414744326</v>
      </c>
      <c r="K268" s="303"/>
      <c r="L268" s="302">
        <v>0.16207112478255881</v>
      </c>
      <c r="M268" s="302">
        <v>9.1751627354856827E-2</v>
      </c>
      <c r="N268" s="302">
        <v>0.1801855775009133</v>
      </c>
      <c r="O268" s="302">
        <f t="shared" si="121"/>
        <v>0.43400832963832892</v>
      </c>
    </row>
    <row r="269" spans="1:15" s="236" customFormat="1" x14ac:dyDescent="0.2">
      <c r="A269" s="237" t="str">
        <f>name!E$9</f>
        <v>Caring, leisure and other service occupations</v>
      </c>
      <c r="B269" s="302">
        <v>0.13989263328650095</v>
      </c>
      <c r="C269" s="302">
        <v>6.7376490852687154E-2</v>
      </c>
      <c r="D269" s="302">
        <v>3.9038288900760762E-2</v>
      </c>
      <c r="E269" s="302">
        <f t="shared" si="119"/>
        <v>0.24630741303994885</v>
      </c>
      <c r="F269" s="303"/>
      <c r="G269" s="302">
        <v>0.12800509077544128</v>
      </c>
      <c r="H269" s="302">
        <v>8.6105827959949532E-2</v>
      </c>
      <c r="I269" s="302">
        <v>3.4322251138686817E-2</v>
      </c>
      <c r="J269" s="302">
        <f t="shared" ref="J269:J272" si="122">SUM(G269:I269)</f>
        <v>0.24843316987407763</v>
      </c>
      <c r="K269" s="303"/>
      <c r="L269" s="302">
        <v>0.17338672395428034</v>
      </c>
      <c r="M269" s="302">
        <v>8.450345866816035E-2</v>
      </c>
      <c r="N269" s="302">
        <v>7.5685073037190256E-2</v>
      </c>
      <c r="O269" s="302">
        <f t="shared" si="121"/>
        <v>0.33357525565963092</v>
      </c>
    </row>
    <row r="270" spans="1:15" s="236" customFormat="1" x14ac:dyDescent="0.2">
      <c r="A270" s="237" t="str">
        <f>name!E$10</f>
        <v>Sales and customer service occupations</v>
      </c>
      <c r="B270" s="302">
        <v>0.6088819809110253</v>
      </c>
      <c r="C270" s="302">
        <v>0.30152132600740517</v>
      </c>
      <c r="D270" s="302">
        <v>4.0630458127454548E-2</v>
      </c>
      <c r="E270" s="302">
        <f t="shared" si="119"/>
        <v>0.9510337650458851</v>
      </c>
      <c r="F270" s="303"/>
      <c r="G270" s="302">
        <v>0.52748172438476437</v>
      </c>
      <c r="H270" s="302">
        <v>0.37671432937400684</v>
      </c>
      <c r="I270" s="302">
        <v>3.3459208783451086E-2</v>
      </c>
      <c r="J270" s="302">
        <f t="shared" si="122"/>
        <v>0.93765526254222231</v>
      </c>
      <c r="K270" s="303"/>
      <c r="L270" s="302">
        <v>0.57482705976402748</v>
      </c>
      <c r="M270" s="302">
        <v>0.41365267756280139</v>
      </c>
      <c r="N270" s="302">
        <v>3.1232625071137485E-2</v>
      </c>
      <c r="O270" s="302">
        <f t="shared" si="121"/>
        <v>1.0197123623979663</v>
      </c>
    </row>
    <row r="271" spans="1:15" s="236" customFormat="1" x14ac:dyDescent="0.2">
      <c r="A271" s="237" t="str">
        <f>name!E$11</f>
        <v>Process, plant and machine operatives</v>
      </c>
      <c r="B271" s="302">
        <v>6.4102499506289157E-2</v>
      </c>
      <c r="C271" s="302">
        <v>8.6248996471474937E-3</v>
      </c>
      <c r="D271" s="302">
        <v>1.231053152752193E-2</v>
      </c>
      <c r="E271" s="302">
        <f t="shared" si="119"/>
        <v>8.5037930680958579E-2</v>
      </c>
      <c r="F271" s="303"/>
      <c r="G271" s="302">
        <v>5.7842677995986615E-2</v>
      </c>
      <c r="H271" s="302">
        <v>1.7719211845833277E-2</v>
      </c>
      <c r="I271" s="302">
        <v>1.457360323900707E-2</v>
      </c>
      <c r="J271" s="302">
        <f t="shared" si="122"/>
        <v>9.0135493080826953E-2</v>
      </c>
      <c r="K271" s="303"/>
      <c r="L271" s="302">
        <v>5.4406759807651597E-2</v>
      </c>
      <c r="M271" s="302">
        <v>2.0544874371482721E-2</v>
      </c>
      <c r="N271" s="302">
        <v>2.7661924396041905E-2</v>
      </c>
      <c r="O271" s="302">
        <f t="shared" si="121"/>
        <v>0.10261355857517623</v>
      </c>
    </row>
    <row r="272" spans="1:15" s="236" customFormat="1" x14ac:dyDescent="0.2">
      <c r="A272" s="237" t="str">
        <f>name!E$12</f>
        <v>Elementary occupations</v>
      </c>
      <c r="B272" s="302">
        <v>0.10155550385962767</v>
      </c>
      <c r="C272" s="302">
        <v>9.1743730696270981E-2</v>
      </c>
      <c r="D272" s="302">
        <v>0.28703512749230498</v>
      </c>
      <c r="E272" s="302">
        <f t="shared" si="119"/>
        <v>0.48033436204820362</v>
      </c>
      <c r="F272" s="303"/>
      <c r="G272" s="302">
        <v>9.0934468749867714E-2</v>
      </c>
      <c r="H272" s="302">
        <v>8.8336022307381384E-2</v>
      </c>
      <c r="I272" s="302">
        <v>0.25674978810048255</v>
      </c>
      <c r="J272" s="302">
        <f t="shared" si="122"/>
        <v>0.43602027915773167</v>
      </c>
      <c r="K272" s="303"/>
      <c r="L272" s="302">
        <v>8.0268625811245012E-2</v>
      </c>
      <c r="M272" s="302">
        <v>7.1334263956289015E-2</v>
      </c>
      <c r="N272" s="302">
        <v>0.32511268138017452</v>
      </c>
      <c r="O272" s="302">
        <f t="shared" si="121"/>
        <v>0.47671557114770857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3.9220102660847607</v>
      </c>
      <c r="C274" s="311">
        <f t="shared" ref="C274:E274" si="123">SUM(C264:C272)</f>
        <v>1.6049758206293578</v>
      </c>
      <c r="D274" s="311">
        <f t="shared" si="123"/>
        <v>0.86901391328588207</v>
      </c>
      <c r="E274" s="311">
        <f t="shared" si="123"/>
        <v>6.3960000000000008</v>
      </c>
      <c r="F274" s="311"/>
      <c r="G274" s="311">
        <f t="shared" ref="G274:J274" si="124">SUM(G264:G272)</f>
        <v>4.1411461788250339</v>
      </c>
      <c r="H274" s="311">
        <f t="shared" si="124"/>
        <v>2.1676344644500514</v>
      </c>
      <c r="I274" s="311">
        <f t="shared" si="124"/>
        <v>0.76521935672491903</v>
      </c>
      <c r="J274" s="311">
        <f t="shared" si="124"/>
        <v>7.0740000000000034</v>
      </c>
      <c r="K274" s="311"/>
      <c r="L274" s="311">
        <f t="shared" ref="L274:O274" si="125">SUM(L264:L272)</f>
        <v>4.8679278418563818</v>
      </c>
      <c r="M274" s="311">
        <f t="shared" si="125"/>
        <v>2.242660157192832</v>
      </c>
      <c r="N274" s="311">
        <f t="shared" si="125"/>
        <v>0.94341200095078159</v>
      </c>
      <c r="O274" s="311">
        <f t="shared" si="125"/>
        <v>8.0539999999999949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3.5215874422440576</v>
      </c>
      <c r="C281" s="302">
        <v>0.67102494652517608</v>
      </c>
      <c r="D281" s="302">
        <v>0.73397905078714276</v>
      </c>
      <c r="E281" s="302">
        <f>SUM(B281:D281)</f>
        <v>4.9265914395563772</v>
      </c>
      <c r="F281" s="303"/>
      <c r="G281" s="302">
        <v>3.4266190122574525</v>
      </c>
      <c r="H281" s="302">
        <v>0.91473373888821563</v>
      </c>
      <c r="I281" s="302">
        <v>1.1450627342473394</v>
      </c>
      <c r="J281" s="302">
        <f>SUM(G281:I281)</f>
        <v>5.4864154853930076</v>
      </c>
      <c r="K281" s="303"/>
      <c r="L281" s="302">
        <v>3.6846146124978785</v>
      </c>
      <c r="M281" s="302">
        <v>1.2408368731315809</v>
      </c>
      <c r="N281" s="302">
        <v>1.3071484181064843</v>
      </c>
      <c r="O281" s="302">
        <f>SUM(L281:N281)</f>
        <v>6.2325999037359434</v>
      </c>
    </row>
    <row r="282" spans="1:15" s="236" customFormat="1" x14ac:dyDescent="0.2">
      <c r="A282" s="237" t="str">
        <f>name!E$5</f>
        <v>Professional occupations</v>
      </c>
      <c r="B282" s="302">
        <v>9.5966075975899763</v>
      </c>
      <c r="C282" s="302">
        <v>1.1982276329615007</v>
      </c>
      <c r="D282" s="302">
        <v>3.4004459225503472</v>
      </c>
      <c r="E282" s="302">
        <f t="shared" ref="E282:E289" si="126">SUM(B282:D282)</f>
        <v>14.195281153101824</v>
      </c>
      <c r="F282" s="303"/>
      <c r="G282" s="302">
        <v>10.974912448906426</v>
      </c>
      <c r="H282" s="302">
        <v>1.6288789346525501</v>
      </c>
      <c r="I282" s="302">
        <v>4.8678143341903581</v>
      </c>
      <c r="J282" s="302">
        <f t="shared" ref="J282:J284" si="127">SUM(G282:I282)</f>
        <v>17.471605717749334</v>
      </c>
      <c r="K282" s="303"/>
      <c r="L282" s="302">
        <v>13.436075028466137</v>
      </c>
      <c r="M282" s="302">
        <v>2.1785629458994134</v>
      </c>
      <c r="N282" s="302">
        <v>4.9610104409272351</v>
      </c>
      <c r="O282" s="302">
        <f t="shared" ref="O282:O289" si="128">SUM(L282:N282)</f>
        <v>20.575648415292786</v>
      </c>
    </row>
    <row r="283" spans="1:15" s="236" customFormat="1" x14ac:dyDescent="0.2">
      <c r="A283" s="237" t="str">
        <f>name!E$6</f>
        <v>Associate professional occupations</v>
      </c>
      <c r="B283" s="302">
        <v>5.4659313291184572</v>
      </c>
      <c r="C283" s="302">
        <v>1.1623737702619228</v>
      </c>
      <c r="D283" s="302">
        <v>1.5808680938405091</v>
      </c>
      <c r="E283" s="302">
        <f t="shared" si="126"/>
        <v>8.2091731932208898</v>
      </c>
      <c r="F283" s="303"/>
      <c r="G283" s="302">
        <v>5.5125545939668958</v>
      </c>
      <c r="H283" s="302">
        <v>1.318200455955018</v>
      </c>
      <c r="I283" s="302">
        <v>1.8504785505427095</v>
      </c>
      <c r="J283" s="302">
        <f t="shared" si="127"/>
        <v>8.6812336004646227</v>
      </c>
      <c r="K283" s="303"/>
      <c r="L283" s="302">
        <v>5.6070164504052729</v>
      </c>
      <c r="M283" s="302">
        <v>1.571576478982452</v>
      </c>
      <c r="N283" s="302">
        <v>2.0585634342767896</v>
      </c>
      <c r="O283" s="302">
        <f t="shared" si="128"/>
        <v>9.2371563636645142</v>
      </c>
    </row>
    <row r="284" spans="1:15" s="236" customFormat="1" x14ac:dyDescent="0.2">
      <c r="A284" s="237" t="str">
        <f>name!E$7</f>
        <v>Administrative and secretarial occupations</v>
      </c>
      <c r="B284" s="302">
        <v>5.5791642740033458</v>
      </c>
      <c r="C284" s="302">
        <v>4.4202715025582071</v>
      </c>
      <c r="D284" s="302">
        <v>1.0498761937924008</v>
      </c>
      <c r="E284" s="302">
        <f t="shared" si="126"/>
        <v>11.049311970353953</v>
      </c>
      <c r="F284" s="303"/>
      <c r="G284" s="302">
        <v>4.6252547644375239</v>
      </c>
      <c r="H284" s="302">
        <v>4.0566586375895799</v>
      </c>
      <c r="I284" s="302">
        <v>0.75754911504520372</v>
      </c>
      <c r="J284" s="302">
        <f t="shared" si="127"/>
        <v>9.4394625170723074</v>
      </c>
      <c r="K284" s="303"/>
      <c r="L284" s="302">
        <v>3.9749869726574101</v>
      </c>
      <c r="M284" s="302">
        <v>3.9058694291863665</v>
      </c>
      <c r="N284" s="302">
        <v>0.89769084281464318</v>
      </c>
      <c r="O284" s="302">
        <f t="shared" si="128"/>
        <v>8.7785472446584194</v>
      </c>
    </row>
    <row r="285" spans="1:15" s="236" customFormat="1" x14ac:dyDescent="0.2">
      <c r="A285" s="237" t="str">
        <f>name!E$8</f>
        <v>Skilled trades occupations</v>
      </c>
      <c r="B285" s="302">
        <v>0.63365015777552791</v>
      </c>
      <c r="C285" s="302">
        <v>0.17832266755584936</v>
      </c>
      <c r="D285" s="302">
        <v>0.21397336870348285</v>
      </c>
      <c r="E285" s="302">
        <f t="shared" si="126"/>
        <v>1.0259461940348602</v>
      </c>
      <c r="F285" s="303"/>
      <c r="G285" s="302">
        <v>0.45575878039210449</v>
      </c>
      <c r="H285" s="302">
        <v>9.953759515049794E-2</v>
      </c>
      <c r="I285" s="302">
        <v>0.25464448712722315</v>
      </c>
      <c r="J285" s="302">
        <f>SUM(G285:I285)</f>
        <v>0.80994086266982568</v>
      </c>
      <c r="K285" s="303"/>
      <c r="L285" s="302">
        <v>0.37519256247906252</v>
      </c>
      <c r="M285" s="302">
        <v>0.14204883602235288</v>
      </c>
      <c r="N285" s="302">
        <v>0.29357126667981032</v>
      </c>
      <c r="O285" s="302">
        <f t="shared" si="128"/>
        <v>0.81081266518122574</v>
      </c>
    </row>
    <row r="286" spans="1:15" s="236" customFormat="1" x14ac:dyDescent="0.2">
      <c r="A286" s="237" t="str">
        <f>name!E$9</f>
        <v>Caring, leisure and other service occupations</v>
      </c>
      <c r="B286" s="302">
        <v>0.33216600222617354</v>
      </c>
      <c r="C286" s="302">
        <v>0.15859774905556845</v>
      </c>
      <c r="D286" s="302">
        <v>0.26536727662629034</v>
      </c>
      <c r="E286" s="302">
        <f t="shared" si="126"/>
        <v>0.75613102790803233</v>
      </c>
      <c r="F286" s="303"/>
      <c r="G286" s="302">
        <v>0.36572973401479397</v>
      </c>
      <c r="H286" s="302">
        <v>0.24779376686385809</v>
      </c>
      <c r="I286" s="302">
        <v>0.26417581810801394</v>
      </c>
      <c r="J286" s="302">
        <f t="shared" ref="J286:J289" si="129">SUM(G286:I286)</f>
        <v>0.87769931898666598</v>
      </c>
      <c r="K286" s="303"/>
      <c r="L286" s="302">
        <v>0.44041754683376411</v>
      </c>
      <c r="M286" s="302">
        <v>0.32734224055117661</v>
      </c>
      <c r="N286" s="302">
        <v>0.45612232840827893</v>
      </c>
      <c r="O286" s="302">
        <f t="shared" si="128"/>
        <v>1.2238821157932196</v>
      </c>
    </row>
    <row r="287" spans="1:15" s="236" customFormat="1" x14ac:dyDescent="0.2">
      <c r="A287" s="237" t="str">
        <f>name!E$10</f>
        <v>Sales and customer service occupations</v>
      </c>
      <c r="B287" s="302">
        <v>1.1833108114857986</v>
      </c>
      <c r="C287" s="302">
        <v>0.81045428791462371</v>
      </c>
      <c r="D287" s="302">
        <v>0.29056223257014541</v>
      </c>
      <c r="E287" s="302">
        <f t="shared" si="126"/>
        <v>2.2843273319705677</v>
      </c>
      <c r="F287" s="303"/>
      <c r="G287" s="302">
        <v>0.92810622201513004</v>
      </c>
      <c r="H287" s="302">
        <v>0.73409233294189991</v>
      </c>
      <c r="I287" s="302">
        <v>0.21494454577297792</v>
      </c>
      <c r="J287" s="302">
        <f t="shared" si="129"/>
        <v>1.8771431007300079</v>
      </c>
      <c r="K287" s="303"/>
      <c r="L287" s="302">
        <v>1.0836705720064719</v>
      </c>
      <c r="M287" s="302">
        <v>0.99703875580663792</v>
      </c>
      <c r="N287" s="302">
        <v>0.21381019754228334</v>
      </c>
      <c r="O287" s="302">
        <f t="shared" si="128"/>
        <v>2.2945195253553932</v>
      </c>
    </row>
    <row r="288" spans="1:15" s="236" customFormat="1" x14ac:dyDescent="0.2">
      <c r="A288" s="237" t="str">
        <f>name!E$11</f>
        <v>Process, plant and machine operatives</v>
      </c>
      <c r="B288" s="302">
        <v>0.36760305532056692</v>
      </c>
      <c r="C288" s="302">
        <v>0.12454290116473936</v>
      </c>
      <c r="D288" s="302">
        <v>7.7266163264353968E-2</v>
      </c>
      <c r="E288" s="302">
        <f t="shared" si="126"/>
        <v>0.56941211974966022</v>
      </c>
      <c r="F288" s="303"/>
      <c r="G288" s="302">
        <v>0.24123804951551522</v>
      </c>
      <c r="H288" s="302">
        <v>0.10232600683954468</v>
      </c>
      <c r="I288" s="302">
        <v>0.11885069712408486</v>
      </c>
      <c r="J288" s="302">
        <f t="shared" si="129"/>
        <v>0.46241475347914479</v>
      </c>
      <c r="K288" s="303"/>
      <c r="L288" s="302">
        <v>0.19694060729080148</v>
      </c>
      <c r="M288" s="302">
        <v>0.12750482938709767</v>
      </c>
      <c r="N288" s="302">
        <v>0.16455058651215312</v>
      </c>
      <c r="O288" s="302">
        <f t="shared" si="128"/>
        <v>0.48899602319005231</v>
      </c>
    </row>
    <row r="289" spans="1:15" s="236" customFormat="1" x14ac:dyDescent="0.2">
      <c r="A289" s="237" t="str">
        <f>name!E$12</f>
        <v>Elementary occupations</v>
      </c>
      <c r="B289" s="302">
        <v>0.69299116434643648</v>
      </c>
      <c r="C289" s="302">
        <v>0.3754628100828144</v>
      </c>
      <c r="D289" s="302">
        <v>0.82837159567457186</v>
      </c>
      <c r="E289" s="302">
        <f t="shared" si="126"/>
        <v>1.8968255701038228</v>
      </c>
      <c r="F289" s="303"/>
      <c r="G289" s="302">
        <v>0.473061447290268</v>
      </c>
      <c r="H289" s="302">
        <v>0.32988343594849434</v>
      </c>
      <c r="I289" s="302">
        <v>0.64113976021635732</v>
      </c>
      <c r="J289" s="302">
        <f t="shared" si="129"/>
        <v>1.4440846434551196</v>
      </c>
      <c r="K289" s="303"/>
      <c r="L289" s="302">
        <v>0.33784542484913993</v>
      </c>
      <c r="M289" s="302">
        <v>0.29460540517632772</v>
      </c>
      <c r="N289" s="302">
        <v>0.9543869131029713</v>
      </c>
      <c r="O289" s="302">
        <f t="shared" si="128"/>
        <v>1.5868377431284388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27.373011834110347</v>
      </c>
      <c r="C291" s="311">
        <f t="shared" ref="C291:E291" si="130">SUM(C281:C289)</f>
        <v>9.0992782680804005</v>
      </c>
      <c r="D291" s="311">
        <f t="shared" si="130"/>
        <v>8.4407098978092456</v>
      </c>
      <c r="E291" s="311">
        <f t="shared" si="130"/>
        <v>44.912999999999982</v>
      </c>
      <c r="F291" s="311"/>
      <c r="G291" s="311">
        <f t="shared" ref="G291:J291" si="131">SUM(G281:G289)</f>
        <v>27.003235052796114</v>
      </c>
      <c r="H291" s="311">
        <f t="shared" si="131"/>
        <v>9.432104904829659</v>
      </c>
      <c r="I291" s="311">
        <f t="shared" si="131"/>
        <v>10.114660042374268</v>
      </c>
      <c r="J291" s="311">
        <f t="shared" si="131"/>
        <v>46.55000000000004</v>
      </c>
      <c r="K291" s="311"/>
      <c r="L291" s="311">
        <f t="shared" ref="L291:O291" si="132">SUM(L281:L289)</f>
        <v>29.136759777485935</v>
      </c>
      <c r="M291" s="311">
        <f t="shared" si="132"/>
        <v>10.785385794143407</v>
      </c>
      <c r="N291" s="311">
        <f t="shared" si="132"/>
        <v>11.306854428370649</v>
      </c>
      <c r="O291" s="311">
        <f t="shared" si="132"/>
        <v>51.228999999999992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2.1683214827158013</v>
      </c>
      <c r="C298" s="302">
        <v>0.49931818689819679</v>
      </c>
      <c r="D298" s="302">
        <v>0.19464756331922253</v>
      </c>
      <c r="E298" s="302">
        <f>SUM(B298:D298)</f>
        <v>2.8622872329332205</v>
      </c>
      <c r="F298" s="303"/>
      <c r="G298" s="302">
        <v>2.5182176190510113</v>
      </c>
      <c r="H298" s="302">
        <v>0.640402102914018</v>
      </c>
      <c r="I298" s="302">
        <v>0.13386704338589103</v>
      </c>
      <c r="J298" s="302">
        <f>SUM(G298:I298)</f>
        <v>3.2924867653509202</v>
      </c>
      <c r="K298" s="303"/>
      <c r="L298" s="302">
        <v>3.0685323303311924</v>
      </c>
      <c r="M298" s="302">
        <v>0.75309665608435672</v>
      </c>
      <c r="N298" s="302">
        <v>0.11831274412679124</v>
      </c>
      <c r="O298" s="302">
        <f>SUM(L298:N298)</f>
        <v>3.9399417305423405</v>
      </c>
    </row>
    <row r="299" spans="1:15" s="236" customFormat="1" x14ac:dyDescent="0.2">
      <c r="A299" s="237" t="str">
        <f>name!E$5</f>
        <v>Professional occupations</v>
      </c>
      <c r="B299" s="302">
        <v>2.5201910757385102</v>
      </c>
      <c r="C299" s="302">
        <v>0.78846036282254595</v>
      </c>
      <c r="D299" s="302">
        <v>0.25104396364962045</v>
      </c>
      <c r="E299" s="302">
        <f t="shared" ref="E299:E306" si="133">SUM(B299:D299)</f>
        <v>3.5596954022106768</v>
      </c>
      <c r="F299" s="303"/>
      <c r="G299" s="302">
        <v>3.3651301077078952</v>
      </c>
      <c r="H299" s="302">
        <v>1.0218422697139287</v>
      </c>
      <c r="I299" s="302">
        <v>0.1495139854126338</v>
      </c>
      <c r="J299" s="302">
        <f t="shared" ref="J299:J301" si="134">SUM(G299:I299)</f>
        <v>4.5364863628344576</v>
      </c>
      <c r="K299" s="303"/>
      <c r="L299" s="302">
        <v>4.5425979859679684</v>
      </c>
      <c r="M299" s="302">
        <v>1.3831344600643574</v>
      </c>
      <c r="N299" s="302">
        <v>0.11284923031812179</v>
      </c>
      <c r="O299" s="302">
        <f t="shared" ref="O299:O306" si="135">SUM(L299:N299)</f>
        <v>6.0385816763504474</v>
      </c>
    </row>
    <row r="300" spans="1:15" s="236" customFormat="1" x14ac:dyDescent="0.2">
      <c r="A300" s="237" t="str">
        <f>name!E$6</f>
        <v>Associate professional occupations</v>
      </c>
      <c r="B300" s="302">
        <v>3.5608030033919671</v>
      </c>
      <c r="C300" s="302">
        <v>1.1004430584516185</v>
      </c>
      <c r="D300" s="302">
        <v>0.5744528653850598</v>
      </c>
      <c r="E300" s="302">
        <f t="shared" si="133"/>
        <v>5.2356989272286452</v>
      </c>
      <c r="F300" s="303"/>
      <c r="G300" s="302">
        <v>4.2736601529225995</v>
      </c>
      <c r="H300" s="302">
        <v>1.2279458316187746</v>
      </c>
      <c r="I300" s="302">
        <v>0.3539384518416876</v>
      </c>
      <c r="J300" s="302">
        <f t="shared" si="134"/>
        <v>5.8555444363830622</v>
      </c>
      <c r="K300" s="303"/>
      <c r="L300" s="302">
        <v>4.6430755280368414</v>
      </c>
      <c r="M300" s="302">
        <v>1.4228948679355709</v>
      </c>
      <c r="N300" s="302">
        <v>0.31718387235343898</v>
      </c>
      <c r="O300" s="302">
        <f t="shared" si="135"/>
        <v>6.3831542683258515</v>
      </c>
    </row>
    <row r="301" spans="1:15" s="236" customFormat="1" x14ac:dyDescent="0.2">
      <c r="A301" s="237" t="str">
        <f>name!E$7</f>
        <v>Administrative and secretarial occupations</v>
      </c>
      <c r="B301" s="302">
        <v>3.4498344052753849</v>
      </c>
      <c r="C301" s="302">
        <v>2.615015742592036</v>
      </c>
      <c r="D301" s="302">
        <v>5.0065353509675059E-2</v>
      </c>
      <c r="E301" s="302">
        <f t="shared" si="133"/>
        <v>6.1149155013770962</v>
      </c>
      <c r="F301" s="303"/>
      <c r="G301" s="302">
        <v>3.7287763622601142</v>
      </c>
      <c r="H301" s="302">
        <v>2.5462728949524642</v>
      </c>
      <c r="I301" s="302">
        <v>3.0222932903503218E-2</v>
      </c>
      <c r="J301" s="302">
        <f t="shared" si="134"/>
        <v>6.3052721901160815</v>
      </c>
      <c r="K301" s="303"/>
      <c r="L301" s="302">
        <v>3.7493327486765518</v>
      </c>
      <c r="M301" s="302">
        <v>2.4844845920811314</v>
      </c>
      <c r="N301" s="302">
        <v>3.1094969695679944E-2</v>
      </c>
      <c r="O301" s="302">
        <f t="shared" si="135"/>
        <v>6.2649123104533633</v>
      </c>
    </row>
    <row r="302" spans="1:15" s="236" customFormat="1" x14ac:dyDescent="0.2">
      <c r="A302" s="237" t="str">
        <f>name!E$8</f>
        <v>Skilled trades occupations</v>
      </c>
      <c r="B302" s="302">
        <v>0.55425063365196836</v>
      </c>
      <c r="C302" s="302">
        <v>0.34495577766793084</v>
      </c>
      <c r="D302" s="302">
        <v>0.28253060591407797</v>
      </c>
      <c r="E302" s="302">
        <f t="shared" si="133"/>
        <v>1.1817370172339772</v>
      </c>
      <c r="F302" s="303"/>
      <c r="G302" s="302">
        <v>0.45901045018640219</v>
      </c>
      <c r="H302" s="302">
        <v>0.21413666114712629</v>
      </c>
      <c r="I302" s="302">
        <v>0.12820612220544161</v>
      </c>
      <c r="J302" s="302">
        <f>SUM(G302:I302)</f>
        <v>0.80135323353897003</v>
      </c>
      <c r="K302" s="303"/>
      <c r="L302" s="302">
        <v>0.45442923119141698</v>
      </c>
      <c r="M302" s="302">
        <v>0.28330276004358251</v>
      </c>
      <c r="N302" s="302">
        <v>9.5130856394894561E-2</v>
      </c>
      <c r="O302" s="302">
        <f t="shared" si="135"/>
        <v>0.83286284762989415</v>
      </c>
    </row>
    <row r="303" spans="1:15" s="236" customFormat="1" x14ac:dyDescent="0.2">
      <c r="A303" s="237" t="str">
        <f>name!E$9</f>
        <v>Caring, leisure and other service occupations</v>
      </c>
      <c r="B303" s="302">
        <v>1.3570341371999566</v>
      </c>
      <c r="C303" s="302">
        <v>1.5655474578502246</v>
      </c>
      <c r="D303" s="302">
        <v>0.18071895538740598</v>
      </c>
      <c r="E303" s="302">
        <f t="shared" si="133"/>
        <v>3.103300550437587</v>
      </c>
      <c r="F303" s="303"/>
      <c r="G303" s="302">
        <v>1.4630043721962558</v>
      </c>
      <c r="H303" s="302">
        <v>1.5288217481327067</v>
      </c>
      <c r="I303" s="302">
        <v>0.17761207193387268</v>
      </c>
      <c r="J303" s="302">
        <f t="shared" ref="J303:J306" si="136">SUM(G303:I303)</f>
        <v>3.169438192262835</v>
      </c>
      <c r="K303" s="303"/>
      <c r="L303" s="302">
        <v>1.960915532909975</v>
      </c>
      <c r="M303" s="302">
        <v>1.8743272012069958</v>
      </c>
      <c r="N303" s="302">
        <v>0.24157203509317038</v>
      </c>
      <c r="O303" s="302">
        <f t="shared" si="135"/>
        <v>4.0768147692101415</v>
      </c>
    </row>
    <row r="304" spans="1:15" s="236" customFormat="1" x14ac:dyDescent="0.2">
      <c r="A304" s="237" t="str">
        <f>name!E$10</f>
        <v>Sales and customer service occupations</v>
      </c>
      <c r="B304" s="302">
        <v>2.3908125569201402</v>
      </c>
      <c r="C304" s="302">
        <v>1.6782992721561976</v>
      </c>
      <c r="D304" s="302">
        <v>0.11777773054007627</v>
      </c>
      <c r="E304" s="302">
        <f t="shared" si="133"/>
        <v>4.1868895596164144</v>
      </c>
      <c r="F304" s="303"/>
      <c r="G304" s="302">
        <v>2.4441882447696162</v>
      </c>
      <c r="H304" s="302">
        <v>1.4785310283884243</v>
      </c>
      <c r="I304" s="302">
        <v>5.7113917409109705E-2</v>
      </c>
      <c r="J304" s="302">
        <f t="shared" si="136"/>
        <v>3.9798331905671502</v>
      </c>
      <c r="K304" s="303"/>
      <c r="L304" s="302">
        <v>3.0879077038618861</v>
      </c>
      <c r="M304" s="302">
        <v>2.392728916558799</v>
      </c>
      <c r="N304" s="302">
        <v>4.1921497380093896E-2</v>
      </c>
      <c r="O304" s="302">
        <f t="shared" si="135"/>
        <v>5.522558117800779</v>
      </c>
    </row>
    <row r="305" spans="1:15" s="236" customFormat="1" x14ac:dyDescent="0.2">
      <c r="A305" s="237" t="str">
        <f>name!E$11</f>
        <v>Process, plant and machine operatives</v>
      </c>
      <c r="B305" s="302">
        <v>1.101597518711692</v>
      </c>
      <c r="C305" s="302">
        <v>0.77500807341259292</v>
      </c>
      <c r="D305" s="302">
        <v>9.0869173374755863E-2</v>
      </c>
      <c r="E305" s="302">
        <f t="shared" si="133"/>
        <v>1.9674747654990408</v>
      </c>
      <c r="F305" s="303"/>
      <c r="G305" s="302">
        <v>0.86879200354413699</v>
      </c>
      <c r="H305" s="302">
        <v>0.63748948736099198</v>
      </c>
      <c r="I305" s="302">
        <v>6.2990738414269373E-2</v>
      </c>
      <c r="J305" s="302">
        <f t="shared" si="136"/>
        <v>1.5692722293193984</v>
      </c>
      <c r="K305" s="303"/>
      <c r="L305" s="302">
        <v>0.82718199331462927</v>
      </c>
      <c r="M305" s="302">
        <v>0.73675183926141052</v>
      </c>
      <c r="N305" s="302">
        <v>7.1394459073755648E-2</v>
      </c>
      <c r="O305" s="302">
        <f t="shared" si="135"/>
        <v>1.6353282916497953</v>
      </c>
    </row>
    <row r="306" spans="1:15" s="236" customFormat="1" x14ac:dyDescent="0.2">
      <c r="A306" s="237" t="str">
        <f>name!E$12</f>
        <v>Elementary occupations</v>
      </c>
      <c r="B306" s="302">
        <v>4.9007359324861284</v>
      </c>
      <c r="C306" s="302">
        <v>4.6654360097574168</v>
      </c>
      <c r="D306" s="302">
        <v>2.365829101219814</v>
      </c>
      <c r="E306" s="302">
        <f t="shared" si="133"/>
        <v>11.932001043463361</v>
      </c>
      <c r="F306" s="303"/>
      <c r="G306" s="302">
        <v>4.3639187462311932</v>
      </c>
      <c r="H306" s="302">
        <v>3.6679116482867298</v>
      </c>
      <c r="I306" s="302">
        <v>2.1704830051091197</v>
      </c>
      <c r="J306" s="302">
        <f t="shared" si="136"/>
        <v>10.202313399627043</v>
      </c>
      <c r="K306" s="303"/>
      <c r="L306" s="302">
        <v>5.1196963844143744</v>
      </c>
      <c r="M306" s="302">
        <v>3.0948229519745221</v>
      </c>
      <c r="N306" s="302">
        <v>2.6963266516484676</v>
      </c>
      <c r="O306" s="302">
        <f t="shared" si="135"/>
        <v>10.910845988037364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22.003580746091547</v>
      </c>
      <c r="C308" s="311">
        <f t="shared" ref="C308:E308" si="137">SUM(C298:C306)</f>
        <v>14.03248394160876</v>
      </c>
      <c r="D308" s="311">
        <f t="shared" si="137"/>
        <v>4.1079353122997082</v>
      </c>
      <c r="E308" s="311">
        <f t="shared" si="137"/>
        <v>40.14400000000002</v>
      </c>
      <c r="F308" s="311"/>
      <c r="G308" s="311">
        <f t="shared" ref="G308:J308" si="138">SUM(G298:G306)</f>
        <v>23.48469805886922</v>
      </c>
      <c r="H308" s="311">
        <f t="shared" si="138"/>
        <v>12.963353672515165</v>
      </c>
      <c r="I308" s="311">
        <f t="shared" si="138"/>
        <v>3.263948268615529</v>
      </c>
      <c r="J308" s="311">
        <f t="shared" si="138"/>
        <v>39.711999999999918</v>
      </c>
      <c r="K308" s="311"/>
      <c r="L308" s="311">
        <f t="shared" ref="L308:O308" si="139">SUM(L298:L306)</f>
        <v>27.453669438704836</v>
      </c>
      <c r="M308" s="311">
        <f t="shared" si="139"/>
        <v>14.425544245210727</v>
      </c>
      <c r="N308" s="311">
        <f t="shared" si="139"/>
        <v>3.725786316084414</v>
      </c>
      <c r="O308" s="311">
        <f t="shared" si="139"/>
        <v>45.604999999999976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0.84239282524943859</v>
      </c>
      <c r="C315" s="302">
        <v>0.24262512981009887</v>
      </c>
      <c r="D315" s="302">
        <v>0.17413863526753121</v>
      </c>
      <c r="E315" s="302">
        <f>SUM(B315:D315)</f>
        <v>1.2591565903270685</v>
      </c>
      <c r="F315" s="303"/>
      <c r="G315" s="302">
        <v>0.94514510426813014</v>
      </c>
      <c r="H315" s="302">
        <v>0.31483927765394859</v>
      </c>
      <c r="I315" s="302">
        <v>3.5943594235908996E-2</v>
      </c>
      <c r="J315" s="302">
        <f>SUM(G315:I315)</f>
        <v>1.2959279761579876</v>
      </c>
      <c r="K315" s="303"/>
      <c r="L315" s="302">
        <v>0.92365735700144114</v>
      </c>
      <c r="M315" s="302">
        <v>0.39192604015031829</v>
      </c>
      <c r="N315" s="302">
        <v>4.8940804338433841E-2</v>
      </c>
      <c r="O315" s="302">
        <f>SUM(L315:N315)</f>
        <v>1.3645242014901933</v>
      </c>
    </row>
    <row r="316" spans="1:15" s="236" customFormat="1" x14ac:dyDescent="0.2">
      <c r="A316" s="237" t="str">
        <f>name!E$5</f>
        <v>Professional occupations</v>
      </c>
      <c r="B316" s="302">
        <v>1.8939680541197608</v>
      </c>
      <c r="C316" s="302">
        <v>0.83284618978855385</v>
      </c>
      <c r="D316" s="302">
        <v>0.40022164160699014</v>
      </c>
      <c r="E316" s="302">
        <f t="shared" ref="E316:E323" si="140">SUM(B316:D316)</f>
        <v>3.1270358855153049</v>
      </c>
      <c r="F316" s="303"/>
      <c r="G316" s="302">
        <v>2.4328673027162</v>
      </c>
      <c r="H316" s="302">
        <v>1.0051282188718162</v>
      </c>
      <c r="I316" s="302">
        <v>0.14164087016129223</v>
      </c>
      <c r="J316" s="302">
        <f t="shared" ref="J316:J318" si="141">SUM(G316:I316)</f>
        <v>3.5796363917493084</v>
      </c>
      <c r="K316" s="303"/>
      <c r="L316" s="302">
        <v>2.7091034114644206</v>
      </c>
      <c r="M316" s="302">
        <v>1.3219191188182964</v>
      </c>
      <c r="N316" s="302">
        <v>0.14377854143968699</v>
      </c>
      <c r="O316" s="302">
        <f t="shared" ref="O316:O323" si="142">SUM(L316:N316)</f>
        <v>4.1748010717224044</v>
      </c>
    </row>
    <row r="317" spans="1:15" s="236" customFormat="1" x14ac:dyDescent="0.2">
      <c r="A317" s="237" t="str">
        <f>name!E$6</f>
        <v>Associate professional occupations</v>
      </c>
      <c r="B317" s="302">
        <v>3.7392116093874557</v>
      </c>
      <c r="C317" s="302">
        <v>0.95239776756532613</v>
      </c>
      <c r="D317" s="302">
        <v>0.30990475319522154</v>
      </c>
      <c r="E317" s="302">
        <f t="shared" si="140"/>
        <v>5.0015141301480028</v>
      </c>
      <c r="F317" s="303"/>
      <c r="G317" s="302">
        <v>4.2778509120695878</v>
      </c>
      <c r="H317" s="302">
        <v>0.96657148835786078</v>
      </c>
      <c r="I317" s="302">
        <v>6.556066959529068E-2</v>
      </c>
      <c r="J317" s="302">
        <f t="shared" si="141"/>
        <v>5.3099830700227395</v>
      </c>
      <c r="K317" s="303"/>
      <c r="L317" s="302">
        <v>4.8229672353101467</v>
      </c>
      <c r="M317" s="302">
        <v>1.157950980820857</v>
      </c>
      <c r="N317" s="302">
        <v>7.6728456510049989E-2</v>
      </c>
      <c r="O317" s="302">
        <f t="shared" si="142"/>
        <v>6.0576466726410541</v>
      </c>
    </row>
    <row r="318" spans="1:15" s="236" customFormat="1" x14ac:dyDescent="0.2">
      <c r="A318" s="237" t="str">
        <f>name!E$7</f>
        <v>Administrative and secretarial occupations</v>
      </c>
      <c r="B318" s="302">
        <v>2.8014358995347961</v>
      </c>
      <c r="C318" s="302">
        <v>2.8362922806302158</v>
      </c>
      <c r="D318" s="302">
        <v>0.10291906121907769</v>
      </c>
      <c r="E318" s="302">
        <f t="shared" si="140"/>
        <v>5.7406472413840897</v>
      </c>
      <c r="F318" s="303"/>
      <c r="G318" s="302">
        <v>2.723058820884376</v>
      </c>
      <c r="H318" s="302">
        <v>2.4601241743997218</v>
      </c>
      <c r="I318" s="302">
        <v>2.7323367730520451E-2</v>
      </c>
      <c r="J318" s="302">
        <f t="shared" si="141"/>
        <v>5.210506363014618</v>
      </c>
      <c r="K318" s="303"/>
      <c r="L318" s="302">
        <v>1.8350360135800272</v>
      </c>
      <c r="M318" s="302">
        <v>2.074569731141628</v>
      </c>
      <c r="N318" s="302">
        <v>1.5003951218210321E-2</v>
      </c>
      <c r="O318" s="302">
        <f t="shared" si="142"/>
        <v>3.9246096959398655</v>
      </c>
    </row>
    <row r="319" spans="1:15" s="236" customFormat="1" x14ac:dyDescent="0.2">
      <c r="A319" s="237" t="str">
        <f>name!E$8</f>
        <v>Skilled trades occupations</v>
      </c>
      <c r="B319" s="302">
        <v>0.240507329097259</v>
      </c>
      <c r="C319" s="302">
        <v>2.7789655000507365E-2</v>
      </c>
      <c r="D319" s="302">
        <v>0.1562970673028963</v>
      </c>
      <c r="E319" s="302">
        <f t="shared" si="140"/>
        <v>0.42459405140066264</v>
      </c>
      <c r="F319" s="303"/>
      <c r="G319" s="302">
        <v>0.19534742241396527</v>
      </c>
      <c r="H319" s="302">
        <v>2.0739467327123003E-2</v>
      </c>
      <c r="I319" s="302">
        <v>2.0010835776881814E-3</v>
      </c>
      <c r="J319" s="302">
        <f>SUM(G319:I319)</f>
        <v>0.21808797331877647</v>
      </c>
      <c r="K319" s="303"/>
      <c r="L319" s="302">
        <v>0.18387920879201056</v>
      </c>
      <c r="M319" s="302">
        <v>5.036094181362484E-2</v>
      </c>
      <c r="N319" s="302">
        <v>4.3697370659985316E-3</v>
      </c>
      <c r="O319" s="302">
        <f t="shared" si="142"/>
        <v>0.23860988767163394</v>
      </c>
    </row>
    <row r="320" spans="1:15" s="236" customFormat="1" x14ac:dyDescent="0.2">
      <c r="A320" s="237" t="str">
        <f>name!E$9</f>
        <v>Caring, leisure and other service occupations</v>
      </c>
      <c r="B320" s="302">
        <v>0.41375930916682535</v>
      </c>
      <c r="C320" s="302">
        <v>0.40073650824973128</v>
      </c>
      <c r="D320" s="302">
        <v>7.1691836253379104E-2</v>
      </c>
      <c r="E320" s="302">
        <f t="shared" si="140"/>
        <v>0.88618765366993579</v>
      </c>
      <c r="F320" s="303"/>
      <c r="G320" s="302">
        <v>0.40286333958242837</v>
      </c>
      <c r="H320" s="302">
        <v>0.3567862132138423</v>
      </c>
      <c r="I320" s="302">
        <v>3.5288960218567957E-2</v>
      </c>
      <c r="J320" s="302">
        <f t="shared" ref="J320:J323" si="143">SUM(G320:I320)</f>
        <v>0.79493851301483864</v>
      </c>
      <c r="K320" s="303"/>
      <c r="L320" s="302">
        <v>0.44482934428028192</v>
      </c>
      <c r="M320" s="302">
        <v>0.39319260975669584</v>
      </c>
      <c r="N320" s="302">
        <v>2.8285689972307796E-2</v>
      </c>
      <c r="O320" s="302">
        <f t="shared" si="142"/>
        <v>0.86630764400928562</v>
      </c>
    </row>
    <row r="321" spans="1:15" s="236" customFormat="1" x14ac:dyDescent="0.2">
      <c r="A321" s="237" t="str">
        <f>name!E$10</f>
        <v>Sales and customer service occupations</v>
      </c>
      <c r="B321" s="302">
        <v>0.2285807417463912</v>
      </c>
      <c r="C321" s="302">
        <v>0.25687717730331927</v>
      </c>
      <c r="D321" s="302">
        <v>3.4508700539570752E-2</v>
      </c>
      <c r="E321" s="302">
        <f t="shared" si="140"/>
        <v>0.51996661958928125</v>
      </c>
      <c r="F321" s="303"/>
      <c r="G321" s="302">
        <v>0.22483649360751831</v>
      </c>
      <c r="H321" s="302">
        <v>0.24238502245838003</v>
      </c>
      <c r="I321" s="302">
        <v>4.9219006648230567E-3</v>
      </c>
      <c r="J321" s="302">
        <f t="shared" si="143"/>
        <v>0.47214341673072141</v>
      </c>
      <c r="K321" s="303"/>
      <c r="L321" s="302">
        <v>0.25195893384432361</v>
      </c>
      <c r="M321" s="302">
        <v>0.32062761112837301</v>
      </c>
      <c r="N321" s="302">
        <v>6.5734972063081964E-3</v>
      </c>
      <c r="O321" s="302">
        <f t="shared" si="142"/>
        <v>0.57916004217900474</v>
      </c>
    </row>
    <row r="322" spans="1:15" s="236" customFormat="1" x14ac:dyDescent="0.2">
      <c r="A322" s="237" t="str">
        <f>name!E$11</f>
        <v>Process, plant and machine operatives</v>
      </c>
      <c r="B322" s="302">
        <v>0.19713381712137212</v>
      </c>
      <c r="C322" s="302">
        <v>6.7701726282366703E-2</v>
      </c>
      <c r="D322" s="302">
        <v>2.2186616058586288E-2</v>
      </c>
      <c r="E322" s="302">
        <f t="shared" si="140"/>
        <v>0.28702215946232512</v>
      </c>
      <c r="F322" s="303"/>
      <c r="G322" s="302">
        <v>0.14959129340507596</v>
      </c>
      <c r="H322" s="302">
        <v>4.7451690320624081E-2</v>
      </c>
      <c r="I322" s="302">
        <v>1.742112555921187E-3</v>
      </c>
      <c r="J322" s="302">
        <f t="shared" si="143"/>
        <v>0.19878509628162122</v>
      </c>
      <c r="K322" s="303"/>
      <c r="L322" s="302">
        <v>0.15387664264122911</v>
      </c>
      <c r="M322" s="302">
        <v>6.110431881545423E-2</v>
      </c>
      <c r="N322" s="302">
        <v>1.9585825389752346E-3</v>
      </c>
      <c r="O322" s="302">
        <f t="shared" si="142"/>
        <v>0.21693954399565857</v>
      </c>
    </row>
    <row r="323" spans="1:15" s="236" customFormat="1" x14ac:dyDescent="0.2">
      <c r="A323" s="237" t="str">
        <f>name!E$12</f>
        <v>Elementary occupations</v>
      </c>
      <c r="B323" s="302">
        <v>0.26914778642912962</v>
      </c>
      <c r="C323" s="302">
        <v>0.26849267337919874</v>
      </c>
      <c r="D323" s="302">
        <v>2.1235208694983469E-2</v>
      </c>
      <c r="E323" s="302">
        <f t="shared" si="140"/>
        <v>0.55887566850331194</v>
      </c>
      <c r="F323" s="303"/>
      <c r="G323" s="302">
        <v>0.21814854036812636</v>
      </c>
      <c r="H323" s="302">
        <v>0.18504377817179465</v>
      </c>
      <c r="I323" s="302">
        <v>2.7988811694493118E-3</v>
      </c>
      <c r="J323" s="302">
        <f t="shared" si="143"/>
        <v>0.40599119970937031</v>
      </c>
      <c r="K323" s="303"/>
      <c r="L323" s="302">
        <v>0.18489292329991663</v>
      </c>
      <c r="M323" s="302">
        <v>0.13990762155480982</v>
      </c>
      <c r="N323" s="302">
        <v>3.6006954961958462E-3</v>
      </c>
      <c r="O323" s="302">
        <f t="shared" si="142"/>
        <v>0.32840124035092227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10.62613737185243</v>
      </c>
      <c r="C325" s="311">
        <f t="shared" ref="C325:E325" si="144">SUM(C315:C323)</f>
        <v>5.8857591080093181</v>
      </c>
      <c r="D325" s="311">
        <f t="shared" si="144"/>
        <v>1.2931035201382364</v>
      </c>
      <c r="E325" s="311">
        <f t="shared" si="144"/>
        <v>17.804999999999982</v>
      </c>
      <c r="F325" s="311"/>
      <c r="G325" s="311">
        <f t="shared" ref="G325:J325" si="145">SUM(G315:G323)</f>
        <v>11.569709229315407</v>
      </c>
      <c r="H325" s="311">
        <f t="shared" si="145"/>
        <v>5.5990693307751114</v>
      </c>
      <c r="I325" s="311">
        <f t="shared" si="145"/>
        <v>0.31722143990946206</v>
      </c>
      <c r="J325" s="311">
        <f t="shared" si="145"/>
        <v>17.485999999999983</v>
      </c>
      <c r="K325" s="311"/>
      <c r="L325" s="311">
        <f t="shared" ref="L325:O325" si="146">SUM(L315:L323)</f>
        <v>11.510201070213796</v>
      </c>
      <c r="M325" s="311">
        <f t="shared" si="146"/>
        <v>5.9115589740000569</v>
      </c>
      <c r="N325" s="311">
        <f t="shared" si="146"/>
        <v>0.32923995578616672</v>
      </c>
      <c r="O325" s="311">
        <f t="shared" si="146"/>
        <v>17.751000000000019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0.64452355194944644</v>
      </c>
      <c r="C332" s="302">
        <v>0.25328559068475998</v>
      </c>
      <c r="D332" s="302">
        <v>0.185188857767981</v>
      </c>
      <c r="E332" s="302">
        <f>SUM(B332:D332)</f>
        <v>1.0829980004021875</v>
      </c>
      <c r="F332" s="303"/>
      <c r="G332" s="302">
        <v>0.69623812762710291</v>
      </c>
      <c r="H332" s="302">
        <v>0.31626632038752472</v>
      </c>
      <c r="I332" s="302">
        <v>0.2146540180045132</v>
      </c>
      <c r="J332" s="302">
        <f>SUM(G332:I332)</f>
        <v>1.2271584660191408</v>
      </c>
      <c r="K332" s="303"/>
      <c r="L332" s="302">
        <v>0.75773062860036089</v>
      </c>
      <c r="M332" s="302">
        <v>0.40383066619416308</v>
      </c>
      <c r="N332" s="302">
        <v>0.19595411247075173</v>
      </c>
      <c r="O332" s="302">
        <f>SUM(L332:N332)</f>
        <v>1.3575154072652758</v>
      </c>
    </row>
    <row r="333" spans="1:15" s="236" customFormat="1" x14ac:dyDescent="0.2">
      <c r="A333" s="237" t="str">
        <f>name!E$5</f>
        <v>Professional occupations</v>
      </c>
      <c r="B333" s="302">
        <v>12.652104160267184</v>
      </c>
      <c r="C333" s="302">
        <v>6.5569082354859072</v>
      </c>
      <c r="D333" s="302">
        <v>0.96327127059301365</v>
      </c>
      <c r="E333" s="302">
        <f t="shared" ref="E333:E340" si="147">SUM(B333:D333)</f>
        <v>20.172283666346107</v>
      </c>
      <c r="F333" s="303"/>
      <c r="G333" s="302">
        <v>14.590580701339359</v>
      </c>
      <c r="H333" s="302">
        <v>7.2249910243592455</v>
      </c>
      <c r="I333" s="302">
        <v>1.2929940784680833</v>
      </c>
      <c r="J333" s="302">
        <f t="shared" ref="J333:J335" si="148">SUM(G333:I333)</f>
        <v>23.108565804166687</v>
      </c>
      <c r="K333" s="303"/>
      <c r="L333" s="302">
        <v>16.879758170698423</v>
      </c>
      <c r="M333" s="302">
        <v>9.6136635270890523</v>
      </c>
      <c r="N333" s="302">
        <v>1.2101324241632281</v>
      </c>
      <c r="O333" s="302">
        <f t="shared" ref="O333:O340" si="149">SUM(L333:N333)</f>
        <v>27.703554121950702</v>
      </c>
    </row>
    <row r="334" spans="1:15" s="236" customFormat="1" x14ac:dyDescent="0.2">
      <c r="A334" s="237" t="str">
        <f>name!E$6</f>
        <v>Associate professional occupations</v>
      </c>
      <c r="B334" s="302">
        <v>1.7248101963659013</v>
      </c>
      <c r="C334" s="302">
        <v>1.5485730697838453</v>
      </c>
      <c r="D334" s="302">
        <v>0.54059500546157235</v>
      </c>
      <c r="E334" s="302">
        <f t="shared" si="147"/>
        <v>3.8139782716113189</v>
      </c>
      <c r="F334" s="303"/>
      <c r="G334" s="302">
        <v>1.9633938838223048</v>
      </c>
      <c r="H334" s="302">
        <v>1.6698510776872055</v>
      </c>
      <c r="I334" s="302">
        <v>0.5136276408085958</v>
      </c>
      <c r="J334" s="302">
        <f t="shared" si="148"/>
        <v>4.1468726023181066</v>
      </c>
      <c r="K334" s="303"/>
      <c r="L334" s="302">
        <v>1.8998152779411226</v>
      </c>
      <c r="M334" s="302">
        <v>1.8086590482147911</v>
      </c>
      <c r="N334" s="302">
        <v>0.40445979161991241</v>
      </c>
      <c r="O334" s="302">
        <f t="shared" si="149"/>
        <v>4.1129341177758256</v>
      </c>
    </row>
    <row r="335" spans="1:15" s="236" customFormat="1" x14ac:dyDescent="0.2">
      <c r="A335" s="237" t="str">
        <f>name!E$7</f>
        <v>Administrative and secretarial occupations</v>
      </c>
      <c r="B335" s="302">
        <v>0.96417040470819593</v>
      </c>
      <c r="C335" s="302">
        <v>2.3296885568592751</v>
      </c>
      <c r="D335" s="302">
        <v>6.0162135700590362E-2</v>
      </c>
      <c r="E335" s="302">
        <f t="shared" si="147"/>
        <v>3.3540210972680615</v>
      </c>
      <c r="F335" s="303"/>
      <c r="G335" s="302">
        <v>0.88597006512954457</v>
      </c>
      <c r="H335" s="302">
        <v>2.0208179365547072</v>
      </c>
      <c r="I335" s="302">
        <v>5.8091252280504588E-2</v>
      </c>
      <c r="J335" s="302">
        <f t="shared" si="148"/>
        <v>2.9648792539647562</v>
      </c>
      <c r="K335" s="303"/>
      <c r="L335" s="302">
        <v>0.47375920792651366</v>
      </c>
      <c r="M335" s="302">
        <v>1.0938735025566115</v>
      </c>
      <c r="N335" s="302">
        <v>3.1743820517860823E-2</v>
      </c>
      <c r="O335" s="302">
        <f t="shared" si="149"/>
        <v>1.599376531000986</v>
      </c>
    </row>
    <row r="336" spans="1:15" s="236" customFormat="1" x14ac:dyDescent="0.2">
      <c r="A336" s="237" t="str">
        <f>name!E$8</f>
        <v>Skilled trades occupations</v>
      </c>
      <c r="B336" s="302">
        <v>0.47698257427414148</v>
      </c>
      <c r="C336" s="302">
        <v>0.3028861347783145</v>
      </c>
      <c r="D336" s="302">
        <v>8.5922569832056955E-2</v>
      </c>
      <c r="E336" s="302">
        <f t="shared" si="147"/>
        <v>0.8657912788845129</v>
      </c>
      <c r="F336" s="303"/>
      <c r="G336" s="302">
        <v>0.36369072491250337</v>
      </c>
      <c r="H336" s="302">
        <v>0.20017055607335005</v>
      </c>
      <c r="I336" s="302">
        <v>8.2388889869620244E-2</v>
      </c>
      <c r="J336" s="302">
        <f>SUM(G336:I336)</f>
        <v>0.64625017085547365</v>
      </c>
      <c r="K336" s="303"/>
      <c r="L336" s="302">
        <v>0.23453658687546478</v>
      </c>
      <c r="M336" s="302">
        <v>9.2564211871833946E-2</v>
      </c>
      <c r="N336" s="302">
        <v>0.20337547325339791</v>
      </c>
      <c r="O336" s="302">
        <f t="shared" si="149"/>
        <v>0.53047627200069658</v>
      </c>
    </row>
    <row r="337" spans="1:15" s="236" customFormat="1" x14ac:dyDescent="0.2">
      <c r="A337" s="237" t="str">
        <f>name!E$9</f>
        <v>Caring, leisure and other service occupations</v>
      </c>
      <c r="B337" s="302">
        <v>5.2583206592414751</v>
      </c>
      <c r="C337" s="302">
        <v>7.1488039142324977</v>
      </c>
      <c r="D337" s="302">
        <v>0.29523638738564878</v>
      </c>
      <c r="E337" s="302">
        <f t="shared" si="147"/>
        <v>12.70236096085962</v>
      </c>
      <c r="F337" s="303"/>
      <c r="G337" s="302">
        <v>5.0457146542318068</v>
      </c>
      <c r="H337" s="302">
        <v>6.6346357350648555</v>
      </c>
      <c r="I337" s="302">
        <v>0.33617913428422475</v>
      </c>
      <c r="J337" s="302">
        <f t="shared" ref="J337:J340" si="150">SUM(G337:I337)</f>
        <v>12.016529523580887</v>
      </c>
      <c r="K337" s="303"/>
      <c r="L337" s="302">
        <v>6.3486481209120464</v>
      </c>
      <c r="M337" s="302">
        <v>7.3791562250547065</v>
      </c>
      <c r="N337" s="302">
        <v>0.56266668829042499</v>
      </c>
      <c r="O337" s="302">
        <f t="shared" si="149"/>
        <v>14.290471034257179</v>
      </c>
    </row>
    <row r="338" spans="1:15" s="236" customFormat="1" x14ac:dyDescent="0.2">
      <c r="A338" s="237" t="str">
        <f>name!E$10</f>
        <v>Sales and customer service occupations</v>
      </c>
      <c r="B338" s="302">
        <v>8.91485385183996E-2</v>
      </c>
      <c r="C338" s="302">
        <v>0.16975748361093262</v>
      </c>
      <c r="D338" s="302">
        <v>5.0099330342860696E-2</v>
      </c>
      <c r="E338" s="302">
        <f t="shared" si="147"/>
        <v>0.30900535247219291</v>
      </c>
      <c r="F338" s="303"/>
      <c r="G338" s="302">
        <v>8.2339810096989999E-2</v>
      </c>
      <c r="H338" s="302">
        <v>0.14887488923448758</v>
      </c>
      <c r="I338" s="302">
        <v>3.7463686097150256E-2</v>
      </c>
      <c r="J338" s="302">
        <f t="shared" si="150"/>
        <v>0.26867838542862787</v>
      </c>
      <c r="K338" s="303"/>
      <c r="L338" s="302">
        <v>8.7617044523687529E-2</v>
      </c>
      <c r="M338" s="302">
        <v>0.1487980277939597</v>
      </c>
      <c r="N338" s="302">
        <v>5.5947306939200241E-2</v>
      </c>
      <c r="O338" s="302">
        <f t="shared" si="149"/>
        <v>0.29236237925684749</v>
      </c>
    </row>
    <row r="339" spans="1:15" s="236" customFormat="1" x14ac:dyDescent="0.2">
      <c r="A339" s="237" t="str">
        <f>name!E$11</f>
        <v>Process, plant and machine operatives</v>
      </c>
      <c r="B339" s="302">
        <v>7.8801685157573756E-2</v>
      </c>
      <c r="C339" s="302">
        <v>0.10829271515326359</v>
      </c>
      <c r="D339" s="302">
        <v>0.62191793875614521</v>
      </c>
      <c r="E339" s="302">
        <f t="shared" si="147"/>
        <v>0.80901233906698256</v>
      </c>
      <c r="F339" s="303"/>
      <c r="G339" s="302">
        <v>5.7768997627320046E-2</v>
      </c>
      <c r="H339" s="302">
        <v>6.9824884299073992E-2</v>
      </c>
      <c r="I339" s="302">
        <v>0.68816054970646556</v>
      </c>
      <c r="J339" s="302">
        <f t="shared" si="150"/>
        <v>0.81575443163285954</v>
      </c>
      <c r="K339" s="303"/>
      <c r="L339" s="302">
        <v>4.6009757946826144E-2</v>
      </c>
      <c r="M339" s="302">
        <v>7.1235916135248115E-2</v>
      </c>
      <c r="N339" s="302">
        <v>0.83968167581693631</v>
      </c>
      <c r="O339" s="302">
        <f t="shared" si="149"/>
        <v>0.95692734989901052</v>
      </c>
    </row>
    <row r="340" spans="1:15" s="236" customFormat="1" x14ac:dyDescent="0.2">
      <c r="A340" s="237" t="str">
        <f>name!E$12</f>
        <v>Elementary occupations</v>
      </c>
      <c r="B340" s="302">
        <v>0.27961484658162078</v>
      </c>
      <c r="C340" s="302">
        <v>2.2621238464882292</v>
      </c>
      <c r="D340" s="302">
        <v>0.11881034001925263</v>
      </c>
      <c r="E340" s="302">
        <f t="shared" si="147"/>
        <v>2.6605490330891026</v>
      </c>
      <c r="F340" s="303"/>
      <c r="G340" s="302">
        <v>0.21376272067577001</v>
      </c>
      <c r="H340" s="302">
        <v>1.6976126688244881</v>
      </c>
      <c r="I340" s="302">
        <v>8.493597253321003E-2</v>
      </c>
      <c r="J340" s="302">
        <f t="shared" si="150"/>
        <v>1.996311362033468</v>
      </c>
      <c r="K340" s="303"/>
      <c r="L340" s="302">
        <v>0.1307332491523929</v>
      </c>
      <c r="M340" s="302">
        <v>0.11668513467735346</v>
      </c>
      <c r="N340" s="302">
        <v>0.21796440276361914</v>
      </c>
      <c r="O340" s="302">
        <f t="shared" si="149"/>
        <v>0.46538278659336552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22.168476617063938</v>
      </c>
      <c r="C342" s="311">
        <f t="shared" ref="C342:E342" si="151">SUM(C332:C340)</f>
        <v>20.680319547077026</v>
      </c>
      <c r="D342" s="311">
        <f t="shared" si="151"/>
        <v>2.9212038358591212</v>
      </c>
      <c r="E342" s="311">
        <f t="shared" si="151"/>
        <v>45.770000000000081</v>
      </c>
      <c r="F342" s="311"/>
      <c r="G342" s="311">
        <f t="shared" ref="G342:J342" si="152">SUM(G332:G340)</f>
        <v>23.899459685462698</v>
      </c>
      <c r="H342" s="311">
        <f t="shared" si="152"/>
        <v>19.983045092484939</v>
      </c>
      <c r="I342" s="311">
        <f t="shared" si="152"/>
        <v>3.3084952220523678</v>
      </c>
      <c r="J342" s="311">
        <f t="shared" si="152"/>
        <v>47.191000000000003</v>
      </c>
      <c r="K342" s="311"/>
      <c r="L342" s="311">
        <f t="shared" ref="L342:O342" si="153">SUM(L332:L340)</f>
        <v>26.858608044576833</v>
      </c>
      <c r="M342" s="311">
        <f t="shared" si="153"/>
        <v>20.728466259587719</v>
      </c>
      <c r="N342" s="311">
        <f t="shared" si="153"/>
        <v>3.7219256958353313</v>
      </c>
      <c r="O342" s="311">
        <f t="shared" si="153"/>
        <v>51.308999999999898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1.3834563250988021</v>
      </c>
      <c r="C349" s="302">
        <v>0.41116060635285823</v>
      </c>
      <c r="D349" s="302">
        <v>0.18561900606291165</v>
      </c>
      <c r="E349" s="302">
        <f>SUM(B349:D349)</f>
        <v>1.9802359375145719</v>
      </c>
      <c r="F349" s="303"/>
      <c r="G349" s="302">
        <v>1.5024526938896587</v>
      </c>
      <c r="H349" s="302">
        <v>0.58330254801501169</v>
      </c>
      <c r="I349" s="302">
        <v>0.35116048215104745</v>
      </c>
      <c r="J349" s="302">
        <f>SUM(G349:I349)</f>
        <v>2.4369157240557175</v>
      </c>
      <c r="K349" s="303"/>
      <c r="L349" s="302">
        <v>1.8833135885421113</v>
      </c>
      <c r="M349" s="302">
        <v>0.72884934953282432</v>
      </c>
      <c r="N349" s="302">
        <v>0.35174826250226765</v>
      </c>
      <c r="O349" s="302">
        <f>SUM(L349:N349)</f>
        <v>2.9639112005772033</v>
      </c>
    </row>
    <row r="350" spans="1:15" s="236" customFormat="1" x14ac:dyDescent="0.2">
      <c r="A350" s="237" t="str">
        <f>name!E$5</f>
        <v>Professional occupations</v>
      </c>
      <c r="B350" s="302">
        <v>9.5877751711815122</v>
      </c>
      <c r="C350" s="302">
        <v>4.6085736656023011</v>
      </c>
      <c r="D350" s="302">
        <v>1.1733443610388239</v>
      </c>
      <c r="E350" s="302">
        <f t="shared" ref="E350:E357" si="154">SUM(B350:D350)</f>
        <v>15.369693197822636</v>
      </c>
      <c r="F350" s="303"/>
      <c r="G350" s="302">
        <v>11.137596366250232</v>
      </c>
      <c r="H350" s="302">
        <v>5.6702075777369076</v>
      </c>
      <c r="I350" s="302">
        <v>1.548505770312441</v>
      </c>
      <c r="J350" s="302">
        <f t="shared" ref="J350:J352" si="155">SUM(G350:I350)</f>
        <v>18.356309714299581</v>
      </c>
      <c r="K350" s="303"/>
      <c r="L350" s="302">
        <v>14.217020733975936</v>
      </c>
      <c r="M350" s="302">
        <v>6.9255421099752308</v>
      </c>
      <c r="N350" s="302">
        <v>1.5580820258333619</v>
      </c>
      <c r="O350" s="302">
        <f t="shared" ref="O350:O357" si="156">SUM(L350:N350)</f>
        <v>22.700644869784529</v>
      </c>
    </row>
    <row r="351" spans="1:15" s="236" customFormat="1" x14ac:dyDescent="0.2">
      <c r="A351" s="237" t="str">
        <f>name!E$6</f>
        <v>Associate professional occupations</v>
      </c>
      <c r="B351" s="302">
        <v>4.0026197359243394</v>
      </c>
      <c r="C351" s="302">
        <v>2.4216486546643075</v>
      </c>
      <c r="D351" s="302">
        <v>0.54802927611339802</v>
      </c>
      <c r="E351" s="302">
        <f t="shared" si="154"/>
        <v>6.9722976667020458</v>
      </c>
      <c r="F351" s="303"/>
      <c r="G351" s="302">
        <v>4.4973680614034617</v>
      </c>
      <c r="H351" s="302">
        <v>2.9586427187591235</v>
      </c>
      <c r="I351" s="302">
        <v>0.46304684428294751</v>
      </c>
      <c r="J351" s="302">
        <f t="shared" si="155"/>
        <v>7.9190576244455331</v>
      </c>
      <c r="K351" s="303"/>
      <c r="L351" s="302">
        <v>5.2388436248919987</v>
      </c>
      <c r="M351" s="302">
        <v>3.1713133032737342</v>
      </c>
      <c r="N351" s="302">
        <v>0.60469573097991913</v>
      </c>
      <c r="O351" s="302">
        <f t="shared" si="156"/>
        <v>9.014852659145653</v>
      </c>
    </row>
    <row r="352" spans="1:15" s="236" customFormat="1" x14ac:dyDescent="0.2">
      <c r="A352" s="237" t="str">
        <f>name!E$7</f>
        <v>Administrative and secretarial occupations</v>
      </c>
      <c r="B352" s="302">
        <v>1.8246899636772822</v>
      </c>
      <c r="C352" s="302">
        <v>2.8298667698355029</v>
      </c>
      <c r="D352" s="302">
        <v>0.11207103491108605</v>
      </c>
      <c r="E352" s="302">
        <f t="shared" si="154"/>
        <v>4.7666277684238709</v>
      </c>
      <c r="F352" s="303"/>
      <c r="G352" s="302">
        <v>1.7703359844712985</v>
      </c>
      <c r="H352" s="302">
        <v>2.6482623719079448</v>
      </c>
      <c r="I352" s="302">
        <v>7.2727656443049737E-2</v>
      </c>
      <c r="J352" s="302">
        <f t="shared" si="155"/>
        <v>4.4913260128222934</v>
      </c>
      <c r="K352" s="303"/>
      <c r="L352" s="302">
        <v>1.2027950240472367</v>
      </c>
      <c r="M352" s="302">
        <v>1.2250043802248765</v>
      </c>
      <c r="N352" s="302">
        <v>5.3146045571543121E-2</v>
      </c>
      <c r="O352" s="302">
        <f t="shared" si="156"/>
        <v>2.4809454498436558</v>
      </c>
    </row>
    <row r="353" spans="1:15" s="236" customFormat="1" x14ac:dyDescent="0.2">
      <c r="A353" s="237" t="str">
        <f>name!E$8</f>
        <v>Skilled trades occupations</v>
      </c>
      <c r="B353" s="302">
        <v>0.37063457055634197</v>
      </c>
      <c r="C353" s="302">
        <v>0.2732057958717462</v>
      </c>
      <c r="D353" s="302">
        <v>8.1170987909179274E-2</v>
      </c>
      <c r="E353" s="302">
        <f t="shared" si="154"/>
        <v>0.72501135433726749</v>
      </c>
      <c r="F353" s="303"/>
      <c r="G353" s="302">
        <v>0.26399178039314714</v>
      </c>
      <c r="H353" s="302">
        <v>0.20101221950692058</v>
      </c>
      <c r="I353" s="302">
        <v>0.16931701101450544</v>
      </c>
      <c r="J353" s="302">
        <f>SUM(G353:I353)</f>
        <v>0.63432101091457316</v>
      </c>
      <c r="K353" s="303"/>
      <c r="L353" s="302">
        <v>0.17837824467862309</v>
      </c>
      <c r="M353" s="302">
        <v>0.14958859340819808</v>
      </c>
      <c r="N353" s="302">
        <v>0.19339374456950584</v>
      </c>
      <c r="O353" s="302">
        <f t="shared" si="156"/>
        <v>0.52136058265632701</v>
      </c>
    </row>
    <row r="354" spans="1:15" s="236" customFormat="1" x14ac:dyDescent="0.2">
      <c r="A354" s="237" t="str">
        <f>name!E$9</f>
        <v>Caring, leisure and other service occupations</v>
      </c>
      <c r="B354" s="302">
        <v>8.8116549624351777</v>
      </c>
      <c r="C354" s="302">
        <v>7.9443500237369209</v>
      </c>
      <c r="D354" s="302">
        <v>1.0932554952893554</v>
      </c>
      <c r="E354" s="302">
        <f t="shared" si="154"/>
        <v>17.849260481461453</v>
      </c>
      <c r="F354" s="303"/>
      <c r="G354" s="302">
        <v>9.2028899632062213</v>
      </c>
      <c r="H354" s="302">
        <v>8.0507661931394452</v>
      </c>
      <c r="I354" s="302">
        <v>0.86832031629515372</v>
      </c>
      <c r="J354" s="302">
        <f t="shared" ref="J354:J357" si="157">SUM(G354:I354)</f>
        <v>18.121976472640821</v>
      </c>
      <c r="K354" s="303"/>
      <c r="L354" s="302">
        <v>11.379764085867288</v>
      </c>
      <c r="M354" s="302">
        <v>8.9247645273522345</v>
      </c>
      <c r="N354" s="302">
        <v>1.1159823242281841</v>
      </c>
      <c r="O354" s="302">
        <f t="shared" si="156"/>
        <v>21.420510937447709</v>
      </c>
    </row>
    <row r="355" spans="1:15" s="236" customFormat="1" x14ac:dyDescent="0.2">
      <c r="A355" s="237" t="str">
        <f>name!E$10</f>
        <v>Sales and customer service occupations</v>
      </c>
      <c r="B355" s="302">
        <v>0.30224520964268825</v>
      </c>
      <c r="C355" s="302">
        <v>0.32931726300686365</v>
      </c>
      <c r="D355" s="302">
        <v>4.6709620522404925E-2</v>
      </c>
      <c r="E355" s="302">
        <f t="shared" si="154"/>
        <v>0.6782720931719568</v>
      </c>
      <c r="F355" s="303"/>
      <c r="G355" s="302">
        <v>0.28915816962292701</v>
      </c>
      <c r="H355" s="302">
        <v>0.31344539357940915</v>
      </c>
      <c r="I355" s="302">
        <v>4.4872911280301797E-2</v>
      </c>
      <c r="J355" s="302">
        <f t="shared" si="157"/>
        <v>0.6474764744826379</v>
      </c>
      <c r="K355" s="303"/>
      <c r="L355" s="302">
        <v>0.33281338082091405</v>
      </c>
      <c r="M355" s="302">
        <v>0.3348805727685692</v>
      </c>
      <c r="N355" s="302">
        <v>4.8027693183258821E-2</v>
      </c>
      <c r="O355" s="302">
        <f t="shared" si="156"/>
        <v>0.71572164677274208</v>
      </c>
    </row>
    <row r="356" spans="1:15" s="236" customFormat="1" x14ac:dyDescent="0.2">
      <c r="A356" s="237" t="str">
        <f>name!E$11</f>
        <v>Process, plant and machine operatives</v>
      </c>
      <c r="B356" s="302">
        <v>0.13310683078811383</v>
      </c>
      <c r="C356" s="302">
        <v>0.19407872955673769</v>
      </c>
      <c r="D356" s="302">
        <v>2.2940153793371977E-2</v>
      </c>
      <c r="E356" s="302">
        <f t="shared" si="154"/>
        <v>0.35012571413822352</v>
      </c>
      <c r="F356" s="303"/>
      <c r="G356" s="302">
        <v>9.260693123963909E-2</v>
      </c>
      <c r="H356" s="302">
        <v>0.15969656486758474</v>
      </c>
      <c r="I356" s="302">
        <v>5.3944175842411318E-2</v>
      </c>
      <c r="J356" s="302">
        <f t="shared" si="157"/>
        <v>0.30624767194963509</v>
      </c>
      <c r="K356" s="303"/>
      <c r="L356" s="302">
        <v>7.9518810347339569E-2</v>
      </c>
      <c r="M356" s="302">
        <v>0.14076297955142608</v>
      </c>
      <c r="N356" s="302">
        <v>5.5847095148863601E-2</v>
      </c>
      <c r="O356" s="302">
        <f t="shared" si="156"/>
        <v>0.27612888504762922</v>
      </c>
    </row>
    <row r="357" spans="1:15" s="236" customFormat="1" x14ac:dyDescent="0.2">
      <c r="A357" s="237" t="str">
        <f>name!E$12</f>
        <v>Elementary occupations</v>
      </c>
      <c r="B357" s="302">
        <v>0.36575805900701952</v>
      </c>
      <c r="C357" s="302">
        <v>0.84248273774814864</v>
      </c>
      <c r="D357" s="302">
        <v>6.023498967288711E-2</v>
      </c>
      <c r="E357" s="302">
        <f t="shared" si="154"/>
        <v>1.2684757864280551</v>
      </c>
      <c r="F357" s="303"/>
      <c r="G357" s="302">
        <v>0.28606068242120658</v>
      </c>
      <c r="H357" s="302">
        <v>0.65983710929169048</v>
      </c>
      <c r="I357" s="302">
        <v>8.8471502676397806E-2</v>
      </c>
      <c r="J357" s="302">
        <f t="shared" si="157"/>
        <v>1.0343692943892948</v>
      </c>
      <c r="K357" s="303"/>
      <c r="L357" s="302">
        <v>0.18864568446755262</v>
      </c>
      <c r="M357" s="302">
        <v>0.28180504561425573</v>
      </c>
      <c r="N357" s="302">
        <v>0.10447303864276797</v>
      </c>
      <c r="O357" s="302">
        <f t="shared" si="156"/>
        <v>0.57492376872457629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26.781940828311278</v>
      </c>
      <c r="C359" s="311">
        <f t="shared" ref="C359:E359" si="158">SUM(C349:C357)</f>
        <v>19.854684246375385</v>
      </c>
      <c r="D359" s="311">
        <f t="shared" si="158"/>
        <v>3.3233749253134182</v>
      </c>
      <c r="E359" s="311">
        <f t="shared" si="158"/>
        <v>49.960000000000079</v>
      </c>
      <c r="F359" s="311"/>
      <c r="G359" s="311">
        <f t="shared" ref="G359:J359" si="159">SUM(G349:G357)</f>
        <v>29.042460632897789</v>
      </c>
      <c r="H359" s="311">
        <f t="shared" si="159"/>
        <v>21.245172696804037</v>
      </c>
      <c r="I359" s="311">
        <f t="shared" si="159"/>
        <v>3.6603666702982558</v>
      </c>
      <c r="J359" s="311">
        <f t="shared" si="159"/>
        <v>53.948000000000086</v>
      </c>
      <c r="K359" s="311"/>
      <c r="L359" s="311">
        <f t="shared" ref="L359:O359" si="160">SUM(L349:L357)</f>
        <v>34.701093177639002</v>
      </c>
      <c r="M359" s="311">
        <f t="shared" si="160"/>
        <v>21.882510861701348</v>
      </c>
      <c r="N359" s="311">
        <f t="shared" si="160"/>
        <v>4.0853959606596719</v>
      </c>
      <c r="O359" s="311">
        <f t="shared" si="160"/>
        <v>60.669000000000025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0.52357021051176889</v>
      </c>
      <c r="C366" s="302">
        <v>0.16272598793350887</v>
      </c>
      <c r="D366" s="302">
        <v>0.21345225863539011</v>
      </c>
      <c r="E366" s="302">
        <f>SUM(B366:D366)</f>
        <v>0.89974845708066786</v>
      </c>
      <c r="F366" s="303"/>
      <c r="G366" s="302">
        <v>0.59064739255140153</v>
      </c>
      <c r="H366" s="302">
        <v>0.20995290037844275</v>
      </c>
      <c r="I366" s="302">
        <v>0.22243372929621424</v>
      </c>
      <c r="J366" s="302">
        <f>SUM(G366:I366)</f>
        <v>1.0230340222260585</v>
      </c>
      <c r="K366" s="303"/>
      <c r="L366" s="302">
        <v>0.59210952818852813</v>
      </c>
      <c r="M366" s="302">
        <v>0.28653035584305642</v>
      </c>
      <c r="N366" s="302">
        <v>0.20513218241600736</v>
      </c>
      <c r="O366" s="302">
        <f>SUM(L366:N366)</f>
        <v>1.0837720664475918</v>
      </c>
    </row>
    <row r="367" spans="1:15" s="236" customFormat="1" x14ac:dyDescent="0.2">
      <c r="A367" s="237" t="str">
        <f>name!E$5</f>
        <v>Professional occupations</v>
      </c>
      <c r="B367" s="302">
        <v>0.69012214667903926</v>
      </c>
      <c r="C367" s="302">
        <v>0.39272342281691852</v>
      </c>
      <c r="D367" s="302">
        <v>0.68582745270809442</v>
      </c>
      <c r="E367" s="302">
        <f t="shared" ref="E367:E374" si="161">SUM(B367:D367)</f>
        <v>1.7686730222040521</v>
      </c>
      <c r="F367" s="303"/>
      <c r="G367" s="302">
        <v>0.94266527855476812</v>
      </c>
      <c r="H367" s="302">
        <v>0.53413792025323259</v>
      </c>
      <c r="I367" s="302">
        <v>0.66557262974699349</v>
      </c>
      <c r="J367" s="302">
        <f t="shared" ref="J367:J369" si="162">SUM(G367:I367)</f>
        <v>2.1423758285549939</v>
      </c>
      <c r="K367" s="303"/>
      <c r="L367" s="302">
        <v>1.0136737759227927</v>
      </c>
      <c r="M367" s="302">
        <v>0.68066416967393684</v>
      </c>
      <c r="N367" s="302">
        <v>0.5686038016770425</v>
      </c>
      <c r="O367" s="302">
        <f t="shared" ref="O367:O374" si="163">SUM(L367:N367)</f>
        <v>2.2629417472737723</v>
      </c>
    </row>
    <row r="368" spans="1:15" s="236" customFormat="1" x14ac:dyDescent="0.2">
      <c r="A368" s="237" t="str">
        <f>name!E$6</f>
        <v>Associate professional occupations</v>
      </c>
      <c r="B368" s="302">
        <v>1.0052108424912771</v>
      </c>
      <c r="C368" s="302">
        <v>0.82381268152846276</v>
      </c>
      <c r="D368" s="302">
        <v>1.939084724444925</v>
      </c>
      <c r="E368" s="302">
        <f t="shared" si="161"/>
        <v>3.7681082484646646</v>
      </c>
      <c r="F368" s="303"/>
      <c r="G368" s="302">
        <v>1.1958255466629959</v>
      </c>
      <c r="H368" s="302">
        <v>0.85555115620158995</v>
      </c>
      <c r="I368" s="302">
        <v>1.941616021454031</v>
      </c>
      <c r="J368" s="302">
        <f t="shared" si="162"/>
        <v>3.9929927243186167</v>
      </c>
      <c r="K368" s="303"/>
      <c r="L368" s="302">
        <v>1.183530619170261</v>
      </c>
      <c r="M368" s="302">
        <v>0.8732476160491508</v>
      </c>
      <c r="N368" s="302">
        <v>1.797174946534458</v>
      </c>
      <c r="O368" s="302">
        <f t="shared" si="163"/>
        <v>3.8539531817538699</v>
      </c>
    </row>
    <row r="369" spans="1:15" s="236" customFormat="1" x14ac:dyDescent="0.2">
      <c r="A369" s="237" t="str">
        <f>name!E$7</f>
        <v>Administrative and secretarial occupations</v>
      </c>
      <c r="B369" s="302">
        <v>0.54561751103608847</v>
      </c>
      <c r="C369" s="302">
        <v>1.3447870156659962</v>
      </c>
      <c r="D369" s="302">
        <v>5.3184998613349625E-2</v>
      </c>
      <c r="E369" s="302">
        <f t="shared" si="161"/>
        <v>1.9435895253154345</v>
      </c>
      <c r="F369" s="303"/>
      <c r="G369" s="302">
        <v>0.56422834769828756</v>
      </c>
      <c r="H369" s="302">
        <v>1.3098231011595609</v>
      </c>
      <c r="I369" s="302">
        <v>4.1047263270816099E-2</v>
      </c>
      <c r="J369" s="302">
        <f t="shared" si="162"/>
        <v>1.9150987121286644</v>
      </c>
      <c r="K369" s="303"/>
      <c r="L369" s="302">
        <v>0.44029307130726503</v>
      </c>
      <c r="M369" s="302">
        <v>1.2221636808194321</v>
      </c>
      <c r="N369" s="302">
        <v>3.5384103286517463E-2</v>
      </c>
      <c r="O369" s="302">
        <f t="shared" si="163"/>
        <v>1.6978408554132145</v>
      </c>
    </row>
    <row r="370" spans="1:15" s="236" customFormat="1" x14ac:dyDescent="0.2">
      <c r="A370" s="237" t="str">
        <f>name!E$8</f>
        <v>Skilled trades occupations</v>
      </c>
      <c r="B370" s="302">
        <v>0.26347247366436782</v>
      </c>
      <c r="C370" s="302">
        <v>0.20422790501069332</v>
      </c>
      <c r="D370" s="302">
        <v>0.24708652998200534</v>
      </c>
      <c r="E370" s="302">
        <f t="shared" si="161"/>
        <v>0.71478690865706651</v>
      </c>
      <c r="F370" s="303"/>
      <c r="G370" s="302">
        <v>0.22584927101746508</v>
      </c>
      <c r="H370" s="302">
        <v>0.13050659218195768</v>
      </c>
      <c r="I370" s="302">
        <v>0.22502871271546582</v>
      </c>
      <c r="J370" s="302">
        <f>SUM(G370:I370)</f>
        <v>0.58138457591488857</v>
      </c>
      <c r="K370" s="303"/>
      <c r="L370" s="302">
        <v>0.14323922995673985</v>
      </c>
      <c r="M370" s="302">
        <v>0.16518158994063822</v>
      </c>
      <c r="N370" s="302">
        <v>0.18854034802003494</v>
      </c>
      <c r="O370" s="302">
        <f t="shared" si="163"/>
        <v>0.49696116791741302</v>
      </c>
    </row>
    <row r="371" spans="1:15" s="236" customFormat="1" x14ac:dyDescent="0.2">
      <c r="A371" s="237" t="str">
        <f>name!E$9</f>
        <v>Caring, leisure and other service occupations</v>
      </c>
      <c r="B371" s="302">
        <v>0.56258919614443392</v>
      </c>
      <c r="C371" s="302">
        <v>0.82798767648970439</v>
      </c>
      <c r="D371" s="302">
        <v>9.1909448773876731E-2</v>
      </c>
      <c r="E371" s="302">
        <f t="shared" si="161"/>
        <v>1.4824863214080151</v>
      </c>
      <c r="F371" s="303"/>
      <c r="G371" s="302">
        <v>0.49752748699279964</v>
      </c>
      <c r="H371" s="302">
        <v>0.67883344578339144</v>
      </c>
      <c r="I371" s="302">
        <v>7.3183840395556615E-2</v>
      </c>
      <c r="J371" s="302">
        <f t="shared" ref="J371:J374" si="164">SUM(G371:I371)</f>
        <v>1.2495447731717477</v>
      </c>
      <c r="K371" s="303"/>
      <c r="L371" s="302">
        <v>0.47316944904695046</v>
      </c>
      <c r="M371" s="302">
        <v>0.66442245487390394</v>
      </c>
      <c r="N371" s="302">
        <v>6.7983089483086748E-2</v>
      </c>
      <c r="O371" s="302">
        <f t="shared" si="163"/>
        <v>1.2055749934039413</v>
      </c>
    </row>
    <row r="372" spans="1:15" s="236" customFormat="1" x14ac:dyDescent="0.2">
      <c r="A372" s="237" t="str">
        <f>name!E$10</f>
        <v>Sales and customer service occupations</v>
      </c>
      <c r="B372" s="302">
        <v>0.24790896541171084</v>
      </c>
      <c r="C372" s="302">
        <v>0.58762747651377645</v>
      </c>
      <c r="D372" s="302">
        <v>5.0604168239712137E-2</v>
      </c>
      <c r="E372" s="302">
        <f t="shared" si="161"/>
        <v>0.8861406101651994</v>
      </c>
      <c r="F372" s="303"/>
      <c r="G372" s="302">
        <v>0.24797644761027834</v>
      </c>
      <c r="H372" s="302">
        <v>0.49403836357424835</v>
      </c>
      <c r="I372" s="302">
        <v>3.6491303254117737E-2</v>
      </c>
      <c r="J372" s="302">
        <f t="shared" si="164"/>
        <v>0.77850611443864448</v>
      </c>
      <c r="K372" s="303"/>
      <c r="L372" s="302">
        <v>0.23178352498016186</v>
      </c>
      <c r="M372" s="302">
        <v>0.60485971155140927</v>
      </c>
      <c r="N372" s="302">
        <v>2.7676785543696836E-2</v>
      </c>
      <c r="O372" s="302">
        <f t="shared" si="163"/>
        <v>0.86432002207526792</v>
      </c>
    </row>
    <row r="373" spans="1:15" s="236" customFormat="1" x14ac:dyDescent="0.2">
      <c r="A373" s="237" t="str">
        <f>name!E$11</f>
        <v>Process, plant and machine operatives</v>
      </c>
      <c r="B373" s="302">
        <v>5.5860305135519525E-2</v>
      </c>
      <c r="C373" s="302">
        <v>5.445731193647424E-2</v>
      </c>
      <c r="D373" s="302">
        <v>1.4274569760744779E-2</v>
      </c>
      <c r="E373" s="302">
        <f t="shared" si="161"/>
        <v>0.12459218683273854</v>
      </c>
      <c r="F373" s="303"/>
      <c r="G373" s="302">
        <v>4.2437827371959017E-2</v>
      </c>
      <c r="H373" s="302">
        <v>3.8869505402505139E-2</v>
      </c>
      <c r="I373" s="302">
        <v>1.4552130630857722E-2</v>
      </c>
      <c r="J373" s="302">
        <f t="shared" si="164"/>
        <v>9.5859463405321879E-2</v>
      </c>
      <c r="K373" s="303"/>
      <c r="L373" s="302">
        <v>3.5011527561500368E-2</v>
      </c>
      <c r="M373" s="302">
        <v>4.5622789820545885E-2</v>
      </c>
      <c r="N373" s="302">
        <v>1.4978642515599275E-2</v>
      </c>
      <c r="O373" s="302">
        <f t="shared" si="163"/>
        <v>9.5612959897645525E-2</v>
      </c>
    </row>
    <row r="374" spans="1:15" s="236" customFormat="1" x14ac:dyDescent="0.2">
      <c r="A374" s="237" t="str">
        <f>name!E$12</f>
        <v>Elementary occupations</v>
      </c>
      <c r="B374" s="302">
        <v>0.25347730026266391</v>
      </c>
      <c r="C374" s="302">
        <v>0.97977189171248091</v>
      </c>
      <c r="D374" s="302">
        <v>5.4625527897038416E-2</v>
      </c>
      <c r="E374" s="302">
        <f t="shared" si="161"/>
        <v>1.2878747198721834</v>
      </c>
      <c r="F374" s="303"/>
      <c r="G374" s="302">
        <v>0.21084152264650094</v>
      </c>
      <c r="H374" s="302">
        <v>0.74317187058776757</v>
      </c>
      <c r="I374" s="302">
        <v>3.9190392606788069E-2</v>
      </c>
      <c r="J374" s="302">
        <f t="shared" si="164"/>
        <v>0.99320378584105651</v>
      </c>
      <c r="K374" s="303"/>
      <c r="L374" s="302">
        <v>0.18918058874977448</v>
      </c>
      <c r="M374" s="302">
        <v>0.61247976959718575</v>
      </c>
      <c r="N374" s="302">
        <v>2.6362647470316362E-2</v>
      </c>
      <c r="O374" s="302">
        <f t="shared" si="163"/>
        <v>0.82802300581727661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4.1478289513368702</v>
      </c>
      <c r="C376" s="311">
        <f t="shared" ref="C376:E376" si="165">SUM(C366:C374)</f>
        <v>5.3781213696080163</v>
      </c>
      <c r="D376" s="311">
        <f t="shared" si="165"/>
        <v>3.350049679055136</v>
      </c>
      <c r="E376" s="311">
        <f t="shared" si="165"/>
        <v>12.876000000000023</v>
      </c>
      <c r="F376" s="311"/>
      <c r="G376" s="311">
        <f t="shared" ref="G376:J376" si="166">SUM(G366:G374)</f>
        <v>4.5179991211064552</v>
      </c>
      <c r="H376" s="311">
        <f t="shared" si="166"/>
        <v>4.9948848555226961</v>
      </c>
      <c r="I376" s="311">
        <f t="shared" si="166"/>
        <v>3.2591160233708405</v>
      </c>
      <c r="J376" s="311">
        <f t="shared" si="166"/>
        <v>12.771999999999995</v>
      </c>
      <c r="K376" s="311"/>
      <c r="L376" s="311">
        <f t="shared" ref="L376:O376" si="167">SUM(L366:L374)</f>
        <v>4.3019913148839732</v>
      </c>
      <c r="M376" s="311">
        <f t="shared" si="167"/>
        <v>5.1551721381692586</v>
      </c>
      <c r="N376" s="311">
        <f t="shared" si="167"/>
        <v>2.9318365469467591</v>
      </c>
      <c r="O376" s="311">
        <f t="shared" si="167"/>
        <v>12.388999999999992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0.63564828625270464</v>
      </c>
      <c r="C383" s="302">
        <v>0.10826804110477732</v>
      </c>
      <c r="D383" s="302">
        <v>0.45131273458946691</v>
      </c>
      <c r="E383" s="302">
        <f>SUM(B383:D383)</f>
        <v>1.1952290619469488</v>
      </c>
      <c r="F383" s="303"/>
      <c r="G383" s="302">
        <v>0.62610137854819714</v>
      </c>
      <c r="H383" s="302">
        <v>0.1727191573958036</v>
      </c>
      <c r="I383" s="302">
        <v>0.49308034129336464</v>
      </c>
      <c r="J383" s="302">
        <f>SUM(G383:I383)</f>
        <v>1.2919008772373655</v>
      </c>
      <c r="K383" s="303"/>
      <c r="L383" s="302">
        <v>0.67328238693552822</v>
      </c>
      <c r="M383" s="302">
        <v>0.2143271355324386</v>
      </c>
      <c r="N383" s="302">
        <v>0.48109841930538649</v>
      </c>
      <c r="O383" s="302">
        <f>SUM(L383:N383)</f>
        <v>1.3687079417733532</v>
      </c>
    </row>
    <row r="384" spans="1:15" s="236" customFormat="1" x14ac:dyDescent="0.2">
      <c r="A384" s="237" t="str">
        <f>name!E$5</f>
        <v>Professional occupations</v>
      </c>
      <c r="B384" s="302">
        <v>1.2805471974087732</v>
      </c>
      <c r="C384" s="302">
        <v>0.3932416556405271</v>
      </c>
      <c r="D384" s="302">
        <v>0.77380347821289808</v>
      </c>
      <c r="E384" s="302">
        <f t="shared" ref="E384:E391" si="168">SUM(B384:D384)</f>
        <v>2.4475923312621983</v>
      </c>
      <c r="F384" s="303"/>
      <c r="G384" s="302">
        <v>1.6532781744383791</v>
      </c>
      <c r="H384" s="302">
        <v>0.69430015952356294</v>
      </c>
      <c r="I384" s="302">
        <v>0.87886977199048499</v>
      </c>
      <c r="J384" s="302">
        <f t="shared" ref="J384:J386" si="169">SUM(G384:I384)</f>
        <v>3.2264481059524268</v>
      </c>
      <c r="K384" s="303"/>
      <c r="L384" s="302">
        <v>1.8392391586952386</v>
      </c>
      <c r="M384" s="302">
        <v>0.82741334461120508</v>
      </c>
      <c r="N384" s="302">
        <v>0.85638194622162434</v>
      </c>
      <c r="O384" s="302">
        <f t="shared" ref="O384:O391" si="170">SUM(L384:N384)</f>
        <v>3.5230344495280681</v>
      </c>
    </row>
    <row r="385" spans="1:15" s="236" customFormat="1" x14ac:dyDescent="0.2">
      <c r="A385" s="237" t="str">
        <f>name!E$6</f>
        <v>Associate professional occupations</v>
      </c>
      <c r="B385" s="302">
        <v>0.7342593937511207</v>
      </c>
      <c r="C385" s="302">
        <v>0.41875434144923113</v>
      </c>
      <c r="D385" s="302">
        <v>0.65690486544450744</v>
      </c>
      <c r="E385" s="302">
        <f t="shared" si="168"/>
        <v>1.8099186006448593</v>
      </c>
      <c r="F385" s="303"/>
      <c r="G385" s="302">
        <v>0.80074941208148032</v>
      </c>
      <c r="H385" s="302">
        <v>0.57584097515306476</v>
      </c>
      <c r="I385" s="302">
        <v>0.73650867823597366</v>
      </c>
      <c r="J385" s="302">
        <f t="shared" si="169"/>
        <v>2.1130990654705188</v>
      </c>
      <c r="K385" s="303"/>
      <c r="L385" s="302">
        <v>0.76464084942000454</v>
      </c>
      <c r="M385" s="302">
        <v>0.59128350195768731</v>
      </c>
      <c r="N385" s="302">
        <v>0.79051001102628449</v>
      </c>
      <c r="O385" s="302">
        <f t="shared" si="170"/>
        <v>2.1464343624039763</v>
      </c>
    </row>
    <row r="386" spans="1:15" s="236" customFormat="1" x14ac:dyDescent="0.2">
      <c r="A386" s="237" t="str">
        <f>name!E$7</f>
        <v>Administrative and secretarial occupations</v>
      </c>
      <c r="B386" s="302">
        <v>0.67181402140162816</v>
      </c>
      <c r="C386" s="302">
        <v>0.82904290399578895</v>
      </c>
      <c r="D386" s="302">
        <v>0.18832182563530342</v>
      </c>
      <c r="E386" s="302">
        <f t="shared" si="168"/>
        <v>1.6891787510327205</v>
      </c>
      <c r="F386" s="303"/>
      <c r="G386" s="302">
        <v>0.67524110008882732</v>
      </c>
      <c r="H386" s="302">
        <v>0.92390805147176613</v>
      </c>
      <c r="I386" s="302">
        <v>0.23841881033728757</v>
      </c>
      <c r="J386" s="302">
        <f t="shared" si="169"/>
        <v>1.8375679618978811</v>
      </c>
      <c r="K386" s="303"/>
      <c r="L386" s="302">
        <v>0.49318247537753623</v>
      </c>
      <c r="M386" s="302">
        <v>0.96922357836916462</v>
      </c>
      <c r="N386" s="302">
        <v>0.17314415247801995</v>
      </c>
      <c r="O386" s="302">
        <f t="shared" si="170"/>
        <v>1.6355502062247209</v>
      </c>
    </row>
    <row r="387" spans="1:15" s="236" customFormat="1" x14ac:dyDescent="0.2">
      <c r="A387" s="237" t="str">
        <f>name!E$8</f>
        <v>Skilled trades occupations</v>
      </c>
      <c r="B387" s="302">
        <v>0.20331104820877813</v>
      </c>
      <c r="C387" s="302">
        <v>0.10933340984832646</v>
      </c>
      <c r="D387" s="302">
        <v>0.19619615940555249</v>
      </c>
      <c r="E387" s="302">
        <f t="shared" si="168"/>
        <v>0.50884061746265707</v>
      </c>
      <c r="F387" s="303"/>
      <c r="G387" s="302">
        <v>0.12650905302385471</v>
      </c>
      <c r="H387" s="302">
        <v>8.8045148088369954E-2</v>
      </c>
      <c r="I387" s="302">
        <v>0.17935889954449852</v>
      </c>
      <c r="J387" s="302">
        <f>SUM(G387:I387)</f>
        <v>0.39391310065672319</v>
      </c>
      <c r="K387" s="303"/>
      <c r="L387" s="302">
        <v>0.10216431769751645</v>
      </c>
      <c r="M387" s="302">
        <v>9.092974442740405E-2</v>
      </c>
      <c r="N387" s="302">
        <v>0.25130351969459808</v>
      </c>
      <c r="O387" s="302">
        <f t="shared" si="170"/>
        <v>0.44439758181951861</v>
      </c>
    </row>
    <row r="388" spans="1:15" s="236" customFormat="1" x14ac:dyDescent="0.2">
      <c r="A388" s="237" t="str">
        <f>name!E$9</f>
        <v>Caring, leisure and other service occupations</v>
      </c>
      <c r="B388" s="302">
        <v>2.3910757427715352</v>
      </c>
      <c r="C388" s="302">
        <v>1.2869905600123153</v>
      </c>
      <c r="D388" s="302">
        <v>1.4454480848582223</v>
      </c>
      <c r="E388" s="302">
        <f t="shared" si="168"/>
        <v>5.1235143876420732</v>
      </c>
      <c r="F388" s="303"/>
      <c r="G388" s="302">
        <v>1.728666720708393</v>
      </c>
      <c r="H388" s="302">
        <v>0.75681752553323756</v>
      </c>
      <c r="I388" s="302">
        <v>1.1998119796178501</v>
      </c>
      <c r="J388" s="302">
        <f t="shared" ref="J388:J391" si="171">SUM(G388:I388)</f>
        <v>3.6852962258594806</v>
      </c>
      <c r="K388" s="303"/>
      <c r="L388" s="302">
        <v>1.6266665237758513</v>
      </c>
      <c r="M388" s="302">
        <v>0.43216430245636667</v>
      </c>
      <c r="N388" s="302">
        <v>1.2093026493325778</v>
      </c>
      <c r="O388" s="302">
        <f t="shared" si="170"/>
        <v>3.2681334755647962</v>
      </c>
    </row>
    <row r="389" spans="1:15" s="236" customFormat="1" x14ac:dyDescent="0.2">
      <c r="A389" s="237" t="str">
        <f>name!E$10</f>
        <v>Sales and customer service occupations</v>
      </c>
      <c r="B389" s="302">
        <v>0.22588704800349718</v>
      </c>
      <c r="C389" s="302">
        <v>0.2620837655003122</v>
      </c>
      <c r="D389" s="302">
        <v>0.15051385258909417</v>
      </c>
      <c r="E389" s="302">
        <f t="shared" si="168"/>
        <v>0.63848466609290355</v>
      </c>
      <c r="F389" s="303"/>
      <c r="G389" s="302">
        <v>0.17420436048567567</v>
      </c>
      <c r="H389" s="302">
        <v>0.24721665399678769</v>
      </c>
      <c r="I389" s="302">
        <v>0.10182462613363595</v>
      </c>
      <c r="J389" s="302">
        <f t="shared" si="171"/>
        <v>0.52324564061609935</v>
      </c>
      <c r="K389" s="303"/>
      <c r="L389" s="302">
        <v>0.16877333093419028</v>
      </c>
      <c r="M389" s="302">
        <v>0.28910734719757336</v>
      </c>
      <c r="N389" s="302">
        <v>7.1294038518908434E-2</v>
      </c>
      <c r="O389" s="302">
        <f t="shared" si="170"/>
        <v>0.52917471665067206</v>
      </c>
    </row>
    <row r="390" spans="1:15" s="236" customFormat="1" x14ac:dyDescent="0.2">
      <c r="A390" s="237" t="str">
        <f>name!E$11</f>
        <v>Process, plant and machine operatives</v>
      </c>
      <c r="B390" s="302">
        <v>0.20581159901037135</v>
      </c>
      <c r="C390" s="302">
        <v>9.2536694139447373E-2</v>
      </c>
      <c r="D390" s="302">
        <v>4.6410184229549095E-2</v>
      </c>
      <c r="E390" s="302">
        <f t="shared" si="168"/>
        <v>0.34475847737936782</v>
      </c>
      <c r="F390" s="303"/>
      <c r="G390" s="302">
        <v>0.1179679490428253</v>
      </c>
      <c r="H390" s="302">
        <v>7.3254834490761145E-2</v>
      </c>
      <c r="I390" s="302">
        <v>5.1949594068674797E-2</v>
      </c>
      <c r="J390" s="302">
        <f t="shared" si="171"/>
        <v>0.24317237760226126</v>
      </c>
      <c r="K390" s="303"/>
      <c r="L390" s="302">
        <v>0.10309075842391197</v>
      </c>
      <c r="M390" s="302">
        <v>5.5721045296764589E-2</v>
      </c>
      <c r="N390" s="302">
        <v>3.4371027535228485E-2</v>
      </c>
      <c r="O390" s="302">
        <f t="shared" si="170"/>
        <v>0.19318283125590502</v>
      </c>
    </row>
    <row r="391" spans="1:15" s="236" customFormat="1" x14ac:dyDescent="0.2">
      <c r="A391" s="237" t="str">
        <f>name!E$12</f>
        <v>Elementary occupations</v>
      </c>
      <c r="B391" s="302">
        <v>0.50854061958217434</v>
      </c>
      <c r="C391" s="302">
        <v>0.59064669389320645</v>
      </c>
      <c r="D391" s="302">
        <v>0.29729579306088416</v>
      </c>
      <c r="E391" s="302">
        <f t="shared" si="168"/>
        <v>1.3964831065362651</v>
      </c>
      <c r="F391" s="303"/>
      <c r="G391" s="302">
        <v>0.32863804680528663</v>
      </c>
      <c r="H391" s="302">
        <v>0.50469631504133494</v>
      </c>
      <c r="I391" s="302">
        <v>0.19202228286061729</v>
      </c>
      <c r="J391" s="302">
        <f t="shared" si="171"/>
        <v>1.0253566447072389</v>
      </c>
      <c r="K391" s="303"/>
      <c r="L391" s="302">
        <v>0.34671614495574005</v>
      </c>
      <c r="M391" s="302">
        <v>0.37319011466100355</v>
      </c>
      <c r="N391" s="302">
        <v>0.1514781751622381</v>
      </c>
      <c r="O391" s="302">
        <f t="shared" si="170"/>
        <v>0.87138443477898164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6.8568949563905832</v>
      </c>
      <c r="C393" s="311">
        <f t="shared" ref="C393:E393" si="172">SUM(C383:C391)</f>
        <v>4.0908980655839322</v>
      </c>
      <c r="D393" s="311">
        <f t="shared" si="172"/>
        <v>4.2062069780254774</v>
      </c>
      <c r="E393" s="311">
        <f t="shared" si="172"/>
        <v>15.153999999999996</v>
      </c>
      <c r="F393" s="311"/>
      <c r="G393" s="311">
        <f t="shared" ref="G393:J393" si="173">SUM(G383:G391)</f>
        <v>6.2313561952229177</v>
      </c>
      <c r="H393" s="311">
        <f t="shared" si="173"/>
        <v>4.0367988206946892</v>
      </c>
      <c r="I393" s="311">
        <f t="shared" si="173"/>
        <v>4.0718449840823876</v>
      </c>
      <c r="J393" s="311">
        <f t="shared" si="173"/>
        <v>14.339999999999996</v>
      </c>
      <c r="K393" s="311"/>
      <c r="L393" s="311">
        <f t="shared" ref="L393:O393" si="174">SUM(L383:L391)</f>
        <v>6.1177559462155173</v>
      </c>
      <c r="M393" s="311">
        <f t="shared" si="174"/>
        <v>3.8433601145096081</v>
      </c>
      <c r="N393" s="311">
        <f t="shared" si="174"/>
        <v>4.0188839392748656</v>
      </c>
      <c r="O393" s="311">
        <f t="shared" si="174"/>
        <v>13.979999999999992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Coventry and Warwickshire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Coventry and Warwickshire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Coventry and Warwickshire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42.900048188816271</v>
      </c>
      <c r="C8" s="11">
        <f t="array" ref="C8:C16">MMULT(aggregation!$B$13:$AA$21,'Occ T2'!C8:C33)</f>
        <v>49.326241515272883</v>
      </c>
      <c r="D8" s="11">
        <f t="array" ref="D8:D16">MMULT(aggregation!$B$13:$AA$21,'Occ T2'!D8:D33)</f>
        <v>50.652202550724958</v>
      </c>
      <c r="E8" s="11">
        <f t="array" ref="E8:E16">MMULT(aggregation!$B$13:$AA$21,'Occ T2'!E8:E33)</f>
        <v>52.160967703626149</v>
      </c>
      <c r="F8" s="11">
        <f t="array" ref="F8:F16">MMULT(aggregation!$B$13:$AA$21,'Occ T2'!F8:F33)</f>
        <v>59.008235105695256</v>
      </c>
      <c r="G8" s="11"/>
      <c r="H8" s="11">
        <f>F8-D8</f>
        <v>8.3560325549702981</v>
      </c>
      <c r="I8" s="11">
        <f t="array" ref="I8:I16">MMULT(aggregation!$B$13:$AA$21,'Occ T2'!I8:I33)</f>
        <v>28.912833993010985</v>
      </c>
      <c r="J8" s="11">
        <f>SUM(H8:I8)</f>
        <v>37.268866547981283</v>
      </c>
      <c r="L8" s="10" t="str">
        <f>name!E4</f>
        <v>Managers, directors and senior officials</v>
      </c>
      <c r="M8" s="11">
        <f t="array" ref="M8:M16">MMULT(aggregation!$B$13:$AA$21,'Occ T2'!M8:M33)</f>
        <v>29.199260525494012</v>
      </c>
      <c r="N8" s="11">
        <f t="array" ref="N8:N16">MMULT(aggregation!$B$13:$AA$21,'Occ T2'!N8:N33)</f>
        <v>32.990058644361618</v>
      </c>
      <c r="O8" s="11">
        <f t="array" ref="O8:O16">MMULT(aggregation!$B$13:$AA$21,'Occ T2'!O8:O33)</f>
        <v>32.907384682572172</v>
      </c>
      <c r="P8" s="11">
        <f t="array" ref="P8:P16">MMULT(aggregation!$B$13:$AA$21,'Occ T2'!P8:P33)</f>
        <v>33.200535176258654</v>
      </c>
      <c r="Q8" s="11">
        <f t="array" ref="Q8:Q16">MMULT(aggregation!$B$13:$AA$21,'Occ T2'!Q8:Q33)</f>
        <v>36.321114705176896</v>
      </c>
      <c r="R8" s="11"/>
      <c r="S8" s="11">
        <f>Q8-O8</f>
        <v>3.4137300226047245</v>
      </c>
      <c r="T8" s="11">
        <f t="array" ref="T8:T16">MMULT(aggregation!$B$13:$AA$21,'Occ T2'!T8:T33)</f>
        <v>16.52128728582823</v>
      </c>
      <c r="U8" s="11">
        <f>SUM(S8:T8)</f>
        <v>19.935017308432954</v>
      </c>
      <c r="W8" s="10" t="str">
        <f>name!E4</f>
        <v>Managers, directors and senior officials</v>
      </c>
      <c r="X8" s="11">
        <f t="array" ref="X8:X16">MMULT(aggregation!$B$13:$AA$21,'Occ T2'!X8:X33)</f>
        <v>13.700787663322252</v>
      </c>
      <c r="Y8" s="11">
        <f t="array" ref="Y8:Y16">MMULT(aggregation!$B$13:$AA$21,'Occ T2'!Y8:Y33)</f>
        <v>16.336182870911227</v>
      </c>
      <c r="Z8" s="11">
        <f t="array" ref="Z8:Z16">MMULT(aggregation!$B$13:$AA$21,'Occ T2'!Z8:Z33)</f>
        <v>17.744817868152786</v>
      </c>
      <c r="AA8" s="11">
        <f t="array" ref="AA8:AA16">MMULT(aggregation!$B$13:$AA$21,'Occ T2'!AA8:AA33)</f>
        <v>18.960432527367487</v>
      </c>
      <c r="AB8" s="11">
        <f t="array" ref="AB8:AB16">MMULT(aggregation!$B$13:$AA$21,'Occ T2'!AB8:AB33)</f>
        <v>22.687120400518285</v>
      </c>
      <c r="AC8" s="11"/>
      <c r="AD8" s="11">
        <f>AB8-Z8</f>
        <v>4.942302532365499</v>
      </c>
      <c r="AE8" s="11">
        <f t="array" ref="AE8:AE16">MMULT(aggregation!$B$13:$AA$21,'Occ T2'!AE8:AE33)</f>
        <v>12.391546707182755</v>
      </c>
      <c r="AF8" s="11">
        <f>SUM(AD8:AE8)</f>
        <v>17.333849239548254</v>
      </c>
    </row>
    <row r="9" spans="1:32" x14ac:dyDescent="0.2">
      <c r="A9" t="str">
        <f>name!E5</f>
        <v>Professional occupations</v>
      </c>
      <c r="B9" s="11">
        <v>90.764868846442681</v>
      </c>
      <c r="C9" s="11">
        <v>105.27093563117133</v>
      </c>
      <c r="D9" s="11">
        <v>110.78161637170139</v>
      </c>
      <c r="E9" s="11">
        <v>119.68049986103517</v>
      </c>
      <c r="F9" s="11">
        <v>133.43354264533301</v>
      </c>
      <c r="G9" s="11"/>
      <c r="H9" s="11">
        <f t="shared" ref="H9:H16" si="0">F9-D9</f>
        <v>22.651926273631616</v>
      </c>
      <c r="I9" s="11">
        <v>56.656298606687898</v>
      </c>
      <c r="J9" s="11">
        <f t="shared" ref="J9:J15" si="1">SUM(H9:I9)</f>
        <v>79.308224880319514</v>
      </c>
      <c r="L9" s="10" t="str">
        <f>name!E5</f>
        <v>Professional occupations</v>
      </c>
      <c r="M9" s="11">
        <v>49.307800299396739</v>
      </c>
      <c r="N9" s="11">
        <v>56.290623373721829</v>
      </c>
      <c r="O9" s="11">
        <v>59.797733608102781</v>
      </c>
      <c r="P9" s="11">
        <v>63.895189664816925</v>
      </c>
      <c r="Q9" s="11">
        <v>69.297867020091772</v>
      </c>
      <c r="R9" s="11"/>
      <c r="S9" s="11">
        <f t="shared" ref="S9:S16" si="2">Q9-O9</f>
        <v>9.5001334119889904</v>
      </c>
      <c r="T9" s="11">
        <v>24.656547716074627</v>
      </c>
      <c r="U9" s="11">
        <f t="shared" ref="U9:U12" si="3">SUM(S9:T9)</f>
        <v>34.156681128063617</v>
      </c>
      <c r="W9" s="10" t="str">
        <f>name!E5</f>
        <v>Professional occupations</v>
      </c>
      <c r="X9" s="11">
        <v>41.457068547045907</v>
      </c>
      <c r="Y9" s="11">
        <v>48.980312257449484</v>
      </c>
      <c r="Z9" s="11">
        <v>50.983882763598629</v>
      </c>
      <c r="AA9" s="11">
        <v>55.78531019621812</v>
      </c>
      <c r="AB9" s="11">
        <v>64.135675625241277</v>
      </c>
      <c r="AC9" s="11"/>
      <c r="AD9" s="11">
        <f t="shared" ref="AD9:AD16" si="4">AB9-Z9</f>
        <v>13.151792861642647</v>
      </c>
      <c r="AE9" s="11">
        <v>31.999750890613271</v>
      </c>
      <c r="AF9" s="11">
        <f t="shared" ref="AF9:AF12" si="5">SUM(AD9:AE9)</f>
        <v>45.151543752255918</v>
      </c>
    </row>
    <row r="10" spans="1:32" x14ac:dyDescent="0.2">
      <c r="A10" t="str">
        <f>name!E6</f>
        <v>Associate professional occupations</v>
      </c>
      <c r="B10" s="11">
        <v>57.926054351647366</v>
      </c>
      <c r="C10" s="11">
        <v>63.263153976674488</v>
      </c>
      <c r="D10" s="11">
        <v>65.607378853678171</v>
      </c>
      <c r="E10" s="11">
        <v>63.941191414154844</v>
      </c>
      <c r="F10" s="11">
        <v>69.265365595392694</v>
      </c>
      <c r="G10" s="11"/>
      <c r="H10" s="11">
        <f t="shared" si="0"/>
        <v>3.6579867417145238</v>
      </c>
      <c r="I10" s="11">
        <v>29.966662196114278</v>
      </c>
      <c r="J10" s="11">
        <f t="shared" si="1"/>
        <v>33.624648937828802</v>
      </c>
      <c r="L10" s="10" t="str">
        <f>name!E6</f>
        <v>Associate professional occupations</v>
      </c>
      <c r="M10" s="11">
        <v>33.001312830382311</v>
      </c>
      <c r="N10" s="11">
        <v>35.442998510561921</v>
      </c>
      <c r="O10" s="11">
        <v>36.882757260034978</v>
      </c>
      <c r="P10" s="11">
        <v>34.598224394061099</v>
      </c>
      <c r="Q10" s="11">
        <v>35.716376382569884</v>
      </c>
      <c r="R10" s="11"/>
      <c r="S10" s="11">
        <f t="shared" si="2"/>
        <v>-1.1663808774650946</v>
      </c>
      <c r="T10" s="11">
        <v>13.157155877419665</v>
      </c>
      <c r="U10" s="11">
        <f t="shared" si="3"/>
        <v>11.990774999954571</v>
      </c>
      <c r="W10" s="10" t="str">
        <f>name!E6</f>
        <v>Associate professional occupations</v>
      </c>
      <c r="X10" s="11">
        <v>24.924741521265062</v>
      </c>
      <c r="Y10" s="11">
        <v>27.820155466112539</v>
      </c>
      <c r="Z10" s="11">
        <v>28.724621593643207</v>
      </c>
      <c r="AA10" s="11">
        <v>29.342967020093759</v>
      </c>
      <c r="AB10" s="11">
        <v>33.548989212822839</v>
      </c>
      <c r="AC10" s="11"/>
      <c r="AD10" s="11">
        <f t="shared" si="4"/>
        <v>4.8243676191796325</v>
      </c>
      <c r="AE10" s="11">
        <v>16.809506318694616</v>
      </c>
      <c r="AF10" s="11">
        <f t="shared" si="5"/>
        <v>21.633873937874249</v>
      </c>
    </row>
    <row r="11" spans="1:32" x14ac:dyDescent="0.2">
      <c r="A11" t="str">
        <f>name!E7</f>
        <v>Administrative and secretarial occupations</v>
      </c>
      <c r="B11" s="11">
        <v>62.672306225061988</v>
      </c>
      <c r="C11" s="11">
        <v>59.721261092985998</v>
      </c>
      <c r="D11" s="11">
        <v>61.626631300861519</v>
      </c>
      <c r="E11" s="11">
        <v>58.87644500624215</v>
      </c>
      <c r="F11" s="11">
        <v>54.050198717735427</v>
      </c>
      <c r="G11" s="11"/>
      <c r="H11" s="11">
        <f t="shared" si="0"/>
        <v>-7.5764325831260919</v>
      </c>
      <c r="I11" s="11">
        <v>28.799389826242461</v>
      </c>
      <c r="J11" s="11">
        <f t="shared" si="1"/>
        <v>21.222957243116369</v>
      </c>
      <c r="L11" s="10" t="str">
        <f>name!E7</f>
        <v>Administrative and secretarial occupations</v>
      </c>
      <c r="M11" s="11">
        <v>17.380951337539717</v>
      </c>
      <c r="N11" s="11">
        <v>15.969115929702205</v>
      </c>
      <c r="O11" s="11">
        <v>18.972377361759513</v>
      </c>
      <c r="P11" s="11">
        <v>18.862974580083911</v>
      </c>
      <c r="Q11" s="11">
        <v>21.120138027457923</v>
      </c>
      <c r="R11" s="11"/>
      <c r="S11" s="11">
        <f t="shared" si="2"/>
        <v>2.1477606656984101</v>
      </c>
      <c r="T11" s="11">
        <v>7.4295049637907224</v>
      </c>
      <c r="U11" s="11">
        <f t="shared" si="3"/>
        <v>9.5772656294891334</v>
      </c>
      <c r="W11" s="10" t="str">
        <f>name!E7</f>
        <v>Administrative and secretarial occupations</v>
      </c>
      <c r="X11" s="11">
        <v>45.291354887522282</v>
      </c>
      <c r="Y11" s="11">
        <v>43.75214516328375</v>
      </c>
      <c r="Z11" s="11">
        <v>42.654253939102013</v>
      </c>
      <c r="AA11" s="11">
        <v>40.013470426158207</v>
      </c>
      <c r="AB11" s="11">
        <v>32.93006069027745</v>
      </c>
      <c r="AC11" s="11"/>
      <c r="AD11" s="11">
        <f t="shared" si="4"/>
        <v>-9.7241932488245624</v>
      </c>
      <c r="AE11" s="11">
        <v>21.369884862451737</v>
      </c>
      <c r="AF11" s="11">
        <f t="shared" si="5"/>
        <v>11.645691613627175</v>
      </c>
    </row>
    <row r="12" spans="1:32" x14ac:dyDescent="0.2">
      <c r="A12" t="str">
        <f>name!E8</f>
        <v>Skilled trades occupations</v>
      </c>
      <c r="B12" s="11">
        <v>56.265694453291886</v>
      </c>
      <c r="C12" s="11">
        <v>58.422835073125029</v>
      </c>
      <c r="D12" s="11">
        <v>49.75130888314095</v>
      </c>
      <c r="E12" s="11">
        <v>49.753157847894094</v>
      </c>
      <c r="F12" s="11">
        <v>46.750496938402875</v>
      </c>
      <c r="G12" s="11"/>
      <c r="H12" s="11">
        <f t="shared" si="0"/>
        <v>-3.000811944738075</v>
      </c>
      <c r="I12" s="11">
        <v>20.348956460288019</v>
      </c>
      <c r="J12" s="11">
        <f t="shared" si="1"/>
        <v>17.348144515549944</v>
      </c>
      <c r="L12" s="10" t="str">
        <f>name!E8</f>
        <v>Skilled trades occupations</v>
      </c>
      <c r="M12" s="11">
        <v>51.491960473999789</v>
      </c>
      <c r="N12" s="11">
        <v>53.687200393823652</v>
      </c>
      <c r="O12" s="11">
        <v>44.605428579201003</v>
      </c>
      <c r="P12" s="11">
        <v>43.985545815317238</v>
      </c>
      <c r="Q12" s="11">
        <v>40.527304579625536</v>
      </c>
      <c r="R12" s="11"/>
      <c r="S12" s="11">
        <f t="shared" si="2"/>
        <v>-4.0781239995754675</v>
      </c>
      <c r="T12" s="11">
        <v>16.885364251047161</v>
      </c>
      <c r="U12" s="11">
        <f t="shared" si="3"/>
        <v>12.807240251471693</v>
      </c>
      <c r="W12" s="10" t="str">
        <f>name!E8</f>
        <v>Skilled trades occupations</v>
      </c>
      <c r="X12" s="11">
        <v>4.7737339792921087</v>
      </c>
      <c r="Y12" s="11">
        <v>4.735634679301393</v>
      </c>
      <c r="Z12" s="11">
        <v>5.1458803039399648</v>
      </c>
      <c r="AA12" s="11">
        <v>5.7676120325768636</v>
      </c>
      <c r="AB12" s="11">
        <v>6.2231923587773261</v>
      </c>
      <c r="AC12" s="11"/>
      <c r="AD12" s="11">
        <f t="shared" si="4"/>
        <v>1.0773120548373614</v>
      </c>
      <c r="AE12" s="11">
        <v>3.4635922092408586</v>
      </c>
      <c r="AF12" s="11">
        <f t="shared" si="5"/>
        <v>4.54090426407822</v>
      </c>
    </row>
    <row r="13" spans="1:32" x14ac:dyDescent="0.2">
      <c r="A13" t="str">
        <f>name!E9</f>
        <v>Caring, leisure and other service occupations</v>
      </c>
      <c r="B13" s="11">
        <v>47.319806611030444</v>
      </c>
      <c r="C13" s="11">
        <v>48.324872430215933</v>
      </c>
      <c r="D13" s="11">
        <v>46.152829552684942</v>
      </c>
      <c r="E13" s="11">
        <v>49.365563995420835</v>
      </c>
      <c r="F13" s="11">
        <v>53.880360347930406</v>
      </c>
      <c r="G13" s="11"/>
      <c r="H13" s="11">
        <f t="shared" si="0"/>
        <v>7.7275307952454639</v>
      </c>
      <c r="I13" s="11">
        <v>28.107991450446018</v>
      </c>
      <c r="J13" s="11">
        <f>SUM(H13:I13)</f>
        <v>35.835522245691479</v>
      </c>
      <c r="L13" s="10" t="str">
        <f>name!E9</f>
        <v>Caring, leisure and other service occupations</v>
      </c>
      <c r="M13" s="11">
        <v>7.398269021501279</v>
      </c>
      <c r="N13" s="11">
        <v>7.5720583156713221</v>
      </c>
      <c r="O13" s="11">
        <v>7.346775095926291</v>
      </c>
      <c r="P13" s="11">
        <v>8.2541358796089099</v>
      </c>
      <c r="Q13" s="11">
        <v>9.2385918186685885</v>
      </c>
      <c r="R13" s="11"/>
      <c r="S13" s="11">
        <f t="shared" si="2"/>
        <v>1.8918167227422975</v>
      </c>
      <c r="T13" s="11">
        <v>3.7045326514307884</v>
      </c>
      <c r="U13" s="11">
        <f>SUM(S13:T13)</f>
        <v>5.5963493741730854</v>
      </c>
      <c r="W13" s="10" t="str">
        <f>name!E9</f>
        <v>Caring, leisure and other service occupations</v>
      </c>
      <c r="X13" s="11">
        <v>39.921537589529144</v>
      </c>
      <c r="Y13" s="11">
        <v>40.752814114544584</v>
      </c>
      <c r="Z13" s="11">
        <v>38.806054456758702</v>
      </c>
      <c r="AA13" s="11">
        <v>41.111428115811954</v>
      </c>
      <c r="AB13" s="11">
        <v>44.641768529261839</v>
      </c>
      <c r="AC13" s="11"/>
      <c r="AD13" s="11">
        <f t="shared" si="4"/>
        <v>5.8357140725031371</v>
      </c>
      <c r="AE13" s="11">
        <v>24.403458799015226</v>
      </c>
      <c r="AF13" s="11">
        <f>SUM(AD13:AE13)</f>
        <v>30.239172871518363</v>
      </c>
    </row>
    <row r="14" spans="1:32" x14ac:dyDescent="0.2">
      <c r="A14" t="str">
        <f>name!E10</f>
        <v>Sales and customer service occupations</v>
      </c>
      <c r="B14" s="11">
        <v>40.721249344204054</v>
      </c>
      <c r="C14" s="11">
        <v>39.718162985410011</v>
      </c>
      <c r="D14" s="11">
        <v>39.130262708057813</v>
      </c>
      <c r="E14" s="11">
        <v>40.099838628879638</v>
      </c>
      <c r="F14" s="11">
        <v>40.925974516989491</v>
      </c>
      <c r="G14" s="11"/>
      <c r="H14" s="11">
        <f t="shared" si="0"/>
        <v>1.7957118089316779</v>
      </c>
      <c r="I14" s="11">
        <v>18.252654780589644</v>
      </c>
      <c r="J14" s="11">
        <f t="shared" si="1"/>
        <v>20.048366589521322</v>
      </c>
      <c r="L14" s="10" t="str">
        <f>name!E10</f>
        <v>Sales and customer service occupations</v>
      </c>
      <c r="M14" s="11">
        <v>16.79917058309962</v>
      </c>
      <c r="N14" s="11">
        <v>16.60129565588473</v>
      </c>
      <c r="O14" s="11">
        <v>16.859678173625952</v>
      </c>
      <c r="P14" s="11">
        <v>17.903328437283101</v>
      </c>
      <c r="Q14" s="11">
        <v>18.596073618850472</v>
      </c>
      <c r="R14" s="11"/>
      <c r="S14" s="11">
        <f t="shared" si="2"/>
        <v>1.7363954452245203</v>
      </c>
      <c r="T14" s="11">
        <v>6.0134192280587255</v>
      </c>
      <c r="U14" s="11">
        <f t="shared" ref="U14:U15" si="6">SUM(S14:T14)</f>
        <v>7.7498146732832458</v>
      </c>
      <c r="W14" s="10" t="str">
        <f>name!E10</f>
        <v>Sales and customer service occupations</v>
      </c>
      <c r="X14" s="11">
        <v>23.922078761104437</v>
      </c>
      <c r="Y14" s="11">
        <v>23.116867329525228</v>
      </c>
      <c r="Z14" s="11">
        <v>22.270584534431862</v>
      </c>
      <c r="AA14" s="11">
        <v>22.196510191596577</v>
      </c>
      <c r="AB14" s="11">
        <v>22.329900898139027</v>
      </c>
      <c r="AC14" s="11"/>
      <c r="AD14" s="11">
        <f t="shared" si="4"/>
        <v>5.9316363707164754E-2</v>
      </c>
      <c r="AE14" s="11">
        <v>12.239235552530916</v>
      </c>
      <c r="AF14" s="11">
        <f t="shared" ref="AF14:AF15" si="7">SUM(AD14:AE14)</f>
        <v>12.298551916238081</v>
      </c>
    </row>
    <row r="15" spans="1:32" x14ac:dyDescent="0.2">
      <c r="A15" t="str">
        <f>name!E11</f>
        <v>Process, plant and machine operatives</v>
      </c>
      <c r="B15" s="11">
        <v>42.367600925444094</v>
      </c>
      <c r="C15" s="11">
        <v>45.1519009910647</v>
      </c>
      <c r="D15" s="11">
        <v>39.02876673411609</v>
      </c>
      <c r="E15" s="11">
        <v>45.318423847937105</v>
      </c>
      <c r="F15" s="11">
        <v>46.076193697203507</v>
      </c>
      <c r="G15" s="11"/>
      <c r="H15" s="11">
        <f t="shared" si="0"/>
        <v>7.0474269630874176</v>
      </c>
      <c r="I15" s="11">
        <v>21.35507042188722</v>
      </c>
      <c r="J15" s="11">
        <f t="shared" si="1"/>
        <v>28.402497384974637</v>
      </c>
      <c r="L15" s="10" t="str">
        <f>name!E11</f>
        <v>Process, plant and machine operatives</v>
      </c>
      <c r="M15" s="11">
        <v>37.549486917841847</v>
      </c>
      <c r="N15" s="11">
        <v>39.774436480147813</v>
      </c>
      <c r="O15" s="11">
        <v>34.432880052695502</v>
      </c>
      <c r="P15" s="11">
        <v>39.096046667589128</v>
      </c>
      <c r="Q15" s="11">
        <v>39.305893881972494</v>
      </c>
      <c r="R15" s="11"/>
      <c r="S15" s="11">
        <f t="shared" si="2"/>
        <v>4.8730138292769922</v>
      </c>
      <c r="T15" s="11">
        <v>17.951641775033764</v>
      </c>
      <c r="U15" s="11">
        <f t="shared" si="6"/>
        <v>22.824655604310756</v>
      </c>
      <c r="W15" s="10" t="str">
        <f>name!E11</f>
        <v>Process, plant and machine operatives</v>
      </c>
      <c r="X15" s="11">
        <v>4.8181140076022508</v>
      </c>
      <c r="Y15" s="11">
        <v>5.3774645109168731</v>
      </c>
      <c r="Z15" s="11">
        <v>4.5958866814206019</v>
      </c>
      <c r="AA15" s="11">
        <v>6.2223771803480279</v>
      </c>
      <c r="AB15" s="11">
        <v>6.7702998152309677</v>
      </c>
      <c r="AC15" s="11"/>
      <c r="AD15" s="11">
        <f t="shared" si="4"/>
        <v>2.1744131338103658</v>
      </c>
      <c r="AE15" s="11">
        <v>3.4034286468534534</v>
      </c>
      <c r="AF15" s="11">
        <f t="shared" si="7"/>
        <v>5.5778417806638192</v>
      </c>
    </row>
    <row r="16" spans="1:32" x14ac:dyDescent="0.2">
      <c r="A16" t="str">
        <f>name!E12</f>
        <v>Elementary occupations</v>
      </c>
      <c r="B16" s="11">
        <v>58.392371054061414</v>
      </c>
      <c r="C16" s="11">
        <v>57.642636304079801</v>
      </c>
      <c r="D16" s="11">
        <v>51.416003045033932</v>
      </c>
      <c r="E16" s="11">
        <v>51.266911694809913</v>
      </c>
      <c r="F16" s="11">
        <v>48.905632435317166</v>
      </c>
      <c r="G16" s="11"/>
      <c r="H16" s="11">
        <f t="shared" si="0"/>
        <v>-2.510370609716766</v>
      </c>
      <c r="I16" s="11">
        <v>24.327028304177727</v>
      </c>
      <c r="J16" s="11">
        <f>SUM(H16:I16)</f>
        <v>21.816657694460961</v>
      </c>
      <c r="L16" s="10" t="str">
        <f>name!E12</f>
        <v>Elementary occupations</v>
      </c>
      <c r="M16" s="11">
        <v>32.229403660666335</v>
      </c>
      <c r="N16" s="11">
        <v>30.066321034847149</v>
      </c>
      <c r="O16" s="11">
        <v>27.763409231328712</v>
      </c>
      <c r="P16" s="11">
        <v>28.564760401742689</v>
      </c>
      <c r="Q16" s="11">
        <v>27.436999010466838</v>
      </c>
      <c r="R16" s="11"/>
      <c r="S16" s="11">
        <f t="shared" si="2"/>
        <v>-0.32641022086187377</v>
      </c>
      <c r="T16" s="11">
        <v>11.058006244237957</v>
      </c>
      <c r="U16" s="11">
        <f>SUM(S16:T16)</f>
        <v>10.731596023376083</v>
      </c>
      <c r="W16" s="10" t="str">
        <f>name!E12</f>
        <v>Elementary occupations</v>
      </c>
      <c r="X16" s="11">
        <v>26.162967393395082</v>
      </c>
      <c r="Y16" s="11">
        <v>27.576315269232598</v>
      </c>
      <c r="Z16" s="11">
        <v>23.652593813705291</v>
      </c>
      <c r="AA16" s="11">
        <v>22.702151293067338</v>
      </c>
      <c r="AB16" s="11">
        <v>21.468633424850346</v>
      </c>
      <c r="AC16" s="11"/>
      <c r="AD16" s="11">
        <f t="shared" si="4"/>
        <v>-2.1839603888549455</v>
      </c>
      <c r="AE16" s="11">
        <v>13.269022059939775</v>
      </c>
      <c r="AF16" s="11">
        <f>SUM(AD16:AE16)</f>
        <v>11.08506167108483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499.33000000000021</v>
      </c>
      <c r="C18" s="34">
        <f>SUM(C8:C16)</f>
        <v>526.8420000000001</v>
      </c>
      <c r="D18" s="34">
        <f>SUM(D8:D16)</f>
        <v>514.14699999999971</v>
      </c>
      <c r="E18" s="34">
        <f>SUM(E8:E16)</f>
        <v>530.46299999999985</v>
      </c>
      <c r="F18" s="34">
        <f>SUM(F8:F16)</f>
        <v>552.29599999999982</v>
      </c>
      <c r="G18" s="11"/>
      <c r="H18" s="34">
        <f>SUM(H8:H16)</f>
        <v>38.149000000000065</v>
      </c>
      <c r="I18" s="34">
        <f>SUM(I8:I16)</f>
        <v>256.7268860394442</v>
      </c>
      <c r="J18" s="34">
        <f>SUM(H18:I18)</f>
        <v>294.87588603944425</v>
      </c>
      <c r="L18" s="231" t="str">
        <f>name!E3</f>
        <v>All occupations</v>
      </c>
      <c r="M18" s="34">
        <f>SUM(M8:M16)</f>
        <v>274.35761564992168</v>
      </c>
      <c r="N18" s="34">
        <f>SUM(N8:N16)</f>
        <v>288.39410833872222</v>
      </c>
      <c r="O18" s="34">
        <f>SUM(O8:O16)</f>
        <v>279.56842404524696</v>
      </c>
      <c r="P18" s="34">
        <f>SUM(P8:P16)</f>
        <v>288.36074101676161</v>
      </c>
      <c r="Q18" s="34">
        <f>SUM(Q8:Q16)</f>
        <v>297.56035904488039</v>
      </c>
      <c r="R18" s="11"/>
      <c r="S18" s="34">
        <f>SUM(S8:S16)</f>
        <v>17.9919349996335</v>
      </c>
      <c r="T18" s="34">
        <f>SUM(T8:T16)</f>
        <v>117.37745999292163</v>
      </c>
      <c r="U18" s="34">
        <f>SUM(S18:T18)</f>
        <v>135.36939499255513</v>
      </c>
      <c r="W18" s="231" t="str">
        <f>name!E3</f>
        <v>All occupations</v>
      </c>
      <c r="X18" s="34">
        <f>SUM(X8:X16)</f>
        <v>224.97238435007856</v>
      </c>
      <c r="Y18" s="34">
        <f>SUM(Y8:Y16)</f>
        <v>238.44789166127768</v>
      </c>
      <c r="Z18" s="34">
        <f>SUM(Z8:Z16)</f>
        <v>234.57857595475306</v>
      </c>
      <c r="AA18" s="34">
        <f>SUM(AA8:AA16)</f>
        <v>242.10225898323836</v>
      </c>
      <c r="AB18" s="34">
        <f>SUM(AB8:AB16)</f>
        <v>254.73564095511935</v>
      </c>
      <c r="AC18" s="11"/>
      <c r="AD18" s="34">
        <f>SUM(AD8:AD16)</f>
        <v>20.157065000366298</v>
      </c>
      <c r="AE18" s="34">
        <f>SUM(AE8:AE16)</f>
        <v>139.34942604652261</v>
      </c>
      <c r="AF18" s="34">
        <f>SUM(AD18:AE18)</f>
        <v>159.5064910468889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8.5915222776152547</v>
      </c>
      <c r="C26" s="18">
        <f t="shared" si="8"/>
        <v>9.3626251352915819</v>
      </c>
      <c r="D26" s="18">
        <f t="shared" si="8"/>
        <v>9.8516966063645199</v>
      </c>
      <c r="E26" s="18">
        <f t="shared" si="8"/>
        <v>9.8331019700952123</v>
      </c>
      <c r="F26" s="18">
        <f t="shared" si="8"/>
        <v>10.684168472285744</v>
      </c>
      <c r="G26" s="11"/>
      <c r="H26" s="40">
        <f>IF(D8&gt;0,(H8/D8)*100,0)</f>
        <v>16.496878978959035</v>
      </c>
      <c r="I26" s="40">
        <f>IF(D8&gt;0,(I8/D8)*100,0)</f>
        <v>57.081099215886269</v>
      </c>
      <c r="J26" s="40">
        <f>IF(D8&gt;0,(J8/D8)*100,0)</f>
        <v>73.577978194845301</v>
      </c>
      <c r="L26" t="str">
        <f>$A$8</f>
        <v>Managers, directors and senior officials</v>
      </c>
      <c r="M26" s="18">
        <f t="shared" ref="M26:Q26" si="9">M8/M$18*100</f>
        <v>10.642773832366313</v>
      </c>
      <c r="N26" s="18">
        <f t="shared" si="9"/>
        <v>11.439227671605002</v>
      </c>
      <c r="O26" s="18">
        <f t="shared" si="9"/>
        <v>11.770780192703826</v>
      </c>
      <c r="P26" s="18">
        <f t="shared" si="9"/>
        <v>11.513542051249201</v>
      </c>
      <c r="Q26" s="18">
        <f t="shared" si="9"/>
        <v>12.206301545596219</v>
      </c>
      <c r="R26" s="11"/>
      <c r="S26" s="40">
        <f>IF(O8&gt;0,(S8/O8)*100,0)</f>
        <v>10.373750620214569</v>
      </c>
      <c r="T26" s="40">
        <f>IF(O8&gt;0,(T8/O8)*100,0)</f>
        <v>50.205409652557229</v>
      </c>
      <c r="U26" s="40">
        <f>IF(O8&gt;0,(U8/O8)*100,0)</f>
        <v>60.579160272771801</v>
      </c>
      <c r="W26" t="str">
        <f>$A$8</f>
        <v>Managers, directors and senior officials</v>
      </c>
      <c r="X26" s="18">
        <f t="shared" ref="X26:AB26" si="10">X8/X$18*100</f>
        <v>6.0899864234014229</v>
      </c>
      <c r="Y26" s="18">
        <f t="shared" si="10"/>
        <v>6.851049408361833</v>
      </c>
      <c r="Z26" s="18">
        <f t="shared" si="10"/>
        <v>7.5645517907720246</v>
      </c>
      <c r="AA26" s="18">
        <f t="shared" si="10"/>
        <v>7.8315801789689985</v>
      </c>
      <c r="AB26" s="18">
        <f t="shared" si="10"/>
        <v>8.9061429784438442</v>
      </c>
      <c r="AC26" s="11"/>
      <c r="AD26" s="40">
        <f>IF(Z8&gt;0,(AD8/Z8)*100,0)</f>
        <v>27.852089376671557</v>
      </c>
      <c r="AE26" s="40">
        <f>IF(Z8&gt;0,(AE8/Z8)*100,0)</f>
        <v>69.831918249340134</v>
      </c>
      <c r="AF26" s="40">
        <f>IF(Z8&gt;0,(AF8/Z8)*100,0)</f>
        <v>97.684007626011692</v>
      </c>
    </row>
    <row r="27" spans="1:32" x14ac:dyDescent="0.2">
      <c r="A27" t="str">
        <f>$A$9</f>
        <v>Professional occupations</v>
      </c>
      <c r="B27" s="18">
        <f t="shared" si="8"/>
        <v>18.177331393355626</v>
      </c>
      <c r="C27" s="18">
        <f t="shared" si="8"/>
        <v>19.981500265956644</v>
      </c>
      <c r="D27" s="18">
        <f t="shared" si="8"/>
        <v>21.546681468860356</v>
      </c>
      <c r="E27" s="18">
        <f t="shared" si="8"/>
        <v>22.561516988184888</v>
      </c>
      <c r="F27" s="18">
        <f t="shared" si="8"/>
        <v>24.159787984220969</v>
      </c>
      <c r="G27" s="11"/>
      <c r="H27" s="40">
        <f t="shared" ref="H27:H36" si="11">IF(D9&gt;0,(H9/D9)*100,0)</f>
        <v>20.447369351994706</v>
      </c>
      <c r="I27" s="40">
        <f t="shared" ref="I27:I36" si="12">IF(D9&gt;0,(I9/D9)*100,0)</f>
        <v>51.142328901025557</v>
      </c>
      <c r="J27" s="40">
        <f t="shared" ref="J27:J36" si="13">IF(D9&gt;0,(J9/D9)*100,0)</f>
        <v>71.589698253020259</v>
      </c>
      <c r="L27" t="str">
        <f>$A$9</f>
        <v>Professional occupations</v>
      </c>
      <c r="M27" s="18">
        <f t="shared" ref="M27:Q27" si="14">M9/M$18*100</f>
        <v>17.972090981543275</v>
      </c>
      <c r="N27" s="18">
        <f t="shared" si="14"/>
        <v>19.51864540436722</v>
      </c>
      <c r="O27" s="18">
        <f t="shared" si="14"/>
        <v>21.389301675365445</v>
      </c>
      <c r="P27" s="18">
        <f t="shared" si="14"/>
        <v>22.158075138634381</v>
      </c>
      <c r="Q27" s="18">
        <f t="shared" si="14"/>
        <v>23.288675696765011</v>
      </c>
      <c r="R27" s="11"/>
      <c r="S27" s="40">
        <f t="shared" ref="S27:S34" si="15">IF(O9&gt;0,(S9/O9)*100,0)</f>
        <v>15.88711283650003</v>
      </c>
      <c r="T27" s="40">
        <f t="shared" ref="T27:T34" si="16">IF(O9&gt;0,(T9/O9)*100,0)</f>
        <v>41.233247864654167</v>
      </c>
      <c r="U27" s="40">
        <f t="shared" ref="U27:U34" si="17">IF(O9&gt;0,(U9/O9)*100,0)</f>
        <v>57.120360701154191</v>
      </c>
      <c r="W27" t="str">
        <f>$A$9</f>
        <v>Professional occupations</v>
      </c>
      <c r="X27" s="18">
        <f t="shared" ref="X27:AB27" si="18">X9/X$18*100</f>
        <v>18.427625535823427</v>
      </c>
      <c r="Y27" s="18">
        <f t="shared" si="18"/>
        <v>20.541306495184898</v>
      </c>
      <c r="Z27" s="18">
        <f t="shared" si="18"/>
        <v>21.734245148385892</v>
      </c>
      <c r="AA27" s="18">
        <f t="shared" si="18"/>
        <v>23.042044477610737</v>
      </c>
      <c r="AB27" s="18">
        <f t="shared" si="18"/>
        <v>25.17734675240872</v>
      </c>
      <c r="AC27" s="11"/>
      <c r="AD27" s="40">
        <f t="shared" ref="AD27:AD34" si="19">IF(Z9&gt;0,(AD9/Z9)*100,0)</f>
        <v>25.795981295941505</v>
      </c>
      <c r="AE27" s="40">
        <f t="shared" ref="AE27:AE34" si="20">IF(Z9&gt;0,(AE9/Z9)*100,0)</f>
        <v>62.764444675564</v>
      </c>
      <c r="AF27" s="40">
        <f t="shared" ref="AF27:AF34" si="21">IF(Z9&gt;0,(AF9/Z9)*100,0)</f>
        <v>88.560425971505509</v>
      </c>
    </row>
    <row r="28" spans="1:32" x14ac:dyDescent="0.2">
      <c r="A28" t="str">
        <f>$A$10</f>
        <v>Associate professional occupations</v>
      </c>
      <c r="B28" s="18">
        <f t="shared" si="8"/>
        <v>11.600755883212974</v>
      </c>
      <c r="C28" s="18">
        <f t="shared" si="8"/>
        <v>12.007993663503381</v>
      </c>
      <c r="D28" s="18">
        <f t="shared" si="8"/>
        <v>12.760432104763463</v>
      </c>
      <c r="E28" s="18">
        <f t="shared" si="8"/>
        <v>12.05384568087781</v>
      </c>
      <c r="F28" s="18">
        <f t="shared" si="8"/>
        <v>12.54134840654155</v>
      </c>
      <c r="G28" s="11"/>
      <c r="H28" s="40">
        <f t="shared" si="11"/>
        <v>5.5755721469574375</v>
      </c>
      <c r="I28" s="40">
        <f t="shared" si="12"/>
        <v>45.675749770384627</v>
      </c>
      <c r="J28" s="40">
        <f t="shared" si="13"/>
        <v>51.251321917342061</v>
      </c>
      <c r="L28" t="str">
        <f>$A$10</f>
        <v>Associate professional occupations</v>
      </c>
      <c r="M28" s="18">
        <f t="shared" ref="M28:Q28" si="22">M10/M$18*100</f>
        <v>12.028575460610412</v>
      </c>
      <c r="N28" s="18">
        <f t="shared" si="22"/>
        <v>12.289778981522643</v>
      </c>
      <c r="O28" s="18">
        <f t="shared" si="22"/>
        <v>13.192747852692285</v>
      </c>
      <c r="P28" s="18">
        <f t="shared" si="22"/>
        <v>11.99824368326547</v>
      </c>
      <c r="Q28" s="18">
        <f t="shared" si="22"/>
        <v>12.003069393118611</v>
      </c>
      <c r="R28" s="11"/>
      <c r="S28" s="40">
        <f t="shared" si="15"/>
        <v>-3.1624015234049465</v>
      </c>
      <c r="T28" s="40">
        <f t="shared" si="16"/>
        <v>35.672918335951948</v>
      </c>
      <c r="U28" s="40">
        <f t="shared" si="17"/>
        <v>32.510516812547003</v>
      </c>
      <c r="W28" t="str">
        <f>$A$10</f>
        <v>Associate professional occupations</v>
      </c>
      <c r="X28" s="18">
        <f t="shared" ref="X28:AB28" si="23">X10/X$18*100</f>
        <v>11.079022695727748</v>
      </c>
      <c r="Y28" s="18">
        <f t="shared" si="23"/>
        <v>11.667184504039103</v>
      </c>
      <c r="Z28" s="18">
        <f t="shared" si="23"/>
        <v>12.24520247713661</v>
      </c>
      <c r="AA28" s="18">
        <f t="shared" si="23"/>
        <v>12.120071552957</v>
      </c>
      <c r="AB28" s="18">
        <f t="shared" si="23"/>
        <v>13.17011984935931</v>
      </c>
      <c r="AC28" s="11"/>
      <c r="AD28" s="40">
        <f t="shared" si="19"/>
        <v>16.795234720332296</v>
      </c>
      <c r="AE28" s="40">
        <f t="shared" si="20"/>
        <v>58.519504822352751</v>
      </c>
      <c r="AF28" s="40">
        <f t="shared" si="21"/>
        <v>75.314739542685047</v>
      </c>
    </row>
    <row r="29" spans="1:32" x14ac:dyDescent="0.2">
      <c r="A29" t="str">
        <f>$A$11</f>
        <v>Administrative and secretarial occupations</v>
      </c>
      <c r="B29" s="18">
        <f t="shared" si="8"/>
        <v>12.551279960159006</v>
      </c>
      <c r="C29" s="18">
        <f t="shared" si="8"/>
        <v>11.335706168639931</v>
      </c>
      <c r="D29" s="18">
        <f t="shared" si="8"/>
        <v>11.986189027819194</v>
      </c>
      <c r="E29" s="18">
        <f t="shared" si="8"/>
        <v>11.099067231124916</v>
      </c>
      <c r="F29" s="18">
        <f t="shared" si="8"/>
        <v>9.7864548571301331</v>
      </c>
      <c r="G29" s="11"/>
      <c r="H29" s="40">
        <f t="shared" si="11"/>
        <v>-12.294088486092823</v>
      </c>
      <c r="I29" s="40">
        <f t="shared" si="12"/>
        <v>46.732052715397828</v>
      </c>
      <c r="J29" s="40">
        <f t="shared" si="13"/>
        <v>34.437964229305003</v>
      </c>
      <c r="L29" t="str">
        <f>$A$11</f>
        <v>Administrative and secretarial occupations</v>
      </c>
      <c r="M29" s="18">
        <f t="shared" ref="M29:Q29" si="24">M11/M$18*100</f>
        <v>6.3351444778983952</v>
      </c>
      <c r="N29" s="18">
        <f t="shared" si="24"/>
        <v>5.5372545651821339</v>
      </c>
      <c r="O29" s="18">
        <f t="shared" si="24"/>
        <v>6.7863090857102346</v>
      </c>
      <c r="P29" s="18">
        <f t="shared" si="24"/>
        <v>6.5414503075463593</v>
      </c>
      <c r="Q29" s="18">
        <f t="shared" si="24"/>
        <v>7.0977660113229053</v>
      </c>
      <c r="R29" s="11"/>
      <c r="S29" s="40">
        <f t="shared" si="15"/>
        <v>11.320461451643956</v>
      </c>
      <c r="T29" s="40">
        <f t="shared" si="16"/>
        <v>39.159588817611969</v>
      </c>
      <c r="U29" s="40">
        <f t="shared" si="17"/>
        <v>50.480050269255926</v>
      </c>
      <c r="W29" t="str">
        <f>$A$11</f>
        <v>Administrative and secretarial occupations</v>
      </c>
      <c r="X29" s="18">
        <f t="shared" ref="X29:AB29" si="25">X11/X$18*100</f>
        <v>20.131961982073587</v>
      </c>
      <c r="Y29" s="18">
        <f t="shared" si="25"/>
        <v>18.348723848410025</v>
      </c>
      <c r="Z29" s="18">
        <f t="shared" si="25"/>
        <v>18.183354454044185</v>
      </c>
      <c r="AA29" s="18">
        <f t="shared" si="25"/>
        <v>16.527508084477844</v>
      </c>
      <c r="AB29" s="18">
        <f t="shared" si="25"/>
        <v>12.927150895260564</v>
      </c>
      <c r="AC29" s="11"/>
      <c r="AD29" s="40">
        <f t="shared" si="19"/>
        <v>-22.797710312101366</v>
      </c>
      <c r="AE29" s="40">
        <f t="shared" si="20"/>
        <v>50.10024297450326</v>
      </c>
      <c r="AF29" s="40">
        <f t="shared" si="21"/>
        <v>27.302532662401894</v>
      </c>
    </row>
    <row r="30" spans="1:32" x14ac:dyDescent="0.2">
      <c r="A30" t="str">
        <f>$A$12</f>
        <v>Skilled trades occupations</v>
      </c>
      <c r="B30" s="18">
        <f t="shared" si="8"/>
        <v>11.268238330020599</v>
      </c>
      <c r="C30" s="18">
        <f t="shared" si="8"/>
        <v>11.089251630113965</v>
      </c>
      <c r="D30" s="18">
        <f t="shared" si="8"/>
        <v>9.6764755766621171</v>
      </c>
      <c r="E30" s="18">
        <f t="shared" si="8"/>
        <v>9.3791947502265209</v>
      </c>
      <c r="F30" s="18">
        <f t="shared" si="8"/>
        <v>8.4647538527171822</v>
      </c>
      <c r="G30" s="11"/>
      <c r="H30" s="40">
        <f t="shared" si="11"/>
        <v>-6.0316241162349593</v>
      </c>
      <c r="I30" s="40">
        <f t="shared" si="12"/>
        <v>40.901348963672383</v>
      </c>
      <c r="J30" s="40">
        <f t="shared" si="13"/>
        <v>34.869724847437425</v>
      </c>
      <c r="L30" t="str">
        <f>$A$12</f>
        <v>Skilled trades occupations</v>
      </c>
      <c r="M30" s="18">
        <f t="shared" ref="M30:Q30" si="26">M12/M$18*100</f>
        <v>18.768190688646001</v>
      </c>
      <c r="N30" s="18">
        <f t="shared" si="26"/>
        <v>18.615914417629991</v>
      </c>
      <c r="O30" s="18">
        <f t="shared" si="26"/>
        <v>15.955102487533356</v>
      </c>
      <c r="P30" s="18">
        <f t="shared" si="26"/>
        <v>15.253652650573708</v>
      </c>
      <c r="Q30" s="18">
        <f t="shared" si="26"/>
        <v>13.619860088121783</v>
      </c>
      <c r="R30" s="11"/>
      <c r="S30" s="40">
        <f t="shared" si="15"/>
        <v>-9.1426629660880554</v>
      </c>
      <c r="T30" s="40">
        <f t="shared" si="16"/>
        <v>37.854953508776759</v>
      </c>
      <c r="U30" s="40">
        <f t="shared" si="17"/>
        <v>28.712290542688702</v>
      </c>
      <c r="W30" t="str">
        <f>$A$12</f>
        <v>Skilled trades occupations</v>
      </c>
      <c r="X30" s="18">
        <f t="shared" ref="X30:AB30" si="27">X12/X$18*100</f>
        <v>2.1219199827938535</v>
      </c>
      <c r="Y30" s="18">
        <f t="shared" si="27"/>
        <v>1.986024974390842</v>
      </c>
      <c r="Z30" s="18">
        <f t="shared" si="27"/>
        <v>2.1936701947293487</v>
      </c>
      <c r="AA30" s="18">
        <f t="shared" si="27"/>
        <v>2.3823040961283128</v>
      </c>
      <c r="AB30" s="18">
        <f t="shared" si="27"/>
        <v>2.4430002552621839</v>
      </c>
      <c r="AC30" s="11"/>
      <c r="AD30" s="40">
        <f t="shared" si="19"/>
        <v>20.935427783124162</v>
      </c>
      <c r="AE30" s="40">
        <f t="shared" si="20"/>
        <v>67.308060130915692</v>
      </c>
      <c r="AF30" s="40">
        <f t="shared" si="21"/>
        <v>88.243487914039846</v>
      </c>
    </row>
    <row r="31" spans="1:32" x14ac:dyDescent="0.2">
      <c r="A31" t="str">
        <f>$A$13</f>
        <v>Caring, leisure and other service occupations</v>
      </c>
      <c r="B31" s="18">
        <f t="shared" si="8"/>
        <v>9.4766600466686217</v>
      </c>
      <c r="C31" s="18">
        <f t="shared" si="8"/>
        <v>9.1725550412108223</v>
      </c>
      <c r="D31" s="18">
        <f t="shared" si="8"/>
        <v>8.9765824856869667</v>
      </c>
      <c r="E31" s="18">
        <f t="shared" si="8"/>
        <v>9.3061276649683116</v>
      </c>
      <c r="F31" s="18">
        <f t="shared" si="8"/>
        <v>9.7557035263573209</v>
      </c>
      <c r="G31" s="11"/>
      <c r="H31" s="40">
        <f t="shared" si="11"/>
        <v>16.7433521847761</v>
      </c>
      <c r="I31" s="40">
        <f t="shared" si="12"/>
        <v>60.901989591688718</v>
      </c>
      <c r="J31" s="40">
        <f t="shared" si="13"/>
        <v>77.645341776464818</v>
      </c>
      <c r="L31" t="str">
        <f>$A$13</f>
        <v>Caring, leisure and other service occupations</v>
      </c>
      <c r="M31" s="18">
        <f t="shared" ref="M31:Q31" si="28">M13/M$18*100</f>
        <v>2.6965786985630524</v>
      </c>
      <c r="N31" s="18">
        <f t="shared" si="28"/>
        <v>2.6255939690618963</v>
      </c>
      <c r="O31" s="18">
        <f t="shared" si="28"/>
        <v>2.6278987410742949</v>
      </c>
      <c r="P31" s="18">
        <f t="shared" si="28"/>
        <v>2.8624339951772839</v>
      </c>
      <c r="Q31" s="18">
        <f t="shared" si="28"/>
        <v>3.1047790936679007</v>
      </c>
      <c r="R31" s="11"/>
      <c r="S31" s="40">
        <f t="shared" si="15"/>
        <v>25.75030129602429</v>
      </c>
      <c r="T31" s="40">
        <f t="shared" si="16"/>
        <v>50.423928908411973</v>
      </c>
      <c r="U31" s="40">
        <f t="shared" si="17"/>
        <v>76.174230204436256</v>
      </c>
      <c r="W31" t="str">
        <f>$A$13</f>
        <v>Caring, leisure and other service occupations</v>
      </c>
      <c r="X31" s="18">
        <f t="shared" ref="X31:AB31" si="29">X13/X$18*100</f>
        <v>17.745083559859246</v>
      </c>
      <c r="Y31" s="18">
        <f t="shared" si="29"/>
        <v>17.090867874996842</v>
      </c>
      <c r="Z31" s="18">
        <f t="shared" si="29"/>
        <v>16.542880908375814</v>
      </c>
      <c r="AA31" s="18">
        <f t="shared" si="29"/>
        <v>16.98101797499471</v>
      </c>
      <c r="AB31" s="18">
        <f t="shared" si="29"/>
        <v>17.524743833206699</v>
      </c>
      <c r="AC31" s="11"/>
      <c r="AD31" s="40">
        <f t="shared" si="19"/>
        <v>15.038153592774627</v>
      </c>
      <c r="AE31" s="40">
        <f t="shared" si="20"/>
        <v>62.885699514254455</v>
      </c>
      <c r="AF31" s="40">
        <f t="shared" si="21"/>
        <v>77.923853107029089</v>
      </c>
    </row>
    <row r="32" spans="1:32" x14ac:dyDescent="0.2">
      <c r="A32" t="str">
        <f>$A$14</f>
        <v>Sales and customer service occupations</v>
      </c>
      <c r="B32" s="18">
        <f t="shared" si="8"/>
        <v>8.1551778071023246</v>
      </c>
      <c r="C32" s="18">
        <f t="shared" si="8"/>
        <v>7.5389135614491636</v>
      </c>
      <c r="D32" s="18">
        <f t="shared" si="8"/>
        <v>7.6107149721884664</v>
      </c>
      <c r="E32" s="18">
        <f t="shared" si="8"/>
        <v>7.5594035076677644</v>
      </c>
      <c r="F32" s="18">
        <f t="shared" si="8"/>
        <v>7.4101522583885275</v>
      </c>
      <c r="H32" s="40">
        <f t="shared" si="11"/>
        <v>4.5890614697097343</v>
      </c>
      <c r="I32" s="40">
        <f t="shared" si="12"/>
        <v>46.645878451592928</v>
      </c>
      <c r="J32" s="40">
        <f t="shared" si="13"/>
        <v>51.234939921302669</v>
      </c>
      <c r="L32" t="str">
        <f>$A$14</f>
        <v>Sales and customer service occupations</v>
      </c>
      <c r="M32" s="18">
        <f t="shared" ref="M32:Q32" si="30">M14/M$18*100</f>
        <v>6.1230924985640787</v>
      </c>
      <c r="N32" s="18">
        <f t="shared" si="30"/>
        <v>5.7564614449010572</v>
      </c>
      <c r="O32" s="18">
        <f t="shared" si="30"/>
        <v>6.0306088683667953</v>
      </c>
      <c r="P32" s="18">
        <f t="shared" si="30"/>
        <v>6.2086566895881399</v>
      </c>
      <c r="Q32" s="18">
        <f t="shared" si="30"/>
        <v>6.2495130999776976</v>
      </c>
      <c r="S32" s="40">
        <f t="shared" si="15"/>
        <v>10.299101959969855</v>
      </c>
      <c r="T32" s="40">
        <f t="shared" si="16"/>
        <v>35.667461538297204</v>
      </c>
      <c r="U32" s="40">
        <f t="shared" si="17"/>
        <v>45.966563498267064</v>
      </c>
      <c r="W32" t="str">
        <f>$A$14</f>
        <v>Sales and customer service occupations</v>
      </c>
      <c r="X32" s="18">
        <f t="shared" ref="X32:AB32" si="31">X14/X$18*100</f>
        <v>10.633340100925185</v>
      </c>
      <c r="Y32" s="18">
        <f t="shared" si="31"/>
        <v>9.6947249851818462</v>
      </c>
      <c r="Z32" s="18">
        <f t="shared" si="31"/>
        <v>9.4938697806433723</v>
      </c>
      <c r="AA32" s="18">
        <f t="shared" si="31"/>
        <v>9.1682375393008311</v>
      </c>
      <c r="AB32" s="18">
        <f t="shared" si="31"/>
        <v>8.7659115208276734</v>
      </c>
      <c r="AD32" s="40">
        <f t="shared" si="19"/>
        <v>0.26634399117570334</v>
      </c>
      <c r="AE32" s="40">
        <f t="shared" si="20"/>
        <v>54.956956938459399</v>
      </c>
      <c r="AF32" s="40">
        <f t="shared" si="21"/>
        <v>55.223300929635101</v>
      </c>
    </row>
    <row r="33" spans="1:32" x14ac:dyDescent="0.2">
      <c r="A33" t="str">
        <f>$A$15</f>
        <v>Process, plant and machine operatives</v>
      </c>
      <c r="B33" s="18">
        <f t="shared" si="8"/>
        <v>8.4848899376052049</v>
      </c>
      <c r="C33" s="18">
        <f t="shared" si="8"/>
        <v>8.5702926097510623</v>
      </c>
      <c r="D33" s="18">
        <f t="shared" si="8"/>
        <v>7.5909743194292902</v>
      </c>
      <c r="E33" s="18">
        <f t="shared" si="8"/>
        <v>8.5431828134925745</v>
      </c>
      <c r="F33" s="18">
        <f t="shared" si="8"/>
        <v>8.3426629374834373</v>
      </c>
      <c r="G33" s="11"/>
      <c r="H33" s="40">
        <f t="shared" si="11"/>
        <v>18.057006543655589</v>
      </c>
      <c r="I33" s="40">
        <f t="shared" si="12"/>
        <v>54.716231664118098</v>
      </c>
      <c r="J33" s="40">
        <f t="shared" si="13"/>
        <v>72.773238207773687</v>
      </c>
      <c r="L33" t="str">
        <f>$A$15</f>
        <v>Process, plant and machine operatives</v>
      </c>
      <c r="M33" s="18">
        <f t="shared" ref="M33:Q33" si="32">M15/M$18*100</f>
        <v>13.686329365740924</v>
      </c>
      <c r="N33" s="18">
        <f t="shared" si="32"/>
        <v>13.791695228888754</v>
      </c>
      <c r="O33" s="18">
        <f t="shared" si="32"/>
        <v>12.316441018075306</v>
      </c>
      <c r="P33" s="18">
        <f t="shared" si="32"/>
        <v>13.558033777322198</v>
      </c>
      <c r="Q33" s="18">
        <f t="shared" si="32"/>
        <v>13.20938515067596</v>
      </c>
      <c r="R33" s="11"/>
      <c r="S33" s="40">
        <f t="shared" si="15"/>
        <v>14.152210973405111</v>
      </c>
      <c r="T33" s="40">
        <f t="shared" si="16"/>
        <v>52.135173553768588</v>
      </c>
      <c r="U33" s="40">
        <f t="shared" si="17"/>
        <v>66.2873845271737</v>
      </c>
      <c r="W33" t="str">
        <f>$A$15</f>
        <v>Process, plant and machine operatives</v>
      </c>
      <c r="X33" s="18">
        <f t="shared" ref="X33:AB33" si="33">X15/X$18*100</f>
        <v>2.1416468610230863</v>
      </c>
      <c r="Y33" s="18">
        <f t="shared" si="33"/>
        <v>2.2551948240983908</v>
      </c>
      <c r="Z33" s="18">
        <f t="shared" si="33"/>
        <v>1.9592098991627795</v>
      </c>
      <c r="AA33" s="18">
        <f t="shared" si="33"/>
        <v>2.5701442053784493</v>
      </c>
      <c r="AB33" s="18">
        <f t="shared" si="33"/>
        <v>2.6577748562572738</v>
      </c>
      <c r="AC33" s="11"/>
      <c r="AD33" s="40">
        <f t="shared" si="19"/>
        <v>47.312157251410916</v>
      </c>
      <c r="AE33" s="40">
        <f t="shared" si="20"/>
        <v>74.053798162870365</v>
      </c>
      <c r="AF33" s="40">
        <f t="shared" si="21"/>
        <v>121.36595541428127</v>
      </c>
    </row>
    <row r="34" spans="1:32" x14ac:dyDescent="0.2">
      <c r="A34" t="str">
        <f>$A$16</f>
        <v>Elementary occupations</v>
      </c>
      <c r="B34" s="18">
        <f t="shared" si="8"/>
        <v>11.694144364260387</v>
      </c>
      <c r="C34" s="18">
        <f t="shared" si="8"/>
        <v>10.941161924083461</v>
      </c>
      <c r="D34" s="18">
        <f t="shared" si="8"/>
        <v>10.000253438225636</v>
      </c>
      <c r="E34" s="18">
        <f t="shared" si="8"/>
        <v>9.664559393362012</v>
      </c>
      <c r="F34" s="18">
        <f t="shared" si="8"/>
        <v>8.8549677048751363</v>
      </c>
      <c r="G34" s="11"/>
      <c r="H34" s="40">
        <f t="shared" si="11"/>
        <v>-4.8824693889915904</v>
      </c>
      <c r="I34" s="40">
        <f t="shared" si="12"/>
        <v>47.314117907746187</v>
      </c>
      <c r="J34" s="40">
        <f t="shared" si="13"/>
        <v>42.431648518754599</v>
      </c>
      <c r="L34" t="str">
        <f>$A$16</f>
        <v>Elementary occupations</v>
      </c>
      <c r="M34" s="18">
        <f t="shared" ref="M34:Q34" si="34">M16/M$18*100</f>
        <v>11.747223996067534</v>
      </c>
      <c r="N34" s="18">
        <f t="shared" si="34"/>
        <v>10.425428316841309</v>
      </c>
      <c r="O34" s="18">
        <f t="shared" si="34"/>
        <v>9.9308100784784337</v>
      </c>
      <c r="P34" s="18">
        <f t="shared" si="34"/>
        <v>9.9059117066432769</v>
      </c>
      <c r="Q34" s="18">
        <f t="shared" si="34"/>
        <v>9.2206499207539174</v>
      </c>
      <c r="R34" s="11"/>
      <c r="S34" s="40">
        <f t="shared" si="15"/>
        <v>-1.1756849389142989</v>
      </c>
      <c r="T34" s="40">
        <f t="shared" si="16"/>
        <v>39.829424953185907</v>
      </c>
      <c r="U34" s="40">
        <f t="shared" si="17"/>
        <v>38.653740014271605</v>
      </c>
      <c r="W34" t="str">
        <f>$A$16</f>
        <v>Elementary occupations</v>
      </c>
      <c r="X34" s="18">
        <f t="shared" ref="X34:AB34" si="35">X16/X$18*100</f>
        <v>11.629412858372429</v>
      </c>
      <c r="Y34" s="18">
        <f t="shared" si="35"/>
        <v>11.564923085336218</v>
      </c>
      <c r="Z34" s="18">
        <f t="shared" si="35"/>
        <v>10.083015346749972</v>
      </c>
      <c r="AA34" s="18">
        <f t="shared" si="35"/>
        <v>9.3770918901831042</v>
      </c>
      <c r="AB34" s="18">
        <f t="shared" si="35"/>
        <v>8.4278090589737307</v>
      </c>
      <c r="AC34" s="11"/>
      <c r="AD34" s="40">
        <f t="shared" si="19"/>
        <v>-9.2334921322221692</v>
      </c>
      <c r="AE34" s="40">
        <f t="shared" si="20"/>
        <v>56.099648793068759</v>
      </c>
      <c r="AF34" s="40">
        <f t="shared" si="21"/>
        <v>46.866156660846585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7.4198624128897164</v>
      </c>
      <c r="I36" s="43">
        <f t="shared" si="12"/>
        <v>49.9325846575871</v>
      </c>
      <c r="J36" s="43">
        <f t="shared" si="13"/>
        <v>57.352447070476806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6.4356105526143335</v>
      </c>
      <c r="T36" s="43">
        <f t="shared" ref="T36" si="37">IF(O18&gt;0,(T18/O18)*100,0)</f>
        <v>41.985235061426174</v>
      </c>
      <c r="U36" s="43">
        <f t="shared" ref="U36" si="38">IF(O18&gt;0,(U18/O18)*100,0)</f>
        <v>48.420845614040509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8.5928840339854027</v>
      </c>
      <c r="AE36" s="43">
        <f t="shared" ref="AE36" si="40">IF(Z18&gt;0,(AE18/Z18)*100,0)</f>
        <v>59.404157212294265</v>
      </c>
      <c r="AF36" s="43">
        <f t="shared" ref="AF36" si="41">IF(Z18&gt;0,(AF18/Z18)*100,0)</f>
        <v>67.99704124627965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Coventry and Warwickshire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Coventry and Warwickshire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Coventry and Warwickshire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3.5511821610914929</v>
      </c>
      <c r="C46" s="18">
        <f t="shared" si="42"/>
        <v>2.6881452847801413</v>
      </c>
      <c r="D46" s="18">
        <f t="shared" si="42"/>
        <v>0.5887615195254936</v>
      </c>
      <c r="E46" s="18">
        <f t="shared" si="42"/>
        <v>1.2410634841363288</v>
      </c>
      <c r="F46" s="18">
        <f>IF(F$6-D$6 &lt;&gt; 0,(EXP(LN(F8/D8)/(F$6-D$6))-1)*100,0)</f>
        <v>1.023160837299808</v>
      </c>
      <c r="H46" s="18">
        <f>IF($F$6-$D$6 &lt;&gt; 0,(EXP(LN(1+(H26/100))/($F$6-$D$6))-1)*100,0)</f>
        <v>1.023160837299808</v>
      </c>
      <c r="I46" s="18">
        <f>IF($F$6-$D$6 &lt;&gt; 0,(EXP(LN(1+(I26/100))/($F$6-$D$6))-1)*100,0)</f>
        <v>3.0563908183601773</v>
      </c>
      <c r="J46" s="18">
        <f>IF($F$6-$D$6 &lt;&gt; 0,(EXP(LN(1+(J26/100))/($F$6-$D$6))-1)*100,0)</f>
        <v>3.7447929709752525</v>
      </c>
      <c r="L46" t="str">
        <f>$A$8</f>
        <v>Managers, directors and senior officials</v>
      </c>
      <c r="M46" s="18">
        <f t="shared" ref="M46:M54" si="43">IF(N$6-M$6 &lt;&gt; 0,(EXP(LN(N8/M8)/(N$6-M$6))-1)*100,0)</f>
        <v>3.0986096609226133</v>
      </c>
      <c r="N46" s="18">
        <f t="shared" ref="N46:N54" si="44">IF(O$6-N$6 &lt;&gt; 0,(EXP(LN(O8/N8)/(O$6-N$6))-1)*100,0)</f>
        <v>-0.25060265178878938</v>
      </c>
      <c r="O46" s="18">
        <f t="shared" ref="O46:O54" si="45">IF(P$6-O$6 &lt;&gt; 0,(EXP(LN(P8/O8)/(P$6-O$6))-1)*100,0)</f>
        <v>0.17753549875481056</v>
      </c>
      <c r="P46" s="18">
        <f t="shared" ref="P46:P54" si="46">IF(Q$6-P$6 &lt;&gt; 0,(EXP(LN(Q8/P8)/(Q$6-P$6))-1)*100,0)</f>
        <v>0.90237960532741912</v>
      </c>
      <c r="Q46" s="18">
        <f>IF(Q$6-O$6 &lt;&gt; 0,(EXP(LN(Q8/O8)/(Q$6-O$6))-1)*100,0)</f>
        <v>0.66018402718939218</v>
      </c>
      <c r="S46" s="18">
        <f>IF($F$6-$D$6 &lt;&gt; 0,(EXP(LN(1+(S26/100))/($F$6-$D$6))-1)*100,0)</f>
        <v>0.66018402718939218</v>
      </c>
      <c r="T46" s="18">
        <f>IF($F$6-$D$6 &lt;&gt; 0,(EXP(LN(1+(T26/100))/($F$6-$D$6))-1)*100,0)</f>
        <v>2.7493393757813456</v>
      </c>
      <c r="U46" s="18">
        <f>IF($F$6-$D$6 &lt;&gt; 0,(EXP(LN(1+(U26/100))/($F$6-$D$6))-1)*100,0)</f>
        <v>3.2078217523334729</v>
      </c>
      <c r="W46" t="str">
        <f>$A$8</f>
        <v>Managers, directors and senior officials</v>
      </c>
      <c r="X46" s="18">
        <f t="shared" ref="X46:X54" si="47">IF(Y$6-X$6 &lt;&gt; 0,(EXP(LN(Y8/X8)/(Y$6-X$6))-1)*100,0)</f>
        <v>4.4963840801130139</v>
      </c>
      <c r="Y46" s="18">
        <f t="shared" ref="Y46:Y54" si="48">IF(Z$6-Y$6 &lt;&gt; 0,(EXP(LN(Z8/Y8)/(Z$6-Y$6))-1)*100,0)</f>
        <v>8.6227915564646587</v>
      </c>
      <c r="Z46" s="18">
        <f t="shared" ref="Z46:Z54" si="49">IF(AA$6-Z$6 &lt;&gt; 0,(EXP(LN(AA8/Z8)/(AA$6-Z$6))-1)*100,0)</f>
        <v>1.3340356413502175</v>
      </c>
      <c r="AA46" s="18">
        <f t="shared" ref="AA46:AA54" si="50">IF(AB$6-AA$6 &lt;&gt; 0,(EXP(LN(AB8/AA8)/(AB$6-AA$6))-1)*100,0)</f>
        <v>1.8106273523615268</v>
      </c>
      <c r="AB46" s="18">
        <f>IF(AB$6-Z$6 &lt;&gt; 0,(EXP(LN(AB8/Z8)/(AB$6-Z$6))-1)*100,0)</f>
        <v>1.651514912949259</v>
      </c>
      <c r="AD46" s="18">
        <f>IF($F$6-$D$6 &lt;&gt; 0,(EXP(LN(1+(AD26/100))/($F$6-$D$6))-1)*100,0)</f>
        <v>1.651514912949259</v>
      </c>
      <c r="AE46" s="18">
        <f>IF($F$6-$D$6 &lt;&gt; 0,(EXP(LN(1+(AE26/100))/($F$6-$D$6))-1)*100,0)</f>
        <v>3.5940044148037309</v>
      </c>
      <c r="AF46" s="18">
        <f>IF($F$6-$D$6 &lt;&gt; 0,(EXP(LN(1+(AF26/100))/($F$6-$D$6))-1)*100,0)</f>
        <v>4.6481212370078406</v>
      </c>
    </row>
    <row r="47" spans="1:32" x14ac:dyDescent="0.2">
      <c r="A47" t="str">
        <f>$A$9</f>
        <v>Professional occupations</v>
      </c>
      <c r="B47" s="18">
        <f t="shared" si="42"/>
        <v>3.7761786462040092</v>
      </c>
      <c r="C47" s="18">
        <f t="shared" si="42"/>
        <v>5.2347599149658475</v>
      </c>
      <c r="D47" s="18">
        <f t="shared" si="42"/>
        <v>1.5572984037895088</v>
      </c>
      <c r="E47" s="18">
        <f t="shared" si="42"/>
        <v>1.0937163727574584</v>
      </c>
      <c r="F47" s="18">
        <f>IF(F$6-D$6 &lt;&gt; 0,(EXP(LN(F9/D9)/(F$6-D$6))-1)*100,0)</f>
        <v>1.2480081127498543</v>
      </c>
      <c r="H47" s="18">
        <f t="shared" ref="H47:J56" si="51">IF($F$6-$D$6 &lt;&gt; 0,(EXP(LN(1+(H27/100))/($F$6-$D$6))-1)*100,0)</f>
        <v>1.2480081127498543</v>
      </c>
      <c r="I47" s="18">
        <f t="shared" si="51"/>
        <v>2.791942693398175</v>
      </c>
      <c r="J47" s="18">
        <f t="shared" si="51"/>
        <v>3.6651421069992418</v>
      </c>
      <c r="L47" t="str">
        <f>$A$9</f>
        <v>Professional occupations</v>
      </c>
      <c r="M47" s="18">
        <f t="shared" si="43"/>
        <v>3.3665704923522721</v>
      </c>
      <c r="N47" s="18">
        <f t="shared" si="44"/>
        <v>6.2303631123370673</v>
      </c>
      <c r="O47" s="18">
        <f t="shared" si="45"/>
        <v>1.334350420711039</v>
      </c>
      <c r="P47" s="18">
        <f t="shared" si="46"/>
        <v>0.81500369318436849</v>
      </c>
      <c r="Q47" s="18">
        <f>IF(Q$6-O$6 &lt;&gt; 0,(EXP(LN(Q9/O9)/(Q$6-O$6))-1)*100,0)</f>
        <v>0.98782284958875977</v>
      </c>
      <c r="S47" s="18">
        <f t="shared" ref="S47:U47" si="52">IF($F$6-$D$6 &lt;&gt; 0,(EXP(LN(1+(S27/100))/($F$6-$D$6))-1)*100,0)</f>
        <v>0.98782284958875977</v>
      </c>
      <c r="T47" s="18">
        <f t="shared" si="52"/>
        <v>2.3283087798564805</v>
      </c>
      <c r="U47" s="18">
        <f t="shared" si="52"/>
        <v>3.0581078401708872</v>
      </c>
      <c r="W47" t="str">
        <f>$A$9</f>
        <v>Professional occupations</v>
      </c>
      <c r="X47" s="18">
        <f t="shared" si="47"/>
        <v>4.2571238806168976</v>
      </c>
      <c r="Y47" s="18">
        <f t="shared" si="48"/>
        <v>4.0905629503095398</v>
      </c>
      <c r="Z47" s="18">
        <f t="shared" si="49"/>
        <v>1.8163183700318442</v>
      </c>
      <c r="AA47" s="18">
        <f t="shared" si="50"/>
        <v>1.4046760961461402</v>
      </c>
      <c r="AB47" s="18">
        <f>IF(AB$6-Z$6 &lt;&gt; 0,(EXP(LN(AB9/Z9)/(AB$6-Z$6))-1)*100,0)</f>
        <v>1.5417049360164414</v>
      </c>
      <c r="AD47" s="18">
        <f t="shared" ref="AD47:AF47" si="53">IF($F$6-$D$6 &lt;&gt; 0,(EXP(LN(1+(AD27/100))/($F$6-$D$6))-1)*100,0)</f>
        <v>1.5417049360164414</v>
      </c>
      <c r="AE47" s="18">
        <f t="shared" si="53"/>
        <v>3.3008676745186039</v>
      </c>
      <c r="AF47" s="18">
        <f t="shared" si="53"/>
        <v>4.3189891361705923</v>
      </c>
    </row>
    <row r="48" spans="1:32" x14ac:dyDescent="0.2">
      <c r="A48" t="str">
        <f>$A$10</f>
        <v>Associate professional occupations</v>
      </c>
      <c r="B48" s="18">
        <f t="shared" si="42"/>
        <v>2.2278490703585563</v>
      </c>
      <c r="C48" s="18">
        <f t="shared" si="42"/>
        <v>3.7055137621940348</v>
      </c>
      <c r="D48" s="18">
        <f t="shared" si="42"/>
        <v>-0.51316668531777854</v>
      </c>
      <c r="E48" s="18">
        <f t="shared" si="42"/>
        <v>0.80301933829984851</v>
      </c>
      <c r="F48" s="18">
        <f t="shared" ref="F48:F56" si="54">IF(F$6-D$6 &lt;&gt; 0,(EXP(LN(F10/D10)/(F$6-D$6))-1)*100,0)</f>
        <v>0.36236719586379973</v>
      </c>
      <c r="H48" s="18">
        <f t="shared" si="51"/>
        <v>0.36236719586379973</v>
      </c>
      <c r="I48" s="18">
        <f t="shared" si="51"/>
        <v>2.5398042744770644</v>
      </c>
      <c r="J48" s="18">
        <f t="shared" si="51"/>
        <v>2.7968827766559512</v>
      </c>
      <c r="L48" t="str">
        <f>$A$10</f>
        <v>Associate professional occupations</v>
      </c>
      <c r="M48" s="18">
        <f t="shared" si="43"/>
        <v>1.8004762804640251</v>
      </c>
      <c r="N48" s="18">
        <f t="shared" si="44"/>
        <v>4.0621809947711141</v>
      </c>
      <c r="O48" s="18">
        <f t="shared" si="45"/>
        <v>-1.2706935645607431</v>
      </c>
      <c r="P48" s="18">
        <f>IF(Q$6-P$6 &lt;&gt; 0,(EXP(LN(Q10/P10)/(Q$6-P$6))-1)*100,0)</f>
        <v>0.3185758090455737</v>
      </c>
      <c r="Q48" s="18">
        <f t="shared" ref="Q48:Q54" si="55">IF(Q$6-O$6 &lt;&gt; 0,(EXP(LN(Q10/O10)/(Q$6-O$6))-1)*100,0)</f>
        <v>-0.214003040305355</v>
      </c>
      <c r="S48" s="18">
        <f t="shared" ref="S48:U48" si="56">IF($F$6-$D$6 &lt;&gt; 0,(EXP(LN(1+(S28/100))/($F$6-$D$6))-1)*100,0)</f>
        <v>-0.214003040305355</v>
      </c>
      <c r="T48" s="18">
        <f t="shared" si="56"/>
        <v>2.0546688385690404</v>
      </c>
      <c r="U48" s="18">
        <f t="shared" si="56"/>
        <v>1.8943312218976827</v>
      </c>
      <c r="W48" t="str">
        <f>$A$10</f>
        <v>Associate professional occupations</v>
      </c>
      <c r="X48" s="18">
        <f t="shared" si="47"/>
        <v>2.7855874506755196</v>
      </c>
      <c r="Y48" s="18">
        <f t="shared" si="48"/>
        <v>3.2511181637082887</v>
      </c>
      <c r="Z48" s="18">
        <f t="shared" si="49"/>
        <v>0.42687337579769835</v>
      </c>
      <c r="AA48" s="18">
        <f t="shared" si="50"/>
        <v>1.3485504322150677</v>
      </c>
      <c r="AB48" s="18">
        <f t="shared" ref="AB48:AB54" si="57">IF(AB$6-Z$6 &lt;&gt; 0,(EXP(LN(AB10/Z10)/(AB$6-Z$6))-1)*100,0)</f>
        <v>1.0403886957962349</v>
      </c>
      <c r="AD48" s="18">
        <f t="shared" ref="AD48:AF48" si="58">IF($F$6-$D$6 &lt;&gt; 0,(EXP(LN(1+(AD28/100))/($F$6-$D$6))-1)*100,0)</f>
        <v>1.0403886957962349</v>
      </c>
      <c r="AE48" s="18">
        <f t="shared" si="58"/>
        <v>3.1190366501151257</v>
      </c>
      <c r="AF48" s="18">
        <f t="shared" si="58"/>
        <v>3.8136742190388206</v>
      </c>
    </row>
    <row r="49" spans="1:32" x14ac:dyDescent="0.2">
      <c r="A49" t="str">
        <f>$A$11</f>
        <v>Administrative and secretarial occupations</v>
      </c>
      <c r="B49" s="18">
        <f t="shared" si="42"/>
        <v>-1.1985488376521136</v>
      </c>
      <c r="C49" s="18">
        <f t="shared" si="42"/>
        <v>3.1904386695867926</v>
      </c>
      <c r="D49" s="18">
        <f t="shared" si="42"/>
        <v>-0.90890441871216421</v>
      </c>
      <c r="E49" s="18">
        <f t="shared" si="42"/>
        <v>-0.85163164667210189</v>
      </c>
      <c r="F49" s="18">
        <f t="shared" si="54"/>
        <v>-0.87072624780483165</v>
      </c>
      <c r="H49" s="18">
        <f t="shared" si="51"/>
        <v>-0.87072624780483165</v>
      </c>
      <c r="I49" s="18">
        <f t="shared" si="51"/>
        <v>2.5892054449375701</v>
      </c>
      <c r="J49" s="18">
        <f t="shared" si="51"/>
        <v>1.9924744776894654</v>
      </c>
      <c r="L49" t="str">
        <f>$A$11</f>
        <v>Administrative and secretarial occupations</v>
      </c>
      <c r="M49" s="18">
        <f t="shared" si="43"/>
        <v>-2.0956851463755921</v>
      </c>
      <c r="N49" s="18">
        <f t="shared" si="44"/>
        <v>18.806685637940078</v>
      </c>
      <c r="O49" s="18">
        <f t="shared" si="45"/>
        <v>-0.11559542734607131</v>
      </c>
      <c r="P49" s="18">
        <f t="shared" si="46"/>
        <v>1.1366716770889296</v>
      </c>
      <c r="Q49" s="18">
        <f t="shared" si="55"/>
        <v>0.71751452772501612</v>
      </c>
      <c r="S49" s="18">
        <f t="shared" ref="S49:U49" si="59">IF($F$6-$D$6 &lt;&gt; 0,(EXP(LN(1+(S29/100))/($F$6-$D$6))-1)*100,0)</f>
        <v>0.71751452772501612</v>
      </c>
      <c r="T49" s="18">
        <f t="shared" si="59"/>
        <v>2.2274534676504754</v>
      </c>
      <c r="U49" s="18">
        <f t="shared" si="59"/>
        <v>2.7618533910052312</v>
      </c>
      <c r="W49" t="str">
        <f>$A$11</f>
        <v>Administrative and secretarial occupations</v>
      </c>
      <c r="X49" s="18">
        <f t="shared" si="47"/>
        <v>-0.8606631316985025</v>
      </c>
      <c r="Y49" s="18">
        <f t="shared" si="48"/>
        <v>-2.50934261642346</v>
      </c>
      <c r="Z49" s="18">
        <f t="shared" si="49"/>
        <v>-1.2700825327640608</v>
      </c>
      <c r="AA49" s="18">
        <f t="shared" si="50"/>
        <v>-1.929445440461619</v>
      </c>
      <c r="AB49" s="18">
        <f t="shared" si="57"/>
        <v>-1.7101485428402396</v>
      </c>
      <c r="AD49" s="18">
        <f t="shared" ref="AD49:AF49" si="60">IF($F$6-$D$6 &lt;&gt; 0,(EXP(LN(1+(AD29/100))/($F$6-$D$6))-1)*100,0)</f>
        <v>-1.7101485428402396</v>
      </c>
      <c r="AE49" s="18">
        <f t="shared" si="60"/>
        <v>2.7445417949313766</v>
      </c>
      <c r="AF49" s="18">
        <f t="shared" si="60"/>
        <v>1.6223272055502891</v>
      </c>
    </row>
    <row r="50" spans="1:32" x14ac:dyDescent="0.2">
      <c r="A50" t="str">
        <f>$A$12</f>
        <v>Skilled trades occupations</v>
      </c>
      <c r="B50" s="18">
        <f t="shared" si="42"/>
        <v>0.94498228334851664</v>
      </c>
      <c r="C50" s="18">
        <f t="shared" si="42"/>
        <v>-14.842700083161574</v>
      </c>
      <c r="D50" s="18">
        <f t="shared" si="42"/>
        <v>7.4327180898947631E-4</v>
      </c>
      <c r="E50" s="18">
        <f t="shared" si="42"/>
        <v>-0.62055704722870919</v>
      </c>
      <c r="F50" s="18">
        <f t="shared" si="54"/>
        <v>-0.41388703087693601</v>
      </c>
      <c r="H50" s="18">
        <f t="shared" si="51"/>
        <v>-0.41388703087693601</v>
      </c>
      <c r="I50" s="18">
        <f t="shared" si="51"/>
        <v>2.3122596998003564</v>
      </c>
      <c r="J50" s="18">
        <f t="shared" si="51"/>
        <v>2.0142790679327893</v>
      </c>
      <c r="L50" t="str">
        <f>$A$12</f>
        <v>Skilled trades occupations</v>
      </c>
      <c r="M50" s="18">
        <f t="shared" si="43"/>
        <v>1.0491890654495739</v>
      </c>
      <c r="N50" s="18">
        <f t="shared" si="44"/>
        <v>-16.916083811417082</v>
      </c>
      <c r="O50" s="18">
        <f t="shared" si="45"/>
        <v>-0.27949853131591373</v>
      </c>
      <c r="P50" s="18">
        <f t="shared" si="46"/>
        <v>-0.81550796049063567</v>
      </c>
      <c r="Q50" s="18">
        <f t="shared" si="55"/>
        <v>-0.63715904167930271</v>
      </c>
      <c r="S50" s="18">
        <f t="shared" ref="S50:U50" si="61">IF($F$6-$D$6 &lt;&gt; 0,(EXP(LN(1+(S30/100))/($F$6-$D$6))-1)*100,0)</f>
        <v>-0.63715904167930271</v>
      </c>
      <c r="T50" s="18">
        <f t="shared" si="61"/>
        <v>2.1632793807544015</v>
      </c>
      <c r="U50" s="18">
        <f t="shared" si="61"/>
        <v>1.6969671184680957</v>
      </c>
      <c r="W50" t="str">
        <f>$A$12</f>
        <v>Skilled trades occupations</v>
      </c>
      <c r="X50" s="18">
        <f t="shared" si="47"/>
        <v>-0.20012562900919573</v>
      </c>
      <c r="Y50" s="18">
        <f t="shared" si="48"/>
        <v>8.6629491593108288</v>
      </c>
      <c r="Z50" s="18">
        <f t="shared" si="49"/>
        <v>2.3074527705549297</v>
      </c>
      <c r="AA50" s="18">
        <f t="shared" si="50"/>
        <v>0.76314603225633437</v>
      </c>
      <c r="AB50" s="18">
        <f t="shared" si="57"/>
        <v>1.275307309119933</v>
      </c>
      <c r="AD50" s="18">
        <f t="shared" ref="AD50:AF50" si="62">IF($F$6-$D$6 &lt;&gt; 0,(EXP(LN(1+(AD30/100))/($F$6-$D$6))-1)*100,0)</f>
        <v>1.275307309119933</v>
      </c>
      <c r="AE50" s="18">
        <f t="shared" si="62"/>
        <v>3.4906522869310397</v>
      </c>
      <c r="AF50" s="18">
        <f t="shared" si="62"/>
        <v>4.3072904566757053</v>
      </c>
    </row>
    <row r="51" spans="1:32" x14ac:dyDescent="0.2">
      <c r="A51" t="str">
        <f>$A$13</f>
        <v>Caring, leisure and other service occupations</v>
      </c>
      <c r="B51" s="18">
        <f t="shared" si="42"/>
        <v>0.52681865975834352</v>
      </c>
      <c r="C51" s="18">
        <f t="shared" si="42"/>
        <v>-4.4946686215624361</v>
      </c>
      <c r="D51" s="18">
        <f t="shared" si="42"/>
        <v>1.3549944544591686</v>
      </c>
      <c r="E51" s="18">
        <f t="shared" si="42"/>
        <v>0.87896988731710479</v>
      </c>
      <c r="F51" s="18">
        <f t="shared" si="54"/>
        <v>1.0373958119362259</v>
      </c>
      <c r="H51" s="18">
        <f t="shared" si="51"/>
        <v>1.0373958119362259</v>
      </c>
      <c r="I51" s="18">
        <f t="shared" si="51"/>
        <v>3.2216414335877408</v>
      </c>
      <c r="J51" s="18">
        <f t="shared" si="51"/>
        <v>3.9051136199189873</v>
      </c>
      <c r="L51" t="str">
        <f>$A$13</f>
        <v>Caring, leisure and other service occupations</v>
      </c>
      <c r="M51" s="18">
        <f t="shared" si="43"/>
        <v>0.58215995226216233</v>
      </c>
      <c r="N51" s="18">
        <f t="shared" si="44"/>
        <v>-2.9751912934793401</v>
      </c>
      <c r="O51" s="18">
        <f t="shared" si="45"/>
        <v>2.3563931524343218</v>
      </c>
      <c r="P51" s="18">
        <f t="shared" si="46"/>
        <v>1.1331225455063487</v>
      </c>
      <c r="Q51" s="18">
        <f t="shared" si="55"/>
        <v>1.539246345932832</v>
      </c>
      <c r="S51" s="18">
        <f t="shared" ref="S51:U51" si="63">IF($F$6-$D$6 &lt;&gt; 0,(EXP(LN(1+(S31/100))/($F$6-$D$6))-1)*100,0)</f>
        <v>1.539246345932832</v>
      </c>
      <c r="T51" s="18">
        <f t="shared" si="63"/>
        <v>2.7592979519223793</v>
      </c>
      <c r="U51" s="18">
        <f t="shared" si="63"/>
        <v>3.8475270058561328</v>
      </c>
      <c r="W51" t="str">
        <f>$A$13</f>
        <v>Caring, leisure and other service occupations</v>
      </c>
      <c r="X51" s="18">
        <f t="shared" si="47"/>
        <v>0.51655275349591356</v>
      </c>
      <c r="Y51" s="18">
        <f t="shared" si="48"/>
        <v>-4.7769944237816215</v>
      </c>
      <c r="Z51" s="18">
        <f t="shared" si="49"/>
        <v>1.1608837977767683</v>
      </c>
      <c r="AA51" s="18">
        <f t="shared" si="50"/>
        <v>0.82724084004248688</v>
      </c>
      <c r="AB51" s="18">
        <f t="shared" si="57"/>
        <v>0.93833271284615716</v>
      </c>
      <c r="AD51" s="18">
        <f t="shared" ref="AD51:AF51" si="64">IF($F$6-$D$6 &lt;&gt; 0,(EXP(LN(1+(AD31/100))/($F$6-$D$6))-1)*100,0)</f>
        <v>0.93833271284615716</v>
      </c>
      <c r="AE51" s="18">
        <f t="shared" si="64"/>
        <v>3.3059963038290396</v>
      </c>
      <c r="AF51" s="18">
        <f t="shared" si="64"/>
        <v>3.9159658043352641</v>
      </c>
    </row>
    <row r="52" spans="1:32" x14ac:dyDescent="0.2">
      <c r="A52" t="str">
        <f>$A$14</f>
        <v>Sales and customer service occupations</v>
      </c>
      <c r="B52" s="18">
        <f t="shared" si="42"/>
        <v>-0.62159664756997746</v>
      </c>
      <c r="C52" s="18">
        <f t="shared" si="42"/>
        <v>-1.4801799306985997</v>
      </c>
      <c r="D52" s="18">
        <f t="shared" si="42"/>
        <v>0.49072332557014153</v>
      </c>
      <c r="E52" s="18">
        <f t="shared" si="42"/>
        <v>0.20413432252153196</v>
      </c>
      <c r="F52" s="18">
        <f t="shared" si="54"/>
        <v>0.29957306137469164</v>
      </c>
      <c r="H52" s="18">
        <f t="shared" si="51"/>
        <v>0.29957306137469164</v>
      </c>
      <c r="I52" s="18">
        <f t="shared" si="51"/>
        <v>2.5851877028810977</v>
      </c>
      <c r="J52" s="18">
        <f t="shared" si="51"/>
        <v>2.7961404786806199</v>
      </c>
      <c r="L52" t="str">
        <f>$A$14</f>
        <v>Sales and customer service occupations</v>
      </c>
      <c r="M52" s="18">
        <f t="shared" si="43"/>
        <v>-0.29578098508902251</v>
      </c>
      <c r="N52" s="18">
        <f t="shared" si="44"/>
        <v>1.5563997117877371</v>
      </c>
      <c r="O52" s="18">
        <f t="shared" si="45"/>
        <v>1.2084793611814915</v>
      </c>
      <c r="P52" s="18">
        <f t="shared" si="46"/>
        <v>0.38035974760632918</v>
      </c>
      <c r="Q52" s="18">
        <f t="shared" si="55"/>
        <v>0.65564398605544305</v>
      </c>
      <c r="S52" s="18">
        <f t="shared" ref="S52:U52" si="65">IF($F$6-$D$6 &lt;&gt; 0,(EXP(LN(1+(S32/100))/($F$6-$D$6))-1)*100,0)</f>
        <v>0.65564398605544305</v>
      </c>
      <c r="T52" s="18">
        <f t="shared" si="65"/>
        <v>2.0543951891985657</v>
      </c>
      <c r="U52" s="18">
        <f t="shared" si="65"/>
        <v>2.5534383157685747</v>
      </c>
      <c r="W52" t="str">
        <f>$A$14</f>
        <v>Sales and customer service occupations</v>
      </c>
      <c r="X52" s="18">
        <f t="shared" si="47"/>
        <v>-0.85232919080302505</v>
      </c>
      <c r="Y52" s="18">
        <f t="shared" si="48"/>
        <v>-3.6608887485912955</v>
      </c>
      <c r="Z52" s="18">
        <f t="shared" si="49"/>
        <v>-6.6610817085754892E-2</v>
      </c>
      <c r="AA52" s="18">
        <f t="shared" si="50"/>
        <v>5.9933451305571595E-2</v>
      </c>
      <c r="AB52" s="18">
        <f t="shared" si="57"/>
        <v>1.7734233937316546E-2</v>
      </c>
      <c r="AD52" s="18">
        <f t="shared" ref="AD52:AF52" si="66">IF($F$6-$D$6 &lt;&gt; 0,(EXP(LN(1+(AD32/100))/($F$6-$D$6))-1)*100,0)</f>
        <v>1.7734233937316546E-2</v>
      </c>
      <c r="AE52" s="18">
        <f t="shared" si="66"/>
        <v>2.9628934616890312</v>
      </c>
      <c r="AF52" s="18">
        <f t="shared" si="66"/>
        <v>2.9746823592535332</v>
      </c>
    </row>
    <row r="53" spans="1:32" x14ac:dyDescent="0.2">
      <c r="A53" t="str">
        <f>$A$15</f>
        <v>Process, plant and machine operatives</v>
      </c>
      <c r="B53" s="18">
        <f t="shared" si="42"/>
        <v>1.6039382250519374</v>
      </c>
      <c r="C53" s="18">
        <f t="shared" si="42"/>
        <v>-13.561188172698069</v>
      </c>
      <c r="D53" s="18">
        <f t="shared" si="42"/>
        <v>3.033391074452263</v>
      </c>
      <c r="E53" s="18">
        <f t="shared" si="42"/>
        <v>0.16596510641950779</v>
      </c>
      <c r="F53" s="18">
        <f t="shared" si="54"/>
        <v>1.1127955373166687</v>
      </c>
      <c r="H53" s="18">
        <f t="shared" si="51"/>
        <v>1.1127955373166687</v>
      </c>
      <c r="I53" s="18">
        <f t="shared" si="51"/>
        <v>2.9522222154684252</v>
      </c>
      <c r="J53" s="18">
        <f t="shared" si="51"/>
        <v>3.7126580363329387</v>
      </c>
      <c r="L53" t="str">
        <f>$A$15</f>
        <v>Process, plant and machine operatives</v>
      </c>
      <c r="M53" s="18">
        <f t="shared" si="43"/>
        <v>1.4495224545290286</v>
      </c>
      <c r="N53" s="18">
        <f t="shared" si="44"/>
        <v>-13.429621888215525</v>
      </c>
      <c r="O53" s="18">
        <f t="shared" si="45"/>
        <v>2.572726318392915</v>
      </c>
      <c r="P53" s="18">
        <f t="shared" si="46"/>
        <v>5.3545586016912061E-2</v>
      </c>
      <c r="Q53" s="18">
        <f t="shared" si="55"/>
        <v>0.88632181495862383</v>
      </c>
      <c r="S53" s="18">
        <f t="shared" ref="S53:U53" si="67">IF($F$6-$D$6 &lt;&gt; 0,(EXP(LN(1+(S33/100))/($F$6-$D$6))-1)*100,0)</f>
        <v>0.88632181495862383</v>
      </c>
      <c r="T53" s="18">
        <f t="shared" si="67"/>
        <v>2.8368208754379731</v>
      </c>
      <c r="U53" s="18">
        <f t="shared" si="67"/>
        <v>3.448441810269065</v>
      </c>
      <c r="W53" t="str">
        <f>$A$15</f>
        <v>Process, plant and machine operatives</v>
      </c>
      <c r="X53" s="18">
        <f t="shared" si="47"/>
        <v>2.7839065756041226</v>
      </c>
      <c r="Y53" s="18">
        <f t="shared" si="48"/>
        <v>-14.534318690705961</v>
      </c>
      <c r="Z53" s="18">
        <f t="shared" si="49"/>
        <v>6.2471781271977722</v>
      </c>
      <c r="AA53" s="18">
        <f t="shared" si="50"/>
        <v>0.84750470540058132</v>
      </c>
      <c r="AB53" s="18">
        <f t="shared" si="57"/>
        <v>2.6161947508962058</v>
      </c>
      <c r="AD53" s="18">
        <f t="shared" ref="AD53:AF53" si="68">IF($F$6-$D$6 &lt;&gt; 0,(EXP(LN(1+(AD33/100))/($F$6-$D$6))-1)*100,0)</f>
        <v>2.6161947508962058</v>
      </c>
      <c r="AE53" s="18">
        <f t="shared" si="68"/>
        <v>3.7637280944707419</v>
      </c>
      <c r="AF53" s="18">
        <f t="shared" si="68"/>
        <v>5.4404834884112629</v>
      </c>
    </row>
    <row r="54" spans="1:32" x14ac:dyDescent="0.2">
      <c r="A54" t="str">
        <f>$A$16</f>
        <v>Elementary occupations</v>
      </c>
      <c r="B54" s="18">
        <f t="shared" si="42"/>
        <v>-0.32254722451091622</v>
      </c>
      <c r="C54" s="18">
        <f t="shared" si="42"/>
        <v>-10.802131301210395</v>
      </c>
      <c r="D54" s="18">
        <f t="shared" si="42"/>
        <v>-5.8061526124686402E-2</v>
      </c>
      <c r="E54" s="18">
        <f t="shared" si="42"/>
        <v>-0.47041979674202761</v>
      </c>
      <c r="F54" s="18">
        <f t="shared" si="54"/>
        <v>-0.33315642973069659</v>
      </c>
      <c r="H54" s="18">
        <f t="shared" si="51"/>
        <v>-0.33315642973069659</v>
      </c>
      <c r="I54" s="18">
        <f t="shared" si="51"/>
        <v>2.616285801920748</v>
      </c>
      <c r="J54" s="18">
        <f t="shared" si="51"/>
        <v>2.3859662899122336</v>
      </c>
      <c r="L54" t="str">
        <f>$A$16</f>
        <v>Elementary occupations</v>
      </c>
      <c r="M54" s="18">
        <f t="shared" si="43"/>
        <v>-1.7218426560616229</v>
      </c>
      <c r="N54" s="18">
        <f t="shared" si="44"/>
        <v>-7.659439945610047</v>
      </c>
      <c r="O54" s="18">
        <f t="shared" si="45"/>
        <v>0.57071974080573629</v>
      </c>
      <c r="P54" s="18">
        <f t="shared" si="46"/>
        <v>-0.40200352319498256</v>
      </c>
      <c r="Q54" s="18">
        <f t="shared" si="55"/>
        <v>-7.8812311142051339E-2</v>
      </c>
      <c r="S54" s="18">
        <f t="shared" ref="S54:U54" si="69">IF($F$6-$D$6 &lt;&gt; 0,(EXP(LN(1+(S34/100))/($F$6-$D$6))-1)*100,0)</f>
        <v>-7.8812311142051339E-2</v>
      </c>
      <c r="T54" s="18">
        <f t="shared" si="69"/>
        <v>2.2601843792331433</v>
      </c>
      <c r="U54" s="18">
        <f t="shared" si="69"/>
        <v>2.2026380441986682</v>
      </c>
      <c r="W54" t="str">
        <f>$A$16</f>
        <v>Elementary occupations</v>
      </c>
      <c r="X54" s="18">
        <f t="shared" si="47"/>
        <v>1.3239959542367119</v>
      </c>
      <c r="Y54" s="18">
        <f t="shared" si="48"/>
        <v>-14.228592243812487</v>
      </c>
      <c r="Z54" s="18">
        <f t="shared" si="49"/>
        <v>-0.81690689790838711</v>
      </c>
      <c r="AA54" s="18">
        <f t="shared" si="50"/>
        <v>-0.55710966821608254</v>
      </c>
      <c r="AB54" s="18">
        <f t="shared" si="57"/>
        <v>-0.6437842685676487</v>
      </c>
      <c r="AD54" s="18">
        <f t="shared" ref="AD54:AF54" si="70">IF($F$6-$D$6 &lt;&gt; 0,(EXP(LN(1+(AD34/100))/($F$6-$D$6))-1)*100,0)</f>
        <v>-0.6437842685676487</v>
      </c>
      <c r="AE54" s="18">
        <f t="shared" si="70"/>
        <v>3.0133383886725706</v>
      </c>
      <c r="AF54" s="18">
        <f t="shared" si="70"/>
        <v>2.59545345629697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1.3498668739127639</v>
      </c>
      <c r="C56" s="26">
        <f>IF(D$6-C$6 &lt;&gt; 0,(EXP(LN(D18/C18)/(D$6-C$6))-1)*100,0)</f>
        <v>-2.4096408410871573</v>
      </c>
      <c r="D56" s="26">
        <f>IF(E$6-D$6 &lt;&gt; 0,(EXP(LN(E18/D18)/(E$6-D$6))-1)*100,0)</f>
        <v>0.62677593744866478</v>
      </c>
      <c r="E56" s="26">
        <f>IF(F$6-E$6 &lt;&gt; 0,(EXP(LN(F18/E18)/(F$6-E$6))-1)*100,0)</f>
        <v>0.40415375085025573</v>
      </c>
      <c r="F56" s="26">
        <f t="shared" si="54"/>
        <v>0.47830636812842275</v>
      </c>
      <c r="H56" s="26">
        <f t="shared" si="51"/>
        <v>0.47830636812842275</v>
      </c>
      <c r="I56" s="26">
        <f t="shared" ref="I56" si="71">IF($F$6-$D$6 &lt;&gt; 0,(EXP(LN(1+(I36/100))/($F$6-$D$6))-1)*100,0)</f>
        <v>2.7368869272204277</v>
      </c>
      <c r="J56" s="26">
        <f t="shared" ref="J56" si="72">IF($F$6-$D$6 &lt;&gt; 0,(EXP(LN(1+(J36/100))/($F$6-$D$6))-1)*100,0)</f>
        <v>3.0682494963778506</v>
      </c>
      <c r="L56" s="24" t="str">
        <f>$A$18</f>
        <v>All occupations</v>
      </c>
      <c r="M56" s="26">
        <f>IF(N$6-M$6 &lt;&gt; 0,(EXP(LN(N18/M18)/(N$6-M$6))-1)*100,0)</f>
        <v>1.2552012048425709</v>
      </c>
      <c r="N56" s="26">
        <f>IF(O$6-N$6 &lt;&gt; 0,(EXP(LN(O18/N18)/(O$6-N$6))-1)*100,0)</f>
        <v>-3.0602859206504296</v>
      </c>
      <c r="O56" s="26">
        <f>IF(P$6-O$6 &lt;&gt; 0,(EXP(LN(P18/O18)/(P$6-O$6))-1)*100,0)</f>
        <v>0.62122561012498689</v>
      </c>
      <c r="P56" s="26">
        <f>IF(Q$6-P$6 &lt;&gt; 0,(EXP(LN(Q18/P18)/(Q$6-P$6))-1)*100,0)</f>
        <v>0.31454187464079464</v>
      </c>
      <c r="Q56" s="26">
        <f t="shared" ref="Q56" si="73">IF(Q$6-O$6 &lt;&gt; 0,(EXP(LN(Q18/O18)/(Q$6-O$6))-1)*100,0)</f>
        <v>0.41666578527357334</v>
      </c>
      <c r="S56" s="26">
        <f t="shared" ref="S56:U56" si="74">IF($F$6-$D$6 &lt;&gt; 0,(EXP(LN(1+(S36/100))/($F$6-$D$6))-1)*100,0)</f>
        <v>0.41666578527357334</v>
      </c>
      <c r="T56" s="26">
        <f t="shared" si="74"/>
        <v>2.3645415287985694</v>
      </c>
      <c r="U56" s="26">
        <f t="shared" si="74"/>
        <v>2.6675015500356558</v>
      </c>
      <c r="W56" s="24" t="str">
        <f>$A$18</f>
        <v>All occupations</v>
      </c>
      <c r="X56" s="26">
        <f>IF(Y$6-X$6 &lt;&gt; 0,(EXP(LN(Y18/X18)/(Y$6-X$6))-1)*100,0)</f>
        <v>1.4649554224695382</v>
      </c>
      <c r="Y56" s="26">
        <f>IF(Z$6-Y$6 &lt;&gt; 0,(EXP(LN(Z18/Y18)/(Z$6-Y$6))-1)*100,0)</f>
        <v>-1.6227091292637996</v>
      </c>
      <c r="Z56" s="26">
        <f>IF(AA$6-Z$6 &lt;&gt; 0,(EXP(LN(AA18/Z18)/(AA$6-Z$6))-1)*100,0)</f>
        <v>0.63338916361506126</v>
      </c>
      <c r="AA56" s="26">
        <f>IF(AB$6-AA$6 &lt;&gt; 0,(EXP(LN(AB18/AA18)/(AB$6-AA$6))-1)*100,0)</f>
        <v>0.5099569827589745</v>
      </c>
      <c r="AB56" s="26">
        <f t="shared" ref="AB56" si="75">IF(AB$6-Z$6 &lt;&gt; 0,(EXP(LN(AB18/Z18)/(AB$6-Z$6))-1)*100,0)</f>
        <v>0.5510842120780568</v>
      </c>
      <c r="AD56" s="26">
        <f t="shared" ref="AD56:AF56" si="76">IF($F$6-$D$6 &lt;&gt; 0,(EXP(LN(1+(AD36/100))/($F$6-$D$6))-1)*100,0)</f>
        <v>0.5510842120780568</v>
      </c>
      <c r="AE56" s="26">
        <f t="shared" si="76"/>
        <v>3.1573022983230503</v>
      </c>
      <c r="AF56" s="26">
        <f t="shared" si="76"/>
        <v>3.5190097335434878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6.4261933264566125</v>
      </c>
      <c r="C64" s="27">
        <f t="shared" si="77"/>
        <v>1.3259610354520746</v>
      </c>
      <c r="D64" s="27">
        <f t="shared" si="77"/>
        <v>1.5087651529011907</v>
      </c>
      <c r="E64" s="27">
        <f t="shared" si="77"/>
        <v>6.8472674020691073</v>
      </c>
      <c r="F64" s="27">
        <f>F8-D8</f>
        <v>8.3560325549702981</v>
      </c>
      <c r="L64" t="str">
        <f>$A$8</f>
        <v>Managers, directors and senior officials</v>
      </c>
      <c r="M64" s="27">
        <f t="shared" ref="M64:M72" si="78">N8-M8</f>
        <v>3.7907981188676061</v>
      </c>
      <c r="N64" s="27">
        <f t="shared" ref="N64:N72" si="79">O8-N8</f>
        <v>-8.2673961789446082E-2</v>
      </c>
      <c r="O64" s="27">
        <f t="shared" ref="O64:O72" si="80">P8-O8</f>
        <v>0.2931504936864826</v>
      </c>
      <c r="P64" s="27">
        <f t="shared" ref="P64:P72" si="81">Q8-P8</f>
        <v>3.1205795289182419</v>
      </c>
      <c r="Q64" s="27">
        <f>Q8-O8</f>
        <v>3.4137300226047245</v>
      </c>
      <c r="W64" t="str">
        <f>$A$8</f>
        <v>Managers, directors and senior officials</v>
      </c>
      <c r="X64" s="27">
        <f t="shared" ref="X64:X72" si="82">Y8-X8</f>
        <v>2.6353952075889744</v>
      </c>
      <c r="Y64" s="27">
        <f t="shared" ref="Y64:Y72" si="83">Z8-Y8</f>
        <v>1.4086349972415597</v>
      </c>
      <c r="Z64" s="27">
        <f t="shared" ref="Z64:Z72" si="84">AA8-Z8</f>
        <v>1.215614659214701</v>
      </c>
      <c r="AA64" s="27">
        <f t="shared" ref="AA64:AA72" si="85">AB8-AA8</f>
        <v>3.726687873150798</v>
      </c>
      <c r="AB64" s="27">
        <f>AB8-Z8</f>
        <v>4.942302532365499</v>
      </c>
    </row>
    <row r="65" spans="1:31" x14ac:dyDescent="0.2">
      <c r="A65" t="str">
        <f>$A$9</f>
        <v>Professional occupations</v>
      </c>
      <c r="B65" s="27">
        <f t="shared" si="77"/>
        <v>14.506066784728645</v>
      </c>
      <c r="C65" s="27">
        <f t="shared" si="77"/>
        <v>5.5106807405300628</v>
      </c>
      <c r="D65" s="27">
        <f t="shared" si="77"/>
        <v>8.8988834893337838</v>
      </c>
      <c r="E65" s="27">
        <f t="shared" si="77"/>
        <v>13.753042784297833</v>
      </c>
      <c r="F65" s="27">
        <f t="shared" ref="F65:F72" si="86">F9-D9</f>
        <v>22.651926273631616</v>
      </c>
      <c r="L65" t="str">
        <f>$A$9</f>
        <v>Professional occupations</v>
      </c>
      <c r="M65" s="27">
        <f t="shared" si="78"/>
        <v>6.9828230743250899</v>
      </c>
      <c r="N65" s="27">
        <f t="shared" si="79"/>
        <v>3.5071102343809528</v>
      </c>
      <c r="O65" s="27">
        <f t="shared" si="80"/>
        <v>4.0974560567141438</v>
      </c>
      <c r="P65" s="27">
        <f t="shared" si="81"/>
        <v>5.4026773552748466</v>
      </c>
      <c r="Q65" s="27">
        <f t="shared" ref="Q65:Q72" si="87">Q9-O9</f>
        <v>9.5001334119889904</v>
      </c>
      <c r="W65" t="str">
        <f>$A$9</f>
        <v>Professional occupations</v>
      </c>
      <c r="X65" s="27">
        <f t="shared" si="82"/>
        <v>7.5232437104035768</v>
      </c>
      <c r="Y65" s="27">
        <f t="shared" si="83"/>
        <v>2.0035705061491456</v>
      </c>
      <c r="Z65" s="27">
        <f t="shared" si="84"/>
        <v>4.8014274326194908</v>
      </c>
      <c r="AA65" s="27">
        <f t="shared" si="85"/>
        <v>8.3503654290231566</v>
      </c>
      <c r="AB65" s="27">
        <f t="shared" ref="AB65:AB72" si="88">AB9-Z9</f>
        <v>13.151792861642647</v>
      </c>
    </row>
    <row r="66" spans="1:31" x14ac:dyDescent="0.2">
      <c r="A66" t="str">
        <f>$A$10</f>
        <v>Associate professional occupations</v>
      </c>
      <c r="B66" s="27">
        <f t="shared" si="77"/>
        <v>5.3370996250271219</v>
      </c>
      <c r="C66" s="27">
        <f t="shared" si="77"/>
        <v>2.3442248770036826</v>
      </c>
      <c r="D66" s="27">
        <f t="shared" si="77"/>
        <v>-1.6661874395233269</v>
      </c>
      <c r="E66" s="27">
        <f t="shared" si="77"/>
        <v>5.3241741812378507</v>
      </c>
      <c r="F66" s="27">
        <f t="shared" si="86"/>
        <v>3.6579867417145238</v>
      </c>
      <c r="L66" t="str">
        <f>$A$10</f>
        <v>Associate professional occupations</v>
      </c>
      <c r="M66" s="27">
        <f t="shared" si="78"/>
        <v>2.4416856801796101</v>
      </c>
      <c r="N66" s="27">
        <f t="shared" si="79"/>
        <v>1.4397587494730573</v>
      </c>
      <c r="O66" s="27">
        <f t="shared" si="80"/>
        <v>-2.2845328659738797</v>
      </c>
      <c r="P66" s="27">
        <f t="shared" si="81"/>
        <v>1.1181519885087852</v>
      </c>
      <c r="Q66" s="27">
        <f t="shared" si="87"/>
        <v>-1.1663808774650946</v>
      </c>
      <c r="W66" t="str">
        <f>$A$10</f>
        <v>Associate professional occupations</v>
      </c>
      <c r="X66" s="27">
        <f t="shared" si="82"/>
        <v>2.8954139448474763</v>
      </c>
      <c r="Y66" s="27">
        <f t="shared" si="83"/>
        <v>0.90446612753066802</v>
      </c>
      <c r="Z66" s="27">
        <f t="shared" si="84"/>
        <v>0.61834542645055279</v>
      </c>
      <c r="AA66" s="27">
        <f t="shared" si="85"/>
        <v>4.2060221927290797</v>
      </c>
      <c r="AB66" s="27">
        <f t="shared" si="88"/>
        <v>4.8243676191796325</v>
      </c>
    </row>
    <row r="67" spans="1:31" x14ac:dyDescent="0.2">
      <c r="A67" t="str">
        <f>$A$11</f>
        <v>Administrative and secretarial occupations</v>
      </c>
      <c r="B67" s="27">
        <f t="shared" si="77"/>
        <v>-2.9510451320759898</v>
      </c>
      <c r="C67" s="27">
        <f t="shared" si="77"/>
        <v>1.9053702078755208</v>
      </c>
      <c r="D67" s="27">
        <f t="shared" si="77"/>
        <v>-2.7501862946193683</v>
      </c>
      <c r="E67" s="27">
        <f t="shared" si="77"/>
        <v>-4.8262462885067237</v>
      </c>
      <c r="F67" s="27">
        <f t="shared" si="86"/>
        <v>-7.5764325831260919</v>
      </c>
      <c r="L67" t="str">
        <f>$A$11</f>
        <v>Administrative and secretarial occupations</v>
      </c>
      <c r="M67" s="27">
        <f t="shared" si="78"/>
        <v>-1.4118354078375113</v>
      </c>
      <c r="N67" s="27">
        <f t="shared" si="79"/>
        <v>3.0032614320573074</v>
      </c>
      <c r="O67" s="27">
        <f t="shared" si="80"/>
        <v>-0.1094027816756018</v>
      </c>
      <c r="P67" s="27">
        <f t="shared" si="81"/>
        <v>2.2571634473740119</v>
      </c>
      <c r="Q67" s="27">
        <f t="shared" si="87"/>
        <v>2.1477606656984101</v>
      </c>
      <c r="W67" t="str">
        <f>$A$11</f>
        <v>Administrative and secretarial occupations</v>
      </c>
      <c r="X67" s="27">
        <f t="shared" si="82"/>
        <v>-1.5392097242385319</v>
      </c>
      <c r="Y67" s="27">
        <f t="shared" si="83"/>
        <v>-1.0978912241817369</v>
      </c>
      <c r="Z67" s="27">
        <f t="shared" si="84"/>
        <v>-2.6407835129438055</v>
      </c>
      <c r="AA67" s="27">
        <f t="shared" si="85"/>
        <v>-7.0834097358807568</v>
      </c>
      <c r="AB67" s="27">
        <f t="shared" si="88"/>
        <v>-9.7241932488245624</v>
      </c>
    </row>
    <row r="68" spans="1:31" x14ac:dyDescent="0.2">
      <c r="A68" t="str">
        <f>$A$12</f>
        <v>Skilled trades occupations</v>
      </c>
      <c r="B68" s="27">
        <f t="shared" si="77"/>
        <v>2.1571406198331431</v>
      </c>
      <c r="C68" s="27">
        <f t="shared" si="77"/>
        <v>-8.6715261899840783</v>
      </c>
      <c r="D68" s="27">
        <f t="shared" si="77"/>
        <v>1.8489647531438891E-3</v>
      </c>
      <c r="E68" s="27">
        <f t="shared" si="77"/>
        <v>-3.0026609094912189</v>
      </c>
      <c r="F68" s="27">
        <f t="shared" si="86"/>
        <v>-3.000811944738075</v>
      </c>
      <c r="L68" t="str">
        <f>$A$12</f>
        <v>Skilled trades occupations</v>
      </c>
      <c r="M68" s="27">
        <f t="shared" si="78"/>
        <v>2.1952399198238624</v>
      </c>
      <c r="N68" s="27">
        <f t="shared" si="79"/>
        <v>-9.0817718146226483</v>
      </c>
      <c r="O68" s="27">
        <f t="shared" si="80"/>
        <v>-0.61988276388376562</v>
      </c>
      <c r="P68" s="27">
        <f t="shared" si="81"/>
        <v>-3.4582412356917018</v>
      </c>
      <c r="Q68" s="27">
        <f t="shared" si="87"/>
        <v>-4.0781239995754675</v>
      </c>
      <c r="W68" t="str">
        <f>$A$12</f>
        <v>Skilled trades occupations</v>
      </c>
      <c r="X68" s="27">
        <f t="shared" si="82"/>
        <v>-3.8099299990715707E-2</v>
      </c>
      <c r="Y68" s="27">
        <f t="shared" si="83"/>
        <v>0.41024562463857173</v>
      </c>
      <c r="Z68" s="27">
        <f t="shared" si="84"/>
        <v>0.62173172863689885</v>
      </c>
      <c r="AA68" s="27">
        <f t="shared" si="85"/>
        <v>0.45558032620046252</v>
      </c>
      <c r="AB68" s="27">
        <f t="shared" si="88"/>
        <v>1.0773120548373614</v>
      </c>
    </row>
    <row r="69" spans="1:31" x14ac:dyDescent="0.2">
      <c r="A69" t="str">
        <f>$A$13</f>
        <v>Caring, leisure and other service occupations</v>
      </c>
      <c r="B69" s="27">
        <f t="shared" si="77"/>
        <v>1.0050658191854893</v>
      </c>
      <c r="C69" s="27">
        <f t="shared" si="77"/>
        <v>-2.1720428775309912</v>
      </c>
      <c r="D69" s="27">
        <f t="shared" si="77"/>
        <v>3.2127344427358935</v>
      </c>
      <c r="E69" s="27">
        <f t="shared" si="77"/>
        <v>4.5147963525095705</v>
      </c>
      <c r="F69" s="27">
        <f t="shared" si="86"/>
        <v>7.7275307952454639</v>
      </c>
      <c r="L69" t="str">
        <f>$A$13</f>
        <v>Caring, leisure and other service occupations</v>
      </c>
      <c r="M69" s="27">
        <f t="shared" si="78"/>
        <v>0.17378929417004318</v>
      </c>
      <c r="N69" s="27">
        <f t="shared" si="79"/>
        <v>-0.22528321974503118</v>
      </c>
      <c r="O69" s="27">
        <f t="shared" si="80"/>
        <v>0.90736078368261897</v>
      </c>
      <c r="P69" s="27">
        <f t="shared" si="81"/>
        <v>0.98445593905967854</v>
      </c>
      <c r="Q69" s="27">
        <f t="shared" si="87"/>
        <v>1.8918167227422975</v>
      </c>
      <c r="W69" t="str">
        <f>$A$13</f>
        <v>Caring, leisure and other service occupations</v>
      </c>
      <c r="X69" s="27">
        <f t="shared" si="82"/>
        <v>0.83127652501543992</v>
      </c>
      <c r="Y69" s="27">
        <f t="shared" si="83"/>
        <v>-1.9467596577858828</v>
      </c>
      <c r="Z69" s="27">
        <f t="shared" si="84"/>
        <v>2.3053736590532523</v>
      </c>
      <c r="AA69" s="27">
        <f t="shared" si="85"/>
        <v>3.5303404134498848</v>
      </c>
      <c r="AB69" s="27">
        <f t="shared" si="88"/>
        <v>5.8357140725031371</v>
      </c>
    </row>
    <row r="70" spans="1:31" x14ac:dyDescent="0.2">
      <c r="A70" t="str">
        <f>$A$14</f>
        <v>Sales and customer service occupations</v>
      </c>
      <c r="B70" s="27">
        <f t="shared" si="77"/>
        <v>-1.0030863587940431</v>
      </c>
      <c r="C70" s="27">
        <f t="shared" si="77"/>
        <v>-0.58790027735219752</v>
      </c>
      <c r="D70" s="27">
        <f t="shared" si="77"/>
        <v>0.96957592082182487</v>
      </c>
      <c r="E70" s="27">
        <f t="shared" si="77"/>
        <v>0.82613588810985306</v>
      </c>
      <c r="F70" s="27">
        <f t="shared" si="86"/>
        <v>1.7957118089316779</v>
      </c>
      <c r="L70" t="str">
        <f>$A$14</f>
        <v>Sales and customer service occupations</v>
      </c>
      <c r="M70" s="27">
        <f t="shared" si="78"/>
        <v>-0.19787492721489031</v>
      </c>
      <c r="N70" s="27">
        <f t="shared" si="79"/>
        <v>0.25838251774122156</v>
      </c>
      <c r="O70" s="27">
        <f t="shared" si="80"/>
        <v>1.043650263657149</v>
      </c>
      <c r="P70" s="27">
        <f t="shared" si="81"/>
        <v>0.6927451815673713</v>
      </c>
      <c r="Q70" s="27">
        <f t="shared" si="87"/>
        <v>1.7363954452245203</v>
      </c>
      <c r="W70" t="str">
        <f>$A$14</f>
        <v>Sales and customer service occupations</v>
      </c>
      <c r="X70" s="27">
        <f t="shared" si="82"/>
        <v>-0.8052114315792096</v>
      </c>
      <c r="Y70" s="27">
        <f t="shared" si="83"/>
        <v>-0.84628279509336579</v>
      </c>
      <c r="Z70" s="27">
        <f t="shared" si="84"/>
        <v>-7.4074342835285023E-2</v>
      </c>
      <c r="AA70" s="27">
        <f t="shared" si="85"/>
        <v>0.13339070654244978</v>
      </c>
      <c r="AB70" s="27">
        <f t="shared" si="88"/>
        <v>5.9316363707164754E-2</v>
      </c>
    </row>
    <row r="71" spans="1:31" x14ac:dyDescent="0.2">
      <c r="A71" t="str">
        <f>$A$15</f>
        <v>Process, plant and machine operatives</v>
      </c>
      <c r="B71" s="27">
        <f t="shared" si="77"/>
        <v>2.7843000656206058</v>
      </c>
      <c r="C71" s="27">
        <f t="shared" si="77"/>
        <v>-6.1231342569486102</v>
      </c>
      <c r="D71" s="27">
        <f t="shared" si="77"/>
        <v>6.2896571138210149</v>
      </c>
      <c r="E71" s="27">
        <f t="shared" si="77"/>
        <v>0.75776984926640267</v>
      </c>
      <c r="F71" s="27">
        <f t="shared" si="86"/>
        <v>7.0474269630874176</v>
      </c>
      <c r="L71" t="str">
        <f>$A$15</f>
        <v>Process, plant and machine operatives</v>
      </c>
      <c r="M71" s="27">
        <f t="shared" si="78"/>
        <v>2.2249495623059659</v>
      </c>
      <c r="N71" s="27">
        <f t="shared" si="79"/>
        <v>-5.3415564274523106</v>
      </c>
      <c r="O71" s="27">
        <f t="shared" si="80"/>
        <v>4.6631666148936262</v>
      </c>
      <c r="P71" s="27">
        <f t="shared" si="81"/>
        <v>0.20984721438336607</v>
      </c>
      <c r="Q71" s="27">
        <f t="shared" si="87"/>
        <v>4.8730138292769922</v>
      </c>
      <c r="W71" t="str">
        <f>$A$15</f>
        <v>Process, plant and machine operatives</v>
      </c>
      <c r="X71" s="27">
        <f t="shared" si="82"/>
        <v>0.55935050331462222</v>
      </c>
      <c r="Y71" s="27">
        <f t="shared" si="83"/>
        <v>-0.78157782949627119</v>
      </c>
      <c r="Z71" s="27">
        <f t="shared" si="84"/>
        <v>1.626490498927426</v>
      </c>
      <c r="AA71" s="27">
        <f t="shared" si="85"/>
        <v>0.5479226348829398</v>
      </c>
      <c r="AB71" s="27">
        <f t="shared" si="88"/>
        <v>2.1744131338103658</v>
      </c>
    </row>
    <row r="72" spans="1:31" x14ac:dyDescent="0.2">
      <c r="A72" t="str">
        <f>$A$16</f>
        <v>Elementary occupations</v>
      </c>
      <c r="B72" s="27">
        <f t="shared" si="77"/>
        <v>-0.74973474998161294</v>
      </c>
      <c r="C72" s="27">
        <f t="shared" si="77"/>
        <v>-6.2266332590458688</v>
      </c>
      <c r="D72" s="27">
        <f t="shared" si="77"/>
        <v>-0.14909135022401898</v>
      </c>
      <c r="E72" s="27">
        <f t="shared" si="77"/>
        <v>-2.361279259492747</v>
      </c>
      <c r="F72" s="27">
        <f t="shared" si="86"/>
        <v>-2.510370609716766</v>
      </c>
      <c r="L72" t="str">
        <f>$A$16</f>
        <v>Elementary occupations</v>
      </c>
      <c r="M72" s="27">
        <f t="shared" si="78"/>
        <v>-2.163082625819186</v>
      </c>
      <c r="N72" s="27">
        <f t="shared" si="79"/>
        <v>-2.3029118035184375</v>
      </c>
      <c r="O72" s="27">
        <f t="shared" si="80"/>
        <v>0.80135117041397663</v>
      </c>
      <c r="P72" s="27">
        <f t="shared" si="81"/>
        <v>-1.1277613912758504</v>
      </c>
      <c r="Q72" s="27">
        <f t="shared" si="87"/>
        <v>-0.32641022086187377</v>
      </c>
      <c r="W72" t="str">
        <f>$A$16</f>
        <v>Elementary occupations</v>
      </c>
      <c r="X72" s="27">
        <f t="shared" si="82"/>
        <v>1.4133478758375162</v>
      </c>
      <c r="Y72" s="27">
        <f t="shared" si="83"/>
        <v>-3.923721455527307</v>
      </c>
      <c r="Z72" s="27">
        <f t="shared" si="84"/>
        <v>-0.95044252063795298</v>
      </c>
      <c r="AA72" s="27">
        <f t="shared" si="85"/>
        <v>-1.2335178682169925</v>
      </c>
      <c r="AB72" s="27">
        <f t="shared" si="88"/>
        <v>-2.1839603888549455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27.511999999999887</v>
      </c>
      <c r="C74" s="29">
        <f t="shared" ref="C74" si="89">D18-C18</f>
        <v>-12.695000000000391</v>
      </c>
      <c r="D74" s="29">
        <f>E18-D18</f>
        <v>16.316000000000145</v>
      </c>
      <c r="E74" s="29">
        <f>F18-E18</f>
        <v>21.83299999999997</v>
      </c>
      <c r="F74" s="29">
        <f>F18-D18</f>
        <v>38.149000000000115</v>
      </c>
      <c r="L74" s="24" t="str">
        <f>$A$18</f>
        <v>All occupations</v>
      </c>
      <c r="M74" s="29">
        <f>N18-M18</f>
        <v>14.036492688800536</v>
      </c>
      <c r="N74" s="29">
        <f t="shared" ref="N74" si="90">O18-N18</f>
        <v>-8.8256842934752626</v>
      </c>
      <c r="O74" s="29">
        <f>P18-O18</f>
        <v>8.7923169715146514</v>
      </c>
      <c r="P74" s="29">
        <f>Q18-P18</f>
        <v>9.1996180281187776</v>
      </c>
      <c r="Q74" s="29">
        <f>Q18-O18</f>
        <v>17.991934999633429</v>
      </c>
      <c r="W74" s="24" t="str">
        <f>$A$18</f>
        <v>All occupations</v>
      </c>
      <c r="X74" s="29">
        <f>Y18-X18</f>
        <v>13.475507311199124</v>
      </c>
      <c r="Y74" s="29">
        <f t="shared" ref="Y74" si="91">Z18-Y18</f>
        <v>-3.8693157065246169</v>
      </c>
      <c r="Z74" s="29">
        <f>AA18-Z18</f>
        <v>7.5236830284852942</v>
      </c>
      <c r="AA74" s="29">
        <f>AB18-AA18</f>
        <v>12.633381971880993</v>
      </c>
      <c r="AB74" s="29">
        <f>AB18-Z18</f>
        <v>20.157065000366288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42.900048188816271</v>
      </c>
      <c r="C80" s="11">
        <f t="shared" si="92"/>
        <v>49.326241515272883</v>
      </c>
      <c r="D80" s="11">
        <f t="shared" si="92"/>
        <v>50.652202550724958</v>
      </c>
      <c r="E80" s="11">
        <f t="shared" si="92"/>
        <v>52.160967703626149</v>
      </c>
      <c r="F80" s="11">
        <f t="shared" si="92"/>
        <v>59.008235105695256</v>
      </c>
      <c r="H80" s="40">
        <f>IF(D$6-B$6 &lt;&gt; 0,(EXP(LN(D8/B8)/(D$6-B$6))-1)*100,0)</f>
        <v>3.37799645990986</v>
      </c>
      <c r="I80" s="40">
        <f t="shared" ref="I80:I88" si="93">F46</f>
        <v>1.023160837299808</v>
      </c>
      <c r="L80" t="str">
        <f t="shared" ref="L80:Q88" si="94">L8</f>
        <v>Managers, directors and senior officials</v>
      </c>
      <c r="M80" s="11">
        <f t="shared" si="94"/>
        <v>29.199260525494012</v>
      </c>
      <c r="N80" s="11">
        <f t="shared" si="94"/>
        <v>32.990058644361618</v>
      </c>
      <c r="O80" s="11">
        <f t="shared" si="94"/>
        <v>32.907384682572172</v>
      </c>
      <c r="P80" s="11">
        <f t="shared" si="94"/>
        <v>33.200535176258654</v>
      </c>
      <c r="Q80" s="11">
        <f t="shared" si="94"/>
        <v>36.321114705176896</v>
      </c>
      <c r="S80" s="40">
        <f t="shared" ref="S80:S88" si="95">IF(O$6-M$6 &lt;&gt; 0,(EXP(LN(O8/M8)/(O$6-M$6))-1)*100,0)</f>
        <v>2.4198895156193334</v>
      </c>
      <c r="T80" s="40">
        <f t="shared" ref="T80:T88" si="96">Q46</f>
        <v>0.66018402718939218</v>
      </c>
      <c r="W80" t="str">
        <f t="shared" ref="W80:AB88" si="97">W8</f>
        <v>Managers, directors and senior officials</v>
      </c>
      <c r="X80" s="11">
        <f t="shared" si="97"/>
        <v>13.700787663322252</v>
      </c>
      <c r="Y80" s="11">
        <f t="shared" si="97"/>
        <v>16.336182870911227</v>
      </c>
      <c r="Z80" s="11">
        <f t="shared" si="97"/>
        <v>17.744817868152786</v>
      </c>
      <c r="AA80" s="11">
        <f t="shared" si="97"/>
        <v>18.960432527367487</v>
      </c>
      <c r="AB80" s="11">
        <f t="shared" si="97"/>
        <v>22.687120400518285</v>
      </c>
      <c r="AD80" s="40">
        <f t="shared" ref="AD80:AD88" si="98">IF(Z$6-X$6 &lt;&gt; 0,(EXP(LN(Z8/X8)/(Z$6-X$6))-1)*100,0)</f>
        <v>5.3089304839964546</v>
      </c>
      <c r="AE80" s="40">
        <f t="shared" ref="AE80:AE88" si="99">AB46</f>
        <v>1.651514912949259</v>
      </c>
    </row>
    <row r="81" spans="1:31" x14ac:dyDescent="0.2">
      <c r="A81" t="str">
        <f t="shared" si="92"/>
        <v>Professional occupations</v>
      </c>
      <c r="B81" s="11">
        <f t="shared" si="92"/>
        <v>90.764868846442681</v>
      </c>
      <c r="C81" s="11">
        <f t="shared" si="92"/>
        <v>105.27093563117133</v>
      </c>
      <c r="D81" s="11">
        <f t="shared" si="92"/>
        <v>110.78161637170139</v>
      </c>
      <c r="E81" s="11">
        <f t="shared" si="92"/>
        <v>119.68049986103517</v>
      </c>
      <c r="F81" s="11">
        <f t="shared" si="92"/>
        <v>133.43354264533301</v>
      </c>
      <c r="H81" s="40">
        <f t="shared" ref="H81:H88" si="100">IF(D$6-B$6 &lt;&gt; 0,(EXP(LN(D9/B9)/(D$6-B$6))-1)*100,0)</f>
        <v>4.0662685590816094</v>
      </c>
      <c r="I81" s="40">
        <f t="shared" si="93"/>
        <v>1.2480081127498543</v>
      </c>
      <c r="L81" t="str">
        <f t="shared" si="94"/>
        <v>Professional occupations</v>
      </c>
      <c r="M81" s="11">
        <f t="shared" si="94"/>
        <v>49.307800299396739</v>
      </c>
      <c r="N81" s="11">
        <f t="shared" si="94"/>
        <v>56.290623373721829</v>
      </c>
      <c r="O81" s="11">
        <f t="shared" si="94"/>
        <v>59.797733608102781</v>
      </c>
      <c r="P81" s="11">
        <f t="shared" si="94"/>
        <v>63.895189664816925</v>
      </c>
      <c r="Q81" s="11">
        <f t="shared" si="94"/>
        <v>69.297867020091772</v>
      </c>
      <c r="S81" s="40">
        <f t="shared" si="95"/>
        <v>3.9330851669136413</v>
      </c>
      <c r="T81" s="40">
        <f t="shared" si="96"/>
        <v>0.98782284958875977</v>
      </c>
      <c r="W81" t="str">
        <f t="shared" si="97"/>
        <v>Professional occupations</v>
      </c>
      <c r="X81" s="11">
        <f t="shared" si="97"/>
        <v>41.457068547045907</v>
      </c>
      <c r="Y81" s="11">
        <f t="shared" si="97"/>
        <v>48.980312257449484</v>
      </c>
      <c r="Z81" s="11">
        <f t="shared" si="97"/>
        <v>50.983882763598629</v>
      </c>
      <c r="AA81" s="11">
        <f t="shared" si="97"/>
        <v>55.78531019621812</v>
      </c>
      <c r="AB81" s="11">
        <f t="shared" si="97"/>
        <v>64.135675625241277</v>
      </c>
      <c r="AD81" s="40">
        <f t="shared" si="98"/>
        <v>4.2237903863396653</v>
      </c>
      <c r="AE81" s="40">
        <f t="shared" si="99"/>
        <v>1.5417049360164414</v>
      </c>
    </row>
    <row r="82" spans="1:31" x14ac:dyDescent="0.2">
      <c r="A82" t="str">
        <f t="shared" si="92"/>
        <v>Associate professional occupations</v>
      </c>
      <c r="B82" s="11">
        <f t="shared" si="92"/>
        <v>57.926054351647366</v>
      </c>
      <c r="C82" s="11">
        <f t="shared" si="92"/>
        <v>63.263153976674488</v>
      </c>
      <c r="D82" s="11">
        <f t="shared" si="92"/>
        <v>65.607378853678171</v>
      </c>
      <c r="E82" s="11">
        <f t="shared" si="92"/>
        <v>63.941191414154844</v>
      </c>
      <c r="F82" s="11">
        <f t="shared" si="92"/>
        <v>69.265365595392694</v>
      </c>
      <c r="H82" s="40">
        <f t="shared" si="100"/>
        <v>2.5216879532975245</v>
      </c>
      <c r="I82" s="40">
        <f t="shared" si="93"/>
        <v>0.36236719586379973</v>
      </c>
      <c r="L82" t="str">
        <f t="shared" si="94"/>
        <v>Associate professional occupations</v>
      </c>
      <c r="M82" s="11">
        <f t="shared" si="94"/>
        <v>33.001312830382311</v>
      </c>
      <c r="N82" s="11">
        <f t="shared" si="94"/>
        <v>35.442998510561921</v>
      </c>
      <c r="O82" s="11">
        <f t="shared" si="94"/>
        <v>36.882757260034978</v>
      </c>
      <c r="P82" s="11">
        <f t="shared" si="94"/>
        <v>34.598224394061099</v>
      </c>
      <c r="Q82" s="11">
        <f t="shared" si="94"/>
        <v>35.716376382569884</v>
      </c>
      <c r="S82" s="40">
        <f t="shared" si="95"/>
        <v>2.2488501197712285</v>
      </c>
      <c r="T82" s="40">
        <f t="shared" si="96"/>
        <v>-0.214003040305355</v>
      </c>
      <c r="W82" t="str">
        <f t="shared" si="97"/>
        <v>Associate professional occupations</v>
      </c>
      <c r="X82" s="11">
        <f t="shared" si="97"/>
        <v>24.924741521265062</v>
      </c>
      <c r="Y82" s="11">
        <f t="shared" si="97"/>
        <v>27.820155466112539</v>
      </c>
      <c r="Z82" s="11">
        <f t="shared" si="97"/>
        <v>28.724621593643207</v>
      </c>
      <c r="AA82" s="11">
        <f t="shared" si="97"/>
        <v>29.342967020093759</v>
      </c>
      <c r="AB82" s="11">
        <f t="shared" si="97"/>
        <v>33.548989212822839</v>
      </c>
      <c r="AD82" s="40">
        <f t="shared" si="98"/>
        <v>2.8785253737638516</v>
      </c>
      <c r="AE82" s="40">
        <f t="shared" si="99"/>
        <v>1.0403886957962349</v>
      </c>
    </row>
    <row r="83" spans="1:31" x14ac:dyDescent="0.2">
      <c r="A83" t="str">
        <f t="shared" si="92"/>
        <v>Administrative and secretarial occupations</v>
      </c>
      <c r="B83" s="11">
        <f t="shared" si="92"/>
        <v>62.672306225061988</v>
      </c>
      <c r="C83" s="11">
        <f t="shared" si="92"/>
        <v>59.721261092985998</v>
      </c>
      <c r="D83" s="11">
        <f t="shared" si="92"/>
        <v>61.626631300861519</v>
      </c>
      <c r="E83" s="11">
        <f t="shared" si="92"/>
        <v>58.87644500624215</v>
      </c>
      <c r="F83" s="11">
        <f t="shared" si="92"/>
        <v>54.050198717735427</v>
      </c>
      <c r="H83" s="40">
        <f t="shared" si="100"/>
        <v>-0.33594562845458142</v>
      </c>
      <c r="I83" s="40">
        <f t="shared" si="93"/>
        <v>-0.87072624780483165</v>
      </c>
      <c r="L83" t="str">
        <f t="shared" si="94"/>
        <v>Administrative and secretarial occupations</v>
      </c>
      <c r="M83" s="11">
        <f t="shared" si="94"/>
        <v>17.380951337539717</v>
      </c>
      <c r="N83" s="11">
        <f t="shared" si="94"/>
        <v>15.969115929702205</v>
      </c>
      <c r="O83" s="11">
        <f t="shared" si="94"/>
        <v>18.972377361759513</v>
      </c>
      <c r="P83" s="11">
        <f t="shared" si="94"/>
        <v>18.862974580083911</v>
      </c>
      <c r="Q83" s="11">
        <f t="shared" si="94"/>
        <v>21.120138027457923</v>
      </c>
      <c r="S83" s="40">
        <f t="shared" si="95"/>
        <v>1.7676256596956152</v>
      </c>
      <c r="T83" s="40">
        <f t="shared" si="96"/>
        <v>0.71751452772501612</v>
      </c>
      <c r="W83" t="str">
        <f t="shared" si="97"/>
        <v>Administrative and secretarial occupations</v>
      </c>
      <c r="X83" s="11">
        <f t="shared" si="97"/>
        <v>45.291354887522282</v>
      </c>
      <c r="Y83" s="11">
        <f t="shared" si="97"/>
        <v>43.75214516328375</v>
      </c>
      <c r="Z83" s="11">
        <f t="shared" si="97"/>
        <v>42.654253939102013</v>
      </c>
      <c r="AA83" s="11">
        <f t="shared" si="97"/>
        <v>40.013470426158207</v>
      </c>
      <c r="AB83" s="11">
        <f t="shared" si="97"/>
        <v>32.93006069027745</v>
      </c>
      <c r="AD83" s="40">
        <f t="shared" si="98"/>
        <v>-1.1926145652077724</v>
      </c>
      <c r="AE83" s="40">
        <f t="shared" si="99"/>
        <v>-1.7101485428402396</v>
      </c>
    </row>
    <row r="84" spans="1:31" x14ac:dyDescent="0.2">
      <c r="A84" t="str">
        <f t="shared" si="92"/>
        <v>Skilled trades occupations</v>
      </c>
      <c r="B84" s="11">
        <f t="shared" si="92"/>
        <v>56.265694453291886</v>
      </c>
      <c r="C84" s="11">
        <f t="shared" si="92"/>
        <v>58.422835073125029</v>
      </c>
      <c r="D84" s="11">
        <f t="shared" si="92"/>
        <v>49.75130888314095</v>
      </c>
      <c r="E84" s="11">
        <f t="shared" si="92"/>
        <v>49.753157847894094</v>
      </c>
      <c r="F84" s="11">
        <f t="shared" si="92"/>
        <v>46.750496938402875</v>
      </c>
      <c r="H84" s="40">
        <f t="shared" si="100"/>
        <v>-2.4309299910908133</v>
      </c>
      <c r="I84" s="40">
        <f t="shared" si="93"/>
        <v>-0.41388703087693601</v>
      </c>
      <c r="L84" t="str">
        <f t="shared" si="94"/>
        <v>Skilled trades occupations</v>
      </c>
      <c r="M84" s="11">
        <f t="shared" si="94"/>
        <v>51.491960473999789</v>
      </c>
      <c r="N84" s="11">
        <f t="shared" si="94"/>
        <v>53.687200393823652</v>
      </c>
      <c r="O84" s="11">
        <f t="shared" si="94"/>
        <v>44.605428579201003</v>
      </c>
      <c r="P84" s="11">
        <f t="shared" si="94"/>
        <v>43.985545815317238</v>
      </c>
      <c r="Q84" s="11">
        <f t="shared" si="94"/>
        <v>40.527304579625536</v>
      </c>
      <c r="S84" s="40">
        <f t="shared" si="95"/>
        <v>-2.8305693923271757</v>
      </c>
      <c r="T84" s="40">
        <f t="shared" si="96"/>
        <v>-0.63715904167930271</v>
      </c>
      <c r="W84" t="str">
        <f t="shared" si="97"/>
        <v>Skilled trades occupations</v>
      </c>
      <c r="X84" s="11">
        <f t="shared" si="97"/>
        <v>4.7737339792921087</v>
      </c>
      <c r="Y84" s="11">
        <f t="shared" si="97"/>
        <v>4.735634679301393</v>
      </c>
      <c r="Z84" s="11">
        <f t="shared" si="97"/>
        <v>5.1458803039399648</v>
      </c>
      <c r="AA84" s="11">
        <f t="shared" si="97"/>
        <v>5.7676120325768636</v>
      </c>
      <c r="AB84" s="11">
        <f t="shared" si="97"/>
        <v>6.2231923587773261</v>
      </c>
      <c r="AD84" s="40">
        <f t="shared" si="98"/>
        <v>1.5126799192101137</v>
      </c>
      <c r="AE84" s="40">
        <f t="shared" si="99"/>
        <v>1.275307309119933</v>
      </c>
    </row>
    <row r="85" spans="1:31" x14ac:dyDescent="0.2">
      <c r="A85" t="str">
        <f t="shared" si="92"/>
        <v>Caring, leisure and other service occupations</v>
      </c>
      <c r="B85" s="11">
        <f t="shared" si="92"/>
        <v>47.319806611030444</v>
      </c>
      <c r="C85" s="11">
        <f t="shared" si="92"/>
        <v>48.324872430215933</v>
      </c>
      <c r="D85" s="11">
        <f t="shared" si="92"/>
        <v>46.152829552684942</v>
      </c>
      <c r="E85" s="11">
        <f t="shared" si="92"/>
        <v>49.365563995420835</v>
      </c>
      <c r="F85" s="11">
        <f t="shared" si="92"/>
        <v>53.880360347930406</v>
      </c>
      <c r="H85" s="40">
        <f t="shared" si="100"/>
        <v>-0.49816862588467625</v>
      </c>
      <c r="I85" s="40">
        <f t="shared" si="93"/>
        <v>1.0373958119362259</v>
      </c>
      <c r="L85" t="str">
        <f t="shared" si="94"/>
        <v>Caring, leisure and other service occupations</v>
      </c>
      <c r="M85" s="11">
        <f t="shared" si="94"/>
        <v>7.398269021501279</v>
      </c>
      <c r="N85" s="11">
        <f t="shared" si="94"/>
        <v>7.5720583156713221</v>
      </c>
      <c r="O85" s="11">
        <f t="shared" si="94"/>
        <v>7.346775095926291</v>
      </c>
      <c r="P85" s="11">
        <f t="shared" si="94"/>
        <v>8.2541358796089099</v>
      </c>
      <c r="Q85" s="11">
        <f t="shared" si="94"/>
        <v>9.2385918186685885</v>
      </c>
      <c r="S85" s="40">
        <f t="shared" si="95"/>
        <v>-0.13959452313310194</v>
      </c>
      <c r="T85" s="40">
        <f t="shared" si="96"/>
        <v>1.539246345932832</v>
      </c>
      <c r="W85" t="str">
        <f t="shared" si="97"/>
        <v>Caring, leisure and other service occupations</v>
      </c>
      <c r="X85" s="11">
        <f t="shared" si="97"/>
        <v>39.921537589529144</v>
      </c>
      <c r="Y85" s="11">
        <f t="shared" si="97"/>
        <v>40.752814114544584</v>
      </c>
      <c r="Z85" s="11">
        <f t="shared" si="97"/>
        <v>38.806054456758702</v>
      </c>
      <c r="AA85" s="11">
        <f t="shared" si="97"/>
        <v>41.111428115811954</v>
      </c>
      <c r="AB85" s="11">
        <f t="shared" si="97"/>
        <v>44.641768529261839</v>
      </c>
      <c r="AD85" s="40">
        <f>IF(Z$6-X$6 &lt;&gt; 0,(EXP(LN(Z13/X13)/(Z$6-X$6))-1)*100,0)</f>
        <v>-0.56519056071758778</v>
      </c>
      <c r="AE85" s="40">
        <f t="shared" si="99"/>
        <v>0.93833271284615716</v>
      </c>
    </row>
    <row r="86" spans="1:31" x14ac:dyDescent="0.2">
      <c r="A86" t="str">
        <f t="shared" si="92"/>
        <v>Sales and customer service occupations</v>
      </c>
      <c r="B86" s="11">
        <f t="shared" si="92"/>
        <v>40.721249344204054</v>
      </c>
      <c r="C86" s="11">
        <f t="shared" si="92"/>
        <v>39.718162985410011</v>
      </c>
      <c r="D86" s="11">
        <f t="shared" si="92"/>
        <v>39.130262708057813</v>
      </c>
      <c r="E86" s="11">
        <f t="shared" si="92"/>
        <v>40.099838628879638</v>
      </c>
      <c r="F86" s="11">
        <f t="shared" si="92"/>
        <v>40.925974516989491</v>
      </c>
      <c r="H86" s="40">
        <f t="shared" si="100"/>
        <v>-0.7939098199383654</v>
      </c>
      <c r="I86" s="40">
        <f t="shared" si="93"/>
        <v>0.29957306137469164</v>
      </c>
      <c r="L86" t="str">
        <f t="shared" si="94"/>
        <v>Sales and customer service occupations</v>
      </c>
      <c r="M86" s="11">
        <f t="shared" si="94"/>
        <v>16.79917058309962</v>
      </c>
      <c r="N86" s="11">
        <f t="shared" si="94"/>
        <v>16.60129565588473</v>
      </c>
      <c r="O86" s="11">
        <f t="shared" si="94"/>
        <v>16.859678173625952</v>
      </c>
      <c r="P86" s="11">
        <f t="shared" si="94"/>
        <v>17.903328437283101</v>
      </c>
      <c r="Q86" s="11">
        <f t="shared" si="94"/>
        <v>18.596073618850472</v>
      </c>
      <c r="S86" s="40">
        <f t="shared" si="95"/>
        <v>7.1932841165267547E-2</v>
      </c>
      <c r="T86" s="40">
        <f t="shared" si="96"/>
        <v>0.65564398605544305</v>
      </c>
      <c r="W86" t="str">
        <f t="shared" si="97"/>
        <v>Sales and customer service occupations</v>
      </c>
      <c r="X86" s="11">
        <f t="shared" si="97"/>
        <v>23.922078761104437</v>
      </c>
      <c r="Y86" s="11">
        <f t="shared" si="97"/>
        <v>23.116867329525228</v>
      </c>
      <c r="Z86" s="11">
        <f t="shared" si="97"/>
        <v>22.270584534431862</v>
      </c>
      <c r="AA86" s="11">
        <f t="shared" si="97"/>
        <v>22.196510191596577</v>
      </c>
      <c r="AB86" s="11">
        <f t="shared" si="97"/>
        <v>22.329900898139027</v>
      </c>
      <c r="AD86" s="40">
        <f t="shared" si="98"/>
        <v>-1.4205161228885266</v>
      </c>
      <c r="AE86" s="40">
        <f t="shared" si="99"/>
        <v>1.7734233937316546E-2</v>
      </c>
    </row>
    <row r="87" spans="1:31" x14ac:dyDescent="0.2">
      <c r="A87" t="str">
        <f t="shared" si="92"/>
        <v>Process, plant and machine operatives</v>
      </c>
      <c r="B87" s="11">
        <f t="shared" si="92"/>
        <v>42.367600925444094</v>
      </c>
      <c r="C87" s="11">
        <f t="shared" si="92"/>
        <v>45.1519009910647</v>
      </c>
      <c r="D87" s="11">
        <f t="shared" si="92"/>
        <v>39.02876673411609</v>
      </c>
      <c r="E87" s="11">
        <f t="shared" si="92"/>
        <v>45.318423847937105</v>
      </c>
      <c r="F87" s="11">
        <f t="shared" si="92"/>
        <v>46.076193697203507</v>
      </c>
      <c r="H87" s="40">
        <f t="shared" si="100"/>
        <v>-1.6282967266314397</v>
      </c>
      <c r="I87" s="40">
        <f t="shared" si="93"/>
        <v>1.1127955373166687</v>
      </c>
      <c r="L87" t="str">
        <f t="shared" si="94"/>
        <v>Process, plant and machine operatives</v>
      </c>
      <c r="M87" s="11">
        <f t="shared" si="94"/>
        <v>37.549486917841847</v>
      </c>
      <c r="N87" s="11">
        <f t="shared" si="94"/>
        <v>39.774436480147813</v>
      </c>
      <c r="O87" s="11">
        <f t="shared" si="94"/>
        <v>34.432880052695502</v>
      </c>
      <c r="P87" s="11">
        <f t="shared" si="94"/>
        <v>39.096046667589128</v>
      </c>
      <c r="Q87" s="11">
        <f t="shared" si="94"/>
        <v>39.305893881972494</v>
      </c>
      <c r="S87" s="40">
        <f t="shared" si="95"/>
        <v>-1.7180265001946471</v>
      </c>
      <c r="T87" s="40">
        <f t="shared" si="96"/>
        <v>0.88632181495862383</v>
      </c>
      <c r="W87" t="str">
        <f t="shared" si="97"/>
        <v>Process, plant and machine operatives</v>
      </c>
      <c r="X87" s="11">
        <f t="shared" si="97"/>
        <v>4.8181140076022508</v>
      </c>
      <c r="Y87" s="11">
        <f t="shared" si="97"/>
        <v>5.3774645109168731</v>
      </c>
      <c r="Z87" s="11">
        <f t="shared" si="97"/>
        <v>4.5958866814206019</v>
      </c>
      <c r="AA87" s="11">
        <f t="shared" si="97"/>
        <v>6.2223771803480279</v>
      </c>
      <c r="AB87" s="11">
        <f t="shared" si="97"/>
        <v>6.7702998152309677</v>
      </c>
      <c r="AD87" s="40">
        <f t="shared" si="98"/>
        <v>-0.93997164609180839</v>
      </c>
      <c r="AE87" s="40">
        <f t="shared" si="99"/>
        <v>2.6161947508962058</v>
      </c>
    </row>
    <row r="88" spans="1:31" x14ac:dyDescent="0.2">
      <c r="A88" t="str">
        <f t="shared" si="92"/>
        <v>Elementary occupations</v>
      </c>
      <c r="B88" s="11">
        <f t="shared" si="92"/>
        <v>58.392371054061414</v>
      </c>
      <c r="C88" s="11">
        <f t="shared" si="92"/>
        <v>57.642636304079801</v>
      </c>
      <c r="D88" s="11">
        <f t="shared" si="92"/>
        <v>51.416003045033932</v>
      </c>
      <c r="E88" s="11">
        <f t="shared" si="92"/>
        <v>51.266911694809913</v>
      </c>
      <c r="F88" s="11">
        <f t="shared" si="92"/>
        <v>48.905632435317166</v>
      </c>
      <c r="H88" s="40">
        <f t="shared" si="100"/>
        <v>-2.5126106426974659</v>
      </c>
      <c r="I88" s="40">
        <f t="shared" si="93"/>
        <v>-0.33315642973069659</v>
      </c>
      <c r="L88" t="str">
        <f t="shared" si="94"/>
        <v>Elementary occupations</v>
      </c>
      <c r="M88" s="11">
        <f t="shared" si="94"/>
        <v>32.229403660666335</v>
      </c>
      <c r="N88" s="11">
        <f t="shared" si="94"/>
        <v>30.066321034847149</v>
      </c>
      <c r="O88" s="11">
        <f t="shared" si="94"/>
        <v>27.763409231328712</v>
      </c>
      <c r="P88" s="11">
        <f t="shared" si="94"/>
        <v>28.564760401742689</v>
      </c>
      <c r="Q88" s="11">
        <f t="shared" si="94"/>
        <v>27.436999010466838</v>
      </c>
      <c r="S88" s="40">
        <f t="shared" si="95"/>
        <v>-2.9391467215942213</v>
      </c>
      <c r="T88" s="40">
        <f t="shared" si="96"/>
        <v>-7.8812311142051339E-2</v>
      </c>
      <c r="W88" t="str">
        <f t="shared" si="97"/>
        <v>Elementary occupations</v>
      </c>
      <c r="X88" s="11">
        <f t="shared" si="97"/>
        <v>26.162967393395082</v>
      </c>
      <c r="Y88" s="11">
        <f t="shared" si="97"/>
        <v>27.576315269232598</v>
      </c>
      <c r="Z88" s="11">
        <f t="shared" si="97"/>
        <v>23.652593813705291</v>
      </c>
      <c r="AA88" s="11">
        <f t="shared" si="97"/>
        <v>22.702151293067338</v>
      </c>
      <c r="AB88" s="11">
        <f t="shared" si="97"/>
        <v>21.468633424850346</v>
      </c>
      <c r="AD88" s="40">
        <f t="shared" si="98"/>
        <v>-1.9972291502924233</v>
      </c>
      <c r="AE88" s="40">
        <f t="shared" si="99"/>
        <v>-0.6437842685676487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499.33000000000021</v>
      </c>
      <c r="C90" s="34">
        <f t="shared" si="101"/>
        <v>526.8420000000001</v>
      </c>
      <c r="D90" s="34">
        <f t="shared" si="101"/>
        <v>514.14699999999971</v>
      </c>
      <c r="E90" s="34">
        <f t="shared" si="101"/>
        <v>530.46299999999985</v>
      </c>
      <c r="F90" s="34">
        <f t="shared" si="101"/>
        <v>552.29599999999982</v>
      </c>
      <c r="H90" s="43">
        <f>IF(D$6-B$6 &lt;&gt; 0,(EXP(LN(D18/B18)/(D$6-B$6))-1)*100,0)</f>
        <v>0.58655386926993458</v>
      </c>
      <c r="I90" s="43">
        <f>F56</f>
        <v>0.47830636812842275</v>
      </c>
      <c r="L90" s="24" t="str">
        <f t="shared" ref="L90:Q90" si="102">L18</f>
        <v>All occupations</v>
      </c>
      <c r="M90" s="34">
        <f t="shared" si="102"/>
        <v>274.35761564992168</v>
      </c>
      <c r="N90" s="34">
        <f t="shared" si="102"/>
        <v>288.39410833872222</v>
      </c>
      <c r="O90" s="34">
        <f t="shared" si="102"/>
        <v>279.56842404524696</v>
      </c>
      <c r="P90" s="34">
        <f t="shared" si="102"/>
        <v>288.36074101676161</v>
      </c>
      <c r="Q90" s="34">
        <f t="shared" si="102"/>
        <v>297.56035904488039</v>
      </c>
      <c r="S90" s="43">
        <f>IF(O$6-M$6 &lt;&gt; 0,(EXP(LN(O18/M18)/(O$6-M$6))-1)*100,0)</f>
        <v>0.37700185850677581</v>
      </c>
      <c r="T90" s="43">
        <f>Q56</f>
        <v>0.41666578527357334</v>
      </c>
      <c r="W90" s="24" t="str">
        <f t="shared" ref="W90:AB90" si="103">W18</f>
        <v>All occupations</v>
      </c>
      <c r="X90" s="34">
        <f t="shared" si="103"/>
        <v>224.97238435007856</v>
      </c>
      <c r="Y90" s="34">
        <f t="shared" si="103"/>
        <v>238.44789166127768</v>
      </c>
      <c r="Z90" s="34">
        <f t="shared" si="103"/>
        <v>234.57857595475306</v>
      </c>
      <c r="AA90" s="34">
        <f t="shared" si="103"/>
        <v>242.10225898323836</v>
      </c>
      <c r="AB90" s="34">
        <f t="shared" si="103"/>
        <v>254.73564095511935</v>
      </c>
      <c r="AD90" s="43">
        <f>IF(Z$6-X$6 &lt;&gt; 0,(EXP(LN(Z18/X18)/(Z$6-X$6))-1)*100,0)</f>
        <v>0.8397654534982868</v>
      </c>
      <c r="AE90" s="43">
        <f>AB56</f>
        <v>0.5510842120780568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Coventry and Warwickshire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Coventry and Warwickshire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Coventry and Warwickshire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29.810255468198815</v>
      </c>
      <c r="C8" s="11">
        <v>35.380521838588344</v>
      </c>
      <c r="D8" s="11">
        <v>36.168142084265519</v>
      </c>
      <c r="E8" s="11">
        <v>34.179786222948493</v>
      </c>
      <c r="F8" s="11">
        <v>37.939251237208119</v>
      </c>
      <c r="G8" s="10"/>
      <c r="H8" s="11">
        <f>F8-D8</f>
        <v>1.7711091529426</v>
      </c>
      <c r="I8" s="11">
        <f>'RD T1'!E7</f>
        <v>18.155424924636371</v>
      </c>
      <c r="J8" s="11">
        <f>SUM(H8:I8)</f>
        <v>19.926534077578971</v>
      </c>
      <c r="L8" s="10" t="str">
        <f>name!D4</f>
        <v>11 Corporate managers and directors</v>
      </c>
      <c r="M8" s="11">
        <v>21.32751481641111</v>
      </c>
      <c r="N8" s="11">
        <v>24.41658986543824</v>
      </c>
      <c r="O8" s="11">
        <v>24.774290641110703</v>
      </c>
      <c r="P8" s="11">
        <v>22.728885172347958</v>
      </c>
      <c r="Q8" s="11">
        <v>24.229300723839845</v>
      </c>
      <c r="R8" s="10"/>
      <c r="S8" s="11">
        <f>Q8-O8</f>
        <v>-0.54498991727085766</v>
      </c>
      <c r="T8" s="11">
        <f>'RD T1'!T7</f>
        <v>10.967745550933753</v>
      </c>
      <c r="U8" s="11">
        <f>SUM(S8:T8)</f>
        <v>10.422755633662895</v>
      </c>
      <c r="W8" s="10" t="str">
        <f>name!D4</f>
        <v>11 Corporate managers and directors</v>
      </c>
      <c r="X8" s="11">
        <v>8.4827406517877115</v>
      </c>
      <c r="Y8" s="11">
        <v>10.963931973150059</v>
      </c>
      <c r="Z8" s="11">
        <v>11.393851443154839</v>
      </c>
      <c r="AA8" s="11">
        <v>11.450901050600542</v>
      </c>
      <c r="AB8" s="11">
        <v>13.709950513368169</v>
      </c>
      <c r="AC8" s="10"/>
      <c r="AD8" s="11">
        <f>AB8-Z8</f>
        <v>2.3160990702133297</v>
      </c>
      <c r="AE8" s="11">
        <f>'RD T1'!T36</f>
        <v>7.1876793737026174</v>
      </c>
      <c r="AF8" s="11">
        <f>SUM(AD8:AE8)</f>
        <v>9.5037784439159481</v>
      </c>
    </row>
    <row r="9" spans="1:32" x14ac:dyDescent="0.2">
      <c r="A9" s="10" t="str">
        <f>name!D5</f>
        <v>12 Other managers and proprietors</v>
      </c>
      <c r="B9" s="11">
        <v>13.08979272061746</v>
      </c>
      <c r="C9" s="11">
        <v>13.945719676684542</v>
      </c>
      <c r="D9" s="11">
        <v>14.484060466459439</v>
      </c>
      <c r="E9" s="11">
        <v>17.981181480677655</v>
      </c>
      <c r="F9" s="11">
        <v>21.068983868487138</v>
      </c>
      <c r="H9" s="11">
        <f t="shared" ref="H9:H32" si="2">F9-D9</f>
        <v>6.5849234020276981</v>
      </c>
      <c r="I9" s="11">
        <f>'RD T1'!E8</f>
        <v>10.757409068374614</v>
      </c>
      <c r="J9" s="11">
        <f>SUM(H9:I9)</f>
        <v>17.342332470402312</v>
      </c>
      <c r="L9" s="10" t="str">
        <f>name!D5</f>
        <v>12 Other managers and proprietors</v>
      </c>
      <c r="M9" s="11">
        <v>7.8717457090828997</v>
      </c>
      <c r="N9" s="11">
        <v>8.5734687789233792</v>
      </c>
      <c r="O9" s="11">
        <v>8.1330940414614652</v>
      </c>
      <c r="P9" s="11">
        <v>10.4716500039107</v>
      </c>
      <c r="Q9" s="11">
        <v>12.091813981337051</v>
      </c>
      <c r="S9" s="11">
        <f t="shared" ref="S9:S32" si="3">Q9-O9</f>
        <v>3.9587199398755857</v>
      </c>
      <c r="T9" s="11">
        <f>'RD T1'!T8</f>
        <v>5.5535417348944769</v>
      </c>
      <c r="U9" s="11">
        <f>SUM(S9:T9)</f>
        <v>9.5122616747700626</v>
      </c>
      <c r="W9" s="10" t="str">
        <f>name!D5</f>
        <v>12 Other managers and proprietors</v>
      </c>
      <c r="X9" s="11">
        <v>5.2180470115345399</v>
      </c>
      <c r="Y9" s="11">
        <v>5.3722508977611678</v>
      </c>
      <c r="Z9" s="11">
        <v>6.3509664249979476</v>
      </c>
      <c r="AA9" s="11">
        <v>7.509531476766945</v>
      </c>
      <c r="AB9" s="11">
        <v>8.9771698871501169</v>
      </c>
      <c r="AD9" s="11">
        <f t="shared" ref="AD9:AD32" si="4">AB9-Z9</f>
        <v>2.6262034621521693</v>
      </c>
      <c r="AE9" s="11">
        <f>'RD T1'!T37</f>
        <v>5.2038673334801375</v>
      </c>
      <c r="AF9" s="11">
        <f>SUM(AD9:AE9)</f>
        <v>7.8300707956323068</v>
      </c>
    </row>
    <row r="10" spans="1:32" x14ac:dyDescent="0.2">
      <c r="A10" s="10" t="str">
        <f>name!D6</f>
        <v>21 Science, research, engineering and technology professionals</v>
      </c>
      <c r="B10" s="11">
        <v>26.708540705397489</v>
      </c>
      <c r="C10" s="11">
        <v>30.731703449364737</v>
      </c>
      <c r="D10" s="11">
        <v>32.569319378640991</v>
      </c>
      <c r="E10" s="11">
        <v>34.188995466942671</v>
      </c>
      <c r="F10" s="11">
        <v>37.870799165010716</v>
      </c>
      <c r="G10" s="11"/>
      <c r="H10" s="11">
        <f t="shared" si="2"/>
        <v>5.3014797863697254</v>
      </c>
      <c r="I10" s="11">
        <f>'RD T1'!E9</f>
        <v>12.792515797720876</v>
      </c>
      <c r="J10" s="11">
        <f t="shared" ref="J10:J32" si="5">SUM(H10:I10)</f>
        <v>18.093995584090599</v>
      </c>
      <c r="L10" s="10" t="str">
        <f>name!D6</f>
        <v>21 Science, research, engineering and technology professionals</v>
      </c>
      <c r="M10" s="11">
        <v>22.520385203561116</v>
      </c>
      <c r="N10" s="11">
        <v>26.10884288829045</v>
      </c>
      <c r="O10" s="11">
        <v>26.84453284995416</v>
      </c>
      <c r="P10" s="11">
        <v>27.455800274200303</v>
      </c>
      <c r="Q10" s="11">
        <v>29.622575373259242</v>
      </c>
      <c r="R10" s="11"/>
      <c r="S10" s="11">
        <f t="shared" si="3"/>
        <v>2.7780425233050821</v>
      </c>
      <c r="T10" s="11">
        <f>'RD T1'!T9</f>
        <v>9.1702697193235068</v>
      </c>
      <c r="U10" s="11">
        <f t="shared" ref="U10:U32" si="6">SUM(S10:T10)</f>
        <v>11.948312242628589</v>
      </c>
      <c r="W10" s="10" t="str">
        <f>name!D6</f>
        <v>21 Science, research, engineering and technology professionals</v>
      </c>
      <c r="X10" s="11">
        <v>4.1881555018363628</v>
      </c>
      <c r="Y10" s="11">
        <v>4.6228605610742708</v>
      </c>
      <c r="Z10" s="11">
        <v>5.7247865286868187</v>
      </c>
      <c r="AA10" s="11">
        <v>6.7331951927423344</v>
      </c>
      <c r="AB10" s="11">
        <v>8.2482237917514833</v>
      </c>
      <c r="AC10" s="11"/>
      <c r="AD10" s="11">
        <f t="shared" si="4"/>
        <v>2.5234372630646646</v>
      </c>
      <c r="AE10" s="11">
        <f>'RD T1'!T38</f>
        <v>3.6222460783973713</v>
      </c>
      <c r="AF10" s="11">
        <f t="shared" ref="AF10:AF32" si="7">SUM(AD10:AE10)</f>
        <v>6.1456833414620355</v>
      </c>
    </row>
    <row r="11" spans="1:32" x14ac:dyDescent="0.2">
      <c r="A11" s="10" t="str">
        <f>name!D7</f>
        <v>22 Health professionals</v>
      </c>
      <c r="B11" s="11">
        <v>18.741018457643538</v>
      </c>
      <c r="C11" s="11">
        <v>22.666084200779334</v>
      </c>
      <c r="D11" s="11">
        <v>22.195552624474153</v>
      </c>
      <c r="E11" s="11">
        <v>24.086526168043335</v>
      </c>
      <c r="F11" s="11">
        <v>26.463872083248283</v>
      </c>
      <c r="G11" s="11"/>
      <c r="H11" s="11">
        <f t="shared" si="2"/>
        <v>4.2683194587741298</v>
      </c>
      <c r="I11" s="11">
        <f>'RD T1'!E10</f>
        <v>13.02948540410444</v>
      </c>
      <c r="J11" s="11">
        <f t="shared" si="5"/>
        <v>17.297804862878571</v>
      </c>
      <c r="L11" s="10" t="str">
        <f>name!D7</f>
        <v>22 Health professionals</v>
      </c>
      <c r="M11" s="11">
        <v>4.4523625425307651</v>
      </c>
      <c r="N11" s="11">
        <v>5.4706605148117324</v>
      </c>
      <c r="O11" s="11">
        <v>5.7342133256506953</v>
      </c>
      <c r="P11" s="11">
        <v>6.1356600678929478</v>
      </c>
      <c r="Q11" s="11">
        <v>6.653696667145355</v>
      </c>
      <c r="R11" s="11"/>
      <c r="S11" s="11">
        <f t="shared" si="3"/>
        <v>0.91948334149465971</v>
      </c>
      <c r="T11" s="11">
        <f>'RD T1'!T10</f>
        <v>2.3931453764678974</v>
      </c>
      <c r="U11" s="11">
        <f t="shared" si="6"/>
        <v>3.3126287179625571</v>
      </c>
      <c r="W11" s="10" t="str">
        <f>name!D7</f>
        <v>22 Health professionals</v>
      </c>
      <c r="X11" s="11">
        <v>14.28865591511277</v>
      </c>
      <c r="Y11" s="11">
        <v>17.195423685967629</v>
      </c>
      <c r="Z11" s="11">
        <v>16.461339298823475</v>
      </c>
      <c r="AA11" s="11">
        <v>17.950866100150378</v>
      </c>
      <c r="AB11" s="11">
        <v>19.810175416102897</v>
      </c>
      <c r="AC11" s="11"/>
      <c r="AD11" s="11">
        <f t="shared" si="4"/>
        <v>3.3488361172794221</v>
      </c>
      <c r="AE11" s="11">
        <f>'RD T1'!T39</f>
        <v>10.636340027636546</v>
      </c>
      <c r="AF11" s="11">
        <f t="shared" si="7"/>
        <v>13.985176144915968</v>
      </c>
    </row>
    <row r="12" spans="1:32" x14ac:dyDescent="0.2">
      <c r="A12" s="10" t="str">
        <f>name!D8</f>
        <v>23 Teaching and other educational professionals</v>
      </c>
      <c r="B12" s="11">
        <v>19.923910363843177</v>
      </c>
      <c r="C12" s="11">
        <v>21.921509087993854</v>
      </c>
      <c r="D12" s="11">
        <v>23.145996224936866</v>
      </c>
      <c r="E12" s="11">
        <v>24.574997990190148</v>
      </c>
      <c r="F12" s="11">
        <v>27.382664149279357</v>
      </c>
      <c r="G12" s="11"/>
      <c r="H12" s="11">
        <f t="shared" si="2"/>
        <v>4.2366679243424912</v>
      </c>
      <c r="I12" s="11">
        <f>'RD T1'!E11</f>
        <v>12.840719382015086</v>
      </c>
      <c r="J12" s="11">
        <f t="shared" si="5"/>
        <v>17.077387306357579</v>
      </c>
      <c r="L12" s="10" t="str">
        <f>name!D8</f>
        <v>23 Teaching and other educational professionals</v>
      </c>
      <c r="M12" s="11">
        <v>6.7148229495739997</v>
      </c>
      <c r="N12" s="11">
        <v>7.030796664905675</v>
      </c>
      <c r="O12" s="11">
        <v>7.5806719410491956</v>
      </c>
      <c r="P12" s="11">
        <v>8.1577371527791396</v>
      </c>
      <c r="Q12" s="11">
        <v>8.7906698525648928</v>
      </c>
      <c r="R12" s="11"/>
      <c r="S12" s="11">
        <f t="shared" si="3"/>
        <v>1.2099979115156971</v>
      </c>
      <c r="T12" s="11">
        <f>'RD T1'!T11</f>
        <v>3.5541874271156555</v>
      </c>
      <c r="U12" s="11">
        <f t="shared" si="6"/>
        <v>4.7641853386313526</v>
      </c>
      <c r="W12" s="10" t="str">
        <f>name!D8</f>
        <v>23 Teaching and other educational professionals</v>
      </c>
      <c r="X12" s="11">
        <v>13.209087414269156</v>
      </c>
      <c r="Y12" s="11">
        <v>14.890712423088178</v>
      </c>
      <c r="Z12" s="11">
        <v>15.565324283887696</v>
      </c>
      <c r="AA12" s="11">
        <v>16.417260837410954</v>
      </c>
      <c r="AB12" s="11">
        <v>18.591994296714493</v>
      </c>
      <c r="AC12" s="11"/>
      <c r="AD12" s="11">
        <f t="shared" si="4"/>
        <v>3.0266700128267967</v>
      </c>
      <c r="AE12" s="11">
        <f>'RD T1'!T40</f>
        <v>9.2865319548994307</v>
      </c>
      <c r="AF12" s="11">
        <f t="shared" si="7"/>
        <v>12.313201967726227</v>
      </c>
    </row>
    <row r="13" spans="1:32" x14ac:dyDescent="0.2">
      <c r="A13" s="10" t="str">
        <f>name!D9</f>
        <v>24 Business, media and public service professionals</v>
      </c>
      <c r="B13" s="11">
        <v>25.39139931955847</v>
      </c>
      <c r="C13" s="11">
        <v>29.951638893033408</v>
      </c>
      <c r="D13" s="11">
        <v>32.870748143649379</v>
      </c>
      <c r="E13" s="11">
        <v>36.829980235859004</v>
      </c>
      <c r="F13" s="11">
        <v>41.71620724779465</v>
      </c>
      <c r="G13" s="11"/>
      <c r="H13" s="11">
        <f t="shared" si="2"/>
        <v>8.8454591041452701</v>
      </c>
      <c r="I13" s="11">
        <f>'RD T1'!E12</f>
        <v>17.99357802284749</v>
      </c>
      <c r="J13" s="11">
        <f t="shared" si="5"/>
        <v>26.839037126992761</v>
      </c>
      <c r="L13" s="10" t="str">
        <f>name!D9</f>
        <v>24 Business, media and public service professionals</v>
      </c>
      <c r="M13" s="11">
        <v>15.620229603730854</v>
      </c>
      <c r="N13" s="11">
        <v>17.680323305713973</v>
      </c>
      <c r="O13" s="11">
        <v>19.638315491448729</v>
      </c>
      <c r="P13" s="11">
        <v>22.145992169944531</v>
      </c>
      <c r="Q13" s="11">
        <v>24.23092512712228</v>
      </c>
      <c r="R13" s="11"/>
      <c r="S13" s="11">
        <f t="shared" si="3"/>
        <v>4.5926096356735506</v>
      </c>
      <c r="T13" s="11">
        <f>'RD T1'!T12</f>
        <v>9.5389451931675655</v>
      </c>
      <c r="U13" s="11">
        <f t="shared" si="6"/>
        <v>14.131554828841116</v>
      </c>
      <c r="W13" s="10" t="str">
        <f>name!D9</f>
        <v>24 Business, media and public service professionals</v>
      </c>
      <c r="X13" s="11">
        <v>9.7711697158276145</v>
      </c>
      <c r="Y13" s="11">
        <v>12.271315587319405</v>
      </c>
      <c r="Z13" s="11">
        <v>13.232432652200639</v>
      </c>
      <c r="AA13" s="11">
        <v>14.68398806591445</v>
      </c>
      <c r="AB13" s="11">
        <v>17.485282120672412</v>
      </c>
      <c r="AC13" s="11"/>
      <c r="AD13" s="11">
        <f t="shared" si="4"/>
        <v>4.2528494684717728</v>
      </c>
      <c r="AE13" s="11">
        <f>'RD T1'!T41</f>
        <v>8.4546328296799231</v>
      </c>
      <c r="AF13" s="11">
        <f t="shared" si="7"/>
        <v>12.707482298151696</v>
      </c>
    </row>
    <row r="14" spans="1:32" x14ac:dyDescent="0.2">
      <c r="A14" s="10" t="str">
        <f>name!D10</f>
        <v>31 Science, engineering and technology associate professionals</v>
      </c>
      <c r="B14" s="11">
        <v>8.4327500702965441</v>
      </c>
      <c r="C14" s="11">
        <v>9.8207922216007795</v>
      </c>
      <c r="D14" s="11">
        <v>10.723421598952596</v>
      </c>
      <c r="E14" s="11">
        <v>9.432348440703759</v>
      </c>
      <c r="F14" s="11">
        <v>10.013171648827457</v>
      </c>
      <c r="G14" s="11"/>
      <c r="H14" s="11">
        <f t="shared" si="2"/>
        <v>-0.7102499501251387</v>
      </c>
      <c r="I14" s="11">
        <f>'RD T1'!E13</f>
        <v>3.8722464137604531</v>
      </c>
      <c r="J14" s="11">
        <f t="shared" si="5"/>
        <v>3.1619964636353144</v>
      </c>
      <c r="L14" s="10" t="str">
        <f>name!D10</f>
        <v>31 Science, engineering and technology associate professionals</v>
      </c>
      <c r="M14" s="11">
        <v>6.5764425878344097</v>
      </c>
      <c r="N14" s="11">
        <v>7.8997068448564098</v>
      </c>
      <c r="O14" s="11">
        <v>8.3501993477218885</v>
      </c>
      <c r="P14" s="11">
        <v>6.9861188789293998</v>
      </c>
      <c r="Q14" s="11">
        <v>7.11909962879355</v>
      </c>
      <c r="R14" s="11"/>
      <c r="S14" s="11">
        <f t="shared" si="3"/>
        <v>-1.2310997189283386</v>
      </c>
      <c r="T14" s="11">
        <f>'RD T1'!T13</f>
        <v>2.5724483230534712</v>
      </c>
      <c r="U14" s="11">
        <f t="shared" si="6"/>
        <v>1.3413486041251326</v>
      </c>
      <c r="W14" s="10" t="str">
        <f>name!D10</f>
        <v>31 Science, engineering and technology associate professionals</v>
      </c>
      <c r="X14" s="11">
        <v>1.8563074824621286</v>
      </c>
      <c r="Y14" s="11">
        <v>1.9210853767443723</v>
      </c>
      <c r="Z14" s="11">
        <v>2.3732222512307093</v>
      </c>
      <c r="AA14" s="11">
        <v>2.4462295617743708</v>
      </c>
      <c r="AB14" s="11">
        <v>2.8940720200339114</v>
      </c>
      <c r="AC14" s="11"/>
      <c r="AD14" s="11">
        <f t="shared" si="4"/>
        <v>0.52084976880320211</v>
      </c>
      <c r="AE14" s="11">
        <f>'RD T1'!T42</f>
        <v>1.2997980907069817</v>
      </c>
      <c r="AF14" s="11">
        <f t="shared" si="7"/>
        <v>1.8206478595101838</v>
      </c>
    </row>
    <row r="15" spans="1:32" x14ac:dyDescent="0.2">
      <c r="A15" s="10" t="str">
        <f>name!D11</f>
        <v>32 Health and social care associate professionals</v>
      </c>
      <c r="B15" s="11">
        <v>7.9815968677990599</v>
      </c>
      <c r="C15" s="11">
        <v>9.2970501549970006</v>
      </c>
      <c r="D15" s="11">
        <v>9.3401785161809308</v>
      </c>
      <c r="E15" s="11">
        <v>9.5548539924141433</v>
      </c>
      <c r="F15" s="11">
        <v>10.58712309906603</v>
      </c>
      <c r="G15" s="11"/>
      <c r="H15" s="11">
        <f t="shared" si="2"/>
        <v>1.2469445828850994</v>
      </c>
      <c r="I15" s="11">
        <f>'RD T1'!E14</f>
        <v>5.6190601740388342</v>
      </c>
      <c r="J15" s="11">
        <f t="shared" si="5"/>
        <v>6.8660047569239335</v>
      </c>
      <c r="L15" s="10" t="str">
        <f>name!D11</f>
        <v>32 Health and social care associate professionals</v>
      </c>
      <c r="M15" s="11">
        <v>1.8371499036716137</v>
      </c>
      <c r="N15" s="11">
        <v>1.9813778492749532</v>
      </c>
      <c r="O15" s="11">
        <v>2.0962037566904379</v>
      </c>
      <c r="P15" s="11">
        <v>1.9655225014511297</v>
      </c>
      <c r="Q15" s="11">
        <v>2.0785509262270279</v>
      </c>
      <c r="R15" s="11"/>
      <c r="S15" s="11">
        <f t="shared" si="3"/>
        <v>-1.7652830463410041E-2</v>
      </c>
      <c r="T15" s="11">
        <f>'RD T1'!T14</f>
        <v>0.96065293714742239</v>
      </c>
      <c r="U15" s="11">
        <f t="shared" si="6"/>
        <v>0.94300010668401235</v>
      </c>
      <c r="W15" s="10" t="str">
        <f>name!D11</f>
        <v>32 Health and social care associate professionals</v>
      </c>
      <c r="X15" s="11">
        <v>6.1444469641274457</v>
      </c>
      <c r="Y15" s="11">
        <v>7.3156723057220558</v>
      </c>
      <c r="Z15" s="11">
        <v>7.2439747594904835</v>
      </c>
      <c r="AA15" s="11">
        <v>7.5893314909630076</v>
      </c>
      <c r="AB15" s="11">
        <v>8.508572172839008</v>
      </c>
      <c r="AC15" s="11"/>
      <c r="AD15" s="11">
        <f t="shared" si="4"/>
        <v>1.2645974133485245</v>
      </c>
      <c r="AE15" s="11">
        <f>'RD T1'!T43</f>
        <v>4.6584072368914118</v>
      </c>
      <c r="AF15" s="11">
        <f t="shared" si="7"/>
        <v>5.9230046502399363</v>
      </c>
    </row>
    <row r="16" spans="1:32" x14ac:dyDescent="0.2">
      <c r="A16" s="10" t="str">
        <f>name!D12</f>
        <v>33 Protective service occupations</v>
      </c>
      <c r="B16" s="11">
        <v>4.8142250757423017</v>
      </c>
      <c r="C16" s="11">
        <v>5.0047830508618762</v>
      </c>
      <c r="D16" s="11">
        <v>5.3037595787589051</v>
      </c>
      <c r="E16" s="11">
        <v>6.3309062459357035</v>
      </c>
      <c r="F16" s="11">
        <v>7.4131450401961931</v>
      </c>
      <c r="G16" s="11"/>
      <c r="H16" s="11">
        <f t="shared" si="2"/>
        <v>2.109385461437288</v>
      </c>
      <c r="I16" s="11">
        <f>'RD T1'!E15</f>
        <v>2.2842054932620042</v>
      </c>
      <c r="J16" s="11">
        <f t="shared" si="5"/>
        <v>4.3935909546992917</v>
      </c>
      <c r="L16" s="10" t="str">
        <f>name!D12</f>
        <v>33 Protective service occupations</v>
      </c>
      <c r="M16" s="11">
        <v>3.7370127225978362</v>
      </c>
      <c r="N16" s="11">
        <v>3.7287242864636085</v>
      </c>
      <c r="O16" s="11">
        <v>3.8824343180179772</v>
      </c>
      <c r="P16" s="11">
        <v>4.4794116740656014</v>
      </c>
      <c r="Q16" s="11">
        <v>4.8997259171116747</v>
      </c>
      <c r="R16" s="11"/>
      <c r="S16" s="11">
        <f t="shared" si="3"/>
        <v>1.0172915990936975</v>
      </c>
      <c r="T16" s="11">
        <f>'RD T1'!T15</f>
        <v>1.2858465873183318</v>
      </c>
      <c r="U16" s="11">
        <f t="shared" si="6"/>
        <v>2.3031381864120295</v>
      </c>
      <c r="W16" s="10" t="str">
        <f>name!D12</f>
        <v>33 Protective service occupations</v>
      </c>
      <c r="X16" s="11">
        <v>1.0772123531444704</v>
      </c>
      <c r="Y16" s="11">
        <v>1.2760587643982568</v>
      </c>
      <c r="Z16" s="11">
        <v>1.4213252607409304</v>
      </c>
      <c r="AA16" s="11">
        <v>1.8514945718701081</v>
      </c>
      <c r="AB16" s="11">
        <v>2.513419123084522</v>
      </c>
      <c r="AC16" s="11"/>
      <c r="AD16" s="11">
        <f t="shared" si="4"/>
        <v>1.0920938623435916</v>
      </c>
      <c r="AE16" s="11">
        <f>'RD T1'!T44</f>
        <v>0.99835890594367238</v>
      </c>
      <c r="AF16" s="11">
        <f t="shared" si="7"/>
        <v>2.090452768287264</v>
      </c>
    </row>
    <row r="17" spans="1:32" x14ac:dyDescent="0.2">
      <c r="A17" s="10" t="str">
        <f>name!D13</f>
        <v>34 Culture, media and sports occupations</v>
      </c>
      <c r="B17" s="11">
        <v>8.239817816203697</v>
      </c>
      <c r="C17" s="11">
        <v>8.7195557338181153</v>
      </c>
      <c r="D17" s="11">
        <v>9.0098053530732116</v>
      </c>
      <c r="E17" s="11">
        <v>8.5074711428923919</v>
      </c>
      <c r="F17" s="11">
        <v>9.5470495959577981</v>
      </c>
      <c r="G17" s="11"/>
      <c r="H17" s="11">
        <f t="shared" si="2"/>
        <v>0.5372442428845865</v>
      </c>
      <c r="I17" s="11">
        <f>'RD T1'!E16</f>
        <v>4.082311796570421</v>
      </c>
      <c r="J17" s="11">
        <f t="shared" si="5"/>
        <v>4.6195560394550075</v>
      </c>
      <c r="L17" s="10" t="str">
        <f>name!D13</f>
        <v>34 Culture, media and sports occupations</v>
      </c>
      <c r="M17" s="11">
        <v>4.9641806965596533</v>
      </c>
      <c r="N17" s="11">
        <v>5.2949075411510718</v>
      </c>
      <c r="O17" s="11">
        <v>5.4342431586512872</v>
      </c>
      <c r="P17" s="11">
        <v>5.1536819295018095</v>
      </c>
      <c r="Q17" s="11">
        <v>5.6640483159624253</v>
      </c>
      <c r="R17" s="11"/>
      <c r="S17" s="11">
        <f t="shared" si="3"/>
        <v>0.22980515731113815</v>
      </c>
      <c r="T17" s="11">
        <f>'RD T1'!T16</f>
        <v>2.1467389287646768</v>
      </c>
      <c r="U17" s="11">
        <f t="shared" si="6"/>
        <v>2.3765440860758149</v>
      </c>
      <c r="W17" s="10" t="str">
        <f>name!D13</f>
        <v>34 Culture, media and sports occupations</v>
      </c>
      <c r="X17" s="11">
        <v>3.2756371196440446</v>
      </c>
      <c r="Y17" s="11">
        <v>3.4246481926670316</v>
      </c>
      <c r="Z17" s="11">
        <v>3.5755621944219298</v>
      </c>
      <c r="AA17" s="11">
        <v>3.3537892133905842</v>
      </c>
      <c r="AB17" s="11">
        <v>3.8830012799953759</v>
      </c>
      <c r="AC17" s="11"/>
      <c r="AD17" s="11">
        <f t="shared" si="4"/>
        <v>0.30743908557344612</v>
      </c>
      <c r="AE17" s="11">
        <f>'RD T1'!T45</f>
        <v>1.9355728678057438</v>
      </c>
      <c r="AF17" s="11">
        <f t="shared" si="7"/>
        <v>2.2430119533791899</v>
      </c>
    </row>
    <row r="18" spans="1:32" x14ac:dyDescent="0.2">
      <c r="A18" s="10" t="str">
        <f>name!D14</f>
        <v>35 Business and public service associate professionals</v>
      </c>
      <c r="B18" s="11">
        <v>28.457664521605764</v>
      </c>
      <c r="C18" s="11">
        <v>30.420972815396727</v>
      </c>
      <c r="D18" s="11">
        <v>31.230213806712531</v>
      </c>
      <c r="E18" s="11">
        <v>30.115611592208854</v>
      </c>
      <c r="F18" s="11">
        <v>31.704876211345216</v>
      </c>
      <c r="G18" s="11"/>
      <c r="H18" s="11">
        <f t="shared" si="2"/>
        <v>0.47466240463268505</v>
      </c>
      <c r="I18" s="11">
        <f>'RD T1'!E17</f>
        <v>14.108838318482569</v>
      </c>
      <c r="J18" s="11">
        <f t="shared" si="5"/>
        <v>14.583500723115254</v>
      </c>
      <c r="L18" s="10" t="str">
        <f>name!D14</f>
        <v>35 Business and public service associate professionals</v>
      </c>
      <c r="M18" s="11">
        <v>15.886526919718795</v>
      </c>
      <c r="N18" s="11">
        <v>16.538281988815879</v>
      </c>
      <c r="O18" s="11">
        <v>17.119676678953386</v>
      </c>
      <c r="P18" s="11">
        <v>16.013489410113159</v>
      </c>
      <c r="Q18" s="11">
        <v>15.954951594475206</v>
      </c>
      <c r="R18" s="11"/>
      <c r="S18" s="11">
        <f t="shared" si="3"/>
        <v>-1.1647250844781798</v>
      </c>
      <c r="T18" s="11">
        <f>'RD T1'!T17</f>
        <v>6.1914691011357643</v>
      </c>
      <c r="U18" s="11">
        <f t="shared" si="6"/>
        <v>5.0267440166575845</v>
      </c>
      <c r="W18" s="10" t="str">
        <f>name!D14</f>
        <v>35 Business and public service associate professionals</v>
      </c>
      <c r="X18" s="11">
        <v>12.571137601886972</v>
      </c>
      <c r="Y18" s="11">
        <v>13.88269082658082</v>
      </c>
      <c r="Z18" s="11">
        <v>14.110537127759157</v>
      </c>
      <c r="AA18" s="11">
        <v>14.102122182095689</v>
      </c>
      <c r="AB18" s="11">
        <v>15.749924616870024</v>
      </c>
      <c r="AC18" s="11"/>
      <c r="AD18" s="11">
        <f t="shared" si="4"/>
        <v>1.6393874891108666</v>
      </c>
      <c r="AE18" s="11">
        <f>'RD T1'!T46</f>
        <v>7.9173692173468062</v>
      </c>
      <c r="AF18" s="11">
        <f t="shared" si="7"/>
        <v>9.5567567064576728</v>
      </c>
    </row>
    <row r="19" spans="1:32" x14ac:dyDescent="0.2">
      <c r="A19" s="10" t="str">
        <f>name!D15</f>
        <v>41 Administrative occupations</v>
      </c>
      <c r="B19" s="11">
        <v>51.059399895478563</v>
      </c>
      <c r="C19" s="11">
        <v>49.396085864042696</v>
      </c>
      <c r="D19" s="11">
        <v>51.569342934633084</v>
      </c>
      <c r="E19" s="11">
        <v>48.248978337323081</v>
      </c>
      <c r="F19" s="11">
        <v>46.60764218576842</v>
      </c>
      <c r="G19" s="11"/>
      <c r="H19" s="11">
        <f t="shared" si="2"/>
        <v>-4.9617007488646649</v>
      </c>
      <c r="I19" s="11">
        <f>'RD T1'!E18</f>
        <v>23.813105787819776</v>
      </c>
      <c r="J19" s="11">
        <f t="shared" si="5"/>
        <v>18.851405038955111</v>
      </c>
      <c r="L19" s="10" t="str">
        <f>name!D15</f>
        <v>41 Administrative occupations</v>
      </c>
      <c r="M19" s="11">
        <v>16.344994038814043</v>
      </c>
      <c r="N19" s="11">
        <v>15.200493985503687</v>
      </c>
      <c r="O19" s="11">
        <v>18.206406546194366</v>
      </c>
      <c r="P19" s="11">
        <v>17.869866161018177</v>
      </c>
      <c r="Q19" s="11">
        <v>19.912545434607551</v>
      </c>
      <c r="R19" s="11"/>
      <c r="S19" s="11">
        <f t="shared" si="3"/>
        <v>1.7061388884131858</v>
      </c>
      <c r="T19" s="11">
        <f>'RD T1'!T18</f>
        <v>7.0816174822682196</v>
      </c>
      <c r="U19" s="11">
        <f t="shared" si="6"/>
        <v>8.7877563706814055</v>
      </c>
      <c r="W19" s="10" t="str">
        <f>name!D15</f>
        <v>41 Administrative occupations</v>
      </c>
      <c r="X19" s="11">
        <v>34.71440585666452</v>
      </c>
      <c r="Y19" s="11">
        <v>34.19559187853897</v>
      </c>
      <c r="Z19" s="11">
        <v>33.362936388438726</v>
      </c>
      <c r="AA19" s="11">
        <v>30.379112176304883</v>
      </c>
      <c r="AB19" s="11">
        <v>26.695096751160815</v>
      </c>
      <c r="AC19" s="11"/>
      <c r="AD19" s="11">
        <f t="shared" si="4"/>
        <v>-6.6678396372779112</v>
      </c>
      <c r="AE19" s="11">
        <f>'RD T1'!T47</f>
        <v>16.731488305551554</v>
      </c>
      <c r="AF19" s="11">
        <f t="shared" si="7"/>
        <v>10.063648668273643</v>
      </c>
    </row>
    <row r="20" spans="1:32" x14ac:dyDescent="0.2">
      <c r="A20" s="10" t="str">
        <f>name!D16</f>
        <v>42 Secretarial and related occupations</v>
      </c>
      <c r="B20" s="11">
        <v>11.612906329583428</v>
      </c>
      <c r="C20" s="11">
        <v>10.3251752289433</v>
      </c>
      <c r="D20" s="11">
        <v>10.057288366228434</v>
      </c>
      <c r="E20" s="11">
        <v>10.627466668919068</v>
      </c>
      <c r="F20" s="11">
        <v>7.4425565319670044</v>
      </c>
      <c r="G20" s="11"/>
      <c r="H20" s="11">
        <f t="shared" si="2"/>
        <v>-2.6147318342614296</v>
      </c>
      <c r="I20" s="11">
        <f>'RD T1'!E19</f>
        <v>4.986284038422685</v>
      </c>
      <c r="J20" s="11">
        <f t="shared" si="5"/>
        <v>2.3715522041612553</v>
      </c>
      <c r="L20" s="10" t="str">
        <f>name!D16</f>
        <v>42 Secretarial and related occupations</v>
      </c>
      <c r="M20" s="11">
        <v>1.0359572987256727</v>
      </c>
      <c r="N20" s="11">
        <v>0.76862194419851748</v>
      </c>
      <c r="O20" s="11">
        <v>0.76597081556514801</v>
      </c>
      <c r="P20" s="11">
        <v>0.9931084190657341</v>
      </c>
      <c r="Q20" s="11">
        <v>1.2075925928503699</v>
      </c>
      <c r="R20" s="11"/>
      <c r="S20" s="11">
        <f t="shared" si="3"/>
        <v>0.44162177728522189</v>
      </c>
      <c r="T20" s="11">
        <f>'RD T1'!T19</f>
        <v>0.34788748152250243</v>
      </c>
      <c r="U20" s="11">
        <f t="shared" si="6"/>
        <v>0.78950925880772438</v>
      </c>
      <c r="W20" s="10" t="str">
        <f>name!D16</f>
        <v>42 Secretarial and related occupations</v>
      </c>
      <c r="X20" s="11">
        <v>10.57694903085776</v>
      </c>
      <c r="Y20" s="11">
        <v>9.5565532847447816</v>
      </c>
      <c r="Z20" s="11">
        <v>9.2913175506632868</v>
      </c>
      <c r="AA20" s="11">
        <v>9.6343582498533245</v>
      </c>
      <c r="AB20" s="11">
        <v>6.2349639391166338</v>
      </c>
      <c r="AC20" s="11"/>
      <c r="AD20" s="11">
        <f t="shared" si="4"/>
        <v>-3.056353611546653</v>
      </c>
      <c r="AE20" s="11">
        <f>'RD T1'!T48</f>
        <v>4.6383965569001822</v>
      </c>
      <c r="AF20" s="11">
        <f t="shared" si="7"/>
        <v>1.5820429453535292</v>
      </c>
    </row>
    <row r="21" spans="1:32" x14ac:dyDescent="0.2">
      <c r="A21" s="10" t="str">
        <f>name!D17</f>
        <v>51 Skilled agricultural and related trades</v>
      </c>
      <c r="B21" s="11">
        <v>5.8455665361209448</v>
      </c>
      <c r="C21" s="11">
        <v>5.0816933654530096</v>
      </c>
      <c r="D21" s="11">
        <v>4.2868267889618883</v>
      </c>
      <c r="E21" s="11">
        <v>4.4033937726893546</v>
      </c>
      <c r="F21" s="11">
        <v>4.7447065642102739</v>
      </c>
      <c r="G21" s="11"/>
      <c r="H21" s="11">
        <f t="shared" si="2"/>
        <v>0.45787977524838563</v>
      </c>
      <c r="I21" s="11">
        <f>'RD T1'!E20</f>
        <v>2.4966404472556634</v>
      </c>
      <c r="J21" s="11">
        <f t="shared" si="5"/>
        <v>2.954520222504049</v>
      </c>
      <c r="L21" s="10" t="str">
        <f>name!D17</f>
        <v>51 Skilled agricultural and related trades</v>
      </c>
      <c r="M21" s="11">
        <v>5.0305401307002784</v>
      </c>
      <c r="N21" s="11">
        <v>4.2459960697834314</v>
      </c>
      <c r="O21" s="11">
        <v>3.4316834693701463</v>
      </c>
      <c r="P21" s="11">
        <v>3.4510044650710081</v>
      </c>
      <c r="Q21" s="11">
        <v>3.6425960170357068</v>
      </c>
      <c r="R21" s="11"/>
      <c r="S21" s="11">
        <f t="shared" si="3"/>
        <v>0.21091254766556045</v>
      </c>
      <c r="T21" s="11">
        <f>'RD T1'!T20</f>
        <v>1.8109606133268916</v>
      </c>
      <c r="U21" s="11">
        <f t="shared" si="6"/>
        <v>2.0218731609924521</v>
      </c>
      <c r="W21" s="10" t="str">
        <f>name!D17</f>
        <v>51 Skilled agricultural and related trades</v>
      </c>
      <c r="X21" s="11">
        <v>0.81502640542066751</v>
      </c>
      <c r="Y21" s="11">
        <v>0.83569729566958451</v>
      </c>
      <c r="Z21" s="11">
        <v>0.85514331959174039</v>
      </c>
      <c r="AA21" s="11">
        <v>0.95238930761834228</v>
      </c>
      <c r="AB21" s="11">
        <v>1.1021105471745651</v>
      </c>
      <c r="AC21" s="11"/>
      <c r="AD21" s="11">
        <f t="shared" si="4"/>
        <v>0.24696722758282474</v>
      </c>
      <c r="AE21" s="11">
        <f>'RD T1'!T49</f>
        <v>0.68567983392877196</v>
      </c>
      <c r="AF21" s="11">
        <f t="shared" si="7"/>
        <v>0.93264706151159671</v>
      </c>
    </row>
    <row r="22" spans="1:32" x14ac:dyDescent="0.2">
      <c r="A22" s="10" t="str">
        <f>name!D18</f>
        <v>52 Skilled metal, electrical and electronic trades</v>
      </c>
      <c r="B22" s="11">
        <v>24.971471888501821</v>
      </c>
      <c r="C22" s="11">
        <v>26.261595039840621</v>
      </c>
      <c r="D22" s="11">
        <v>21.696498374627875</v>
      </c>
      <c r="E22" s="11">
        <v>21.563204664181722</v>
      </c>
      <c r="F22" s="11">
        <v>20.246113977145022</v>
      </c>
      <c r="G22" s="11"/>
      <c r="H22" s="11">
        <f t="shared" si="2"/>
        <v>-1.4503843974828534</v>
      </c>
      <c r="I22" s="11">
        <f>'RD T1'!E21</f>
        <v>8.0166904850746388</v>
      </c>
      <c r="J22" s="11">
        <f t="shared" si="5"/>
        <v>6.5663060875917854</v>
      </c>
      <c r="L22" s="10" t="str">
        <f>name!D18</f>
        <v>52 Skilled metal, electrical and electronic trades</v>
      </c>
      <c r="M22" s="11">
        <v>24.621967332493558</v>
      </c>
      <c r="N22" s="11">
        <v>25.664345267783588</v>
      </c>
      <c r="O22" s="11">
        <v>21.225196791387464</v>
      </c>
      <c r="P22" s="11">
        <v>20.540129664746445</v>
      </c>
      <c r="Q22" s="11">
        <v>18.97154307131888</v>
      </c>
      <c r="R22" s="11"/>
      <c r="S22" s="11">
        <f t="shared" si="3"/>
        <v>-2.2536537200685842</v>
      </c>
      <c r="T22" s="11">
        <f>'RD T1'!T21</f>
        <v>7.4258143355768569</v>
      </c>
      <c r="U22" s="11">
        <f t="shared" si="6"/>
        <v>5.1721606155082727</v>
      </c>
      <c r="W22" s="10" t="str">
        <f>name!D18</f>
        <v>52 Skilled metal, electrical and electronic trades</v>
      </c>
      <c r="X22" s="11">
        <v>0.34950455600827357</v>
      </c>
      <c r="Y22" s="11">
        <v>0.59724977205703855</v>
      </c>
      <c r="Z22" s="11">
        <v>0.47130158324042082</v>
      </c>
      <c r="AA22" s="11">
        <v>1.0230749994352755</v>
      </c>
      <c r="AB22" s="11">
        <v>1.2745709058261339</v>
      </c>
      <c r="AC22" s="11"/>
      <c r="AD22" s="11">
        <f t="shared" si="4"/>
        <v>0.80326932258571304</v>
      </c>
      <c r="AE22" s="11">
        <f>'RD T1'!T50</f>
        <v>0.59087614949778045</v>
      </c>
      <c r="AF22" s="11">
        <f t="shared" si="7"/>
        <v>1.3941454720834936</v>
      </c>
    </row>
    <row r="23" spans="1:32" x14ac:dyDescent="0.2">
      <c r="A23" s="10" t="str">
        <f>name!D19</f>
        <v>53 Skilled construction and building trades</v>
      </c>
      <c r="B23" s="11">
        <v>15.846370314418873</v>
      </c>
      <c r="C23" s="11">
        <v>18.406935433617321</v>
      </c>
      <c r="D23" s="11">
        <v>15.139862403042097</v>
      </c>
      <c r="E23" s="11">
        <v>15.516649588354486</v>
      </c>
      <c r="F23" s="11">
        <v>13.784114072489885</v>
      </c>
      <c r="G23" s="11"/>
      <c r="H23" s="11">
        <f t="shared" si="2"/>
        <v>-1.3557483305522116</v>
      </c>
      <c r="I23" s="11">
        <f>'RD T1'!E22</f>
        <v>6.3044771903172778</v>
      </c>
      <c r="J23" s="11">
        <f t="shared" si="5"/>
        <v>4.9487288597650663</v>
      </c>
      <c r="L23" s="10" t="str">
        <f>name!D19</f>
        <v>53 Skilled construction and building trades</v>
      </c>
      <c r="M23" s="11">
        <v>15.638910672712109</v>
      </c>
      <c r="N23" s="11">
        <v>18.206617428674367</v>
      </c>
      <c r="O23" s="11">
        <v>14.896491663109947</v>
      </c>
      <c r="P23" s="11">
        <v>15.25675562247717</v>
      </c>
      <c r="Q23" s="11">
        <v>13.486389550182064</v>
      </c>
      <c r="R23" s="11"/>
      <c r="S23" s="11">
        <f t="shared" si="3"/>
        <v>-1.4101021129278823</v>
      </c>
      <c r="T23" s="11">
        <f>'RD T1'!T22</f>
        <v>6.1610327601067789</v>
      </c>
      <c r="U23" s="11">
        <f t="shared" si="6"/>
        <v>4.7509306471788966</v>
      </c>
      <c r="W23" s="10" t="str">
        <f>name!D19</f>
        <v>53 Skilled construction and building trades</v>
      </c>
      <c r="X23" s="11">
        <v>0.2074596417067622</v>
      </c>
      <c r="Y23" s="11">
        <v>0.20031800494296315</v>
      </c>
      <c r="Z23" s="11">
        <v>0.24337073993215988</v>
      </c>
      <c r="AA23" s="11">
        <v>0.25989396587732944</v>
      </c>
      <c r="AB23" s="11">
        <v>0.29772452230782531</v>
      </c>
      <c r="AC23" s="11"/>
      <c r="AD23" s="11">
        <f t="shared" si="4"/>
        <v>5.4353782375665433E-2</v>
      </c>
      <c r="AE23" s="11">
        <f>'RD T1'!T51</f>
        <v>0.14344443021049993</v>
      </c>
      <c r="AF23" s="11">
        <f t="shared" si="7"/>
        <v>0.19779821258616537</v>
      </c>
    </row>
    <row r="24" spans="1:32" x14ac:dyDescent="0.2">
      <c r="A24" s="10" t="str">
        <f>name!D20</f>
        <v>54 Textiles, printing and other skilled trades</v>
      </c>
      <c r="B24" s="11">
        <v>9.6022857142502431</v>
      </c>
      <c r="C24" s="11">
        <v>8.6726112342140738</v>
      </c>
      <c r="D24" s="11">
        <v>8.6281213165090875</v>
      </c>
      <c r="E24" s="11">
        <v>8.2699098226685326</v>
      </c>
      <c r="F24" s="11">
        <v>7.975562324557691</v>
      </c>
      <c r="G24" s="11"/>
      <c r="H24" s="11">
        <f t="shared" si="2"/>
        <v>-0.65255899195139655</v>
      </c>
      <c r="I24" s="11">
        <f>'RD T1'!E23</f>
        <v>3.5311483376404382</v>
      </c>
      <c r="J24" s="11">
        <f t="shared" si="5"/>
        <v>2.8785893456890417</v>
      </c>
      <c r="L24" s="10" t="str">
        <f>name!D20</f>
        <v>54 Textiles, printing and other skilled trades</v>
      </c>
      <c r="M24" s="11">
        <v>6.2005423380938467</v>
      </c>
      <c r="N24" s="11">
        <v>5.5702416275822708</v>
      </c>
      <c r="O24" s="11">
        <v>5.0520566553334465</v>
      </c>
      <c r="P24" s="11">
        <v>4.737656063022615</v>
      </c>
      <c r="Q24" s="11">
        <v>4.4267759410888843</v>
      </c>
      <c r="R24" s="11"/>
      <c r="S24" s="11">
        <f t="shared" si="3"/>
        <v>-0.62528071424456222</v>
      </c>
      <c r="T24" s="11">
        <f>'RD T1'!T23</f>
        <v>1.4875565420366317</v>
      </c>
      <c r="U24" s="11">
        <f t="shared" si="6"/>
        <v>0.86227582779206946</v>
      </c>
      <c r="W24" s="10" t="str">
        <f>name!D20</f>
        <v>54 Textiles, printing and other skilled trades</v>
      </c>
      <c r="X24" s="11">
        <v>3.4017433761564058</v>
      </c>
      <c r="Y24" s="11">
        <v>3.1023696066318065</v>
      </c>
      <c r="Z24" s="11">
        <v>3.5760646611756437</v>
      </c>
      <c r="AA24" s="11">
        <v>3.5322537596459158</v>
      </c>
      <c r="AB24" s="11">
        <v>3.5487863834688023</v>
      </c>
      <c r="AC24" s="11"/>
      <c r="AD24" s="11">
        <f t="shared" si="4"/>
        <v>-2.7278277706841436E-2</v>
      </c>
      <c r="AE24" s="11">
        <f>'RD T1'!T52</f>
        <v>2.0435917956038061</v>
      </c>
      <c r="AF24" s="11">
        <f t="shared" si="7"/>
        <v>2.0163135178969647</v>
      </c>
    </row>
    <row r="25" spans="1:32" x14ac:dyDescent="0.2">
      <c r="A25" s="10" t="str">
        <f>name!D21</f>
        <v>61 Caring personal service occupations</v>
      </c>
      <c r="B25" s="11">
        <v>35.475770057897464</v>
      </c>
      <c r="C25" s="11">
        <v>36.852821577472959</v>
      </c>
      <c r="D25" s="11">
        <v>35.559954397181002</v>
      </c>
      <c r="E25" s="11">
        <v>38.663469199485064</v>
      </c>
      <c r="F25" s="11">
        <v>42.779297507583621</v>
      </c>
      <c r="G25" s="11"/>
      <c r="H25" s="11">
        <f t="shared" si="2"/>
        <v>7.2193431104026189</v>
      </c>
      <c r="I25" s="11">
        <f>'RD T1'!E24</f>
        <v>22.564039814833876</v>
      </c>
      <c r="J25" s="11">
        <f t="shared" si="5"/>
        <v>29.783382925236495</v>
      </c>
      <c r="L25" s="10" t="str">
        <f>name!D21</f>
        <v>61 Caring personal service occupations</v>
      </c>
      <c r="M25" s="11">
        <v>3.9742246602836735</v>
      </c>
      <c r="N25" s="11">
        <v>4.1084390526305343</v>
      </c>
      <c r="O25" s="11">
        <v>3.915509904047084</v>
      </c>
      <c r="P25" s="11">
        <v>4.847146573561556</v>
      </c>
      <c r="Q25" s="11">
        <v>5.5869379015965039</v>
      </c>
      <c r="R25" s="11"/>
      <c r="S25" s="11">
        <f t="shared" si="3"/>
        <v>1.67142799754942</v>
      </c>
      <c r="T25" s="11">
        <f>'RD T1'!T24</f>
        <v>2.1932601255087536</v>
      </c>
      <c r="U25" s="11">
        <f t="shared" si="6"/>
        <v>3.8646881230581736</v>
      </c>
      <c r="W25" s="10" t="str">
        <f>name!D21</f>
        <v>61 Caring personal service occupations</v>
      </c>
      <c r="X25" s="11">
        <v>31.501545397613761</v>
      </c>
      <c r="Y25" s="11">
        <v>32.744382524842401</v>
      </c>
      <c r="Z25" s="11">
        <v>31.644444493133946</v>
      </c>
      <c r="AA25" s="11">
        <v>33.816322625923533</v>
      </c>
      <c r="AB25" s="11">
        <v>37.192359605987136</v>
      </c>
      <c r="AC25" s="11"/>
      <c r="AD25" s="11">
        <f t="shared" si="4"/>
        <v>5.5479151128531896</v>
      </c>
      <c r="AE25" s="11">
        <f>'RD T1'!T53</f>
        <v>20.370779689325119</v>
      </c>
      <c r="AF25" s="11">
        <f t="shared" si="7"/>
        <v>25.918694802178308</v>
      </c>
    </row>
    <row r="26" spans="1:32" x14ac:dyDescent="0.2">
      <c r="A26" s="10" t="str">
        <f>name!D22</f>
        <v>62 Leisure, travel and related personal service occupations</v>
      </c>
      <c r="B26" s="11">
        <v>11.371811624456267</v>
      </c>
      <c r="C26" s="11">
        <v>11.057317753510848</v>
      </c>
      <c r="D26" s="11">
        <v>10.076784289309176</v>
      </c>
      <c r="E26" s="11">
        <v>10.276781743964099</v>
      </c>
      <c r="F26" s="11">
        <v>10.632461897120223</v>
      </c>
      <c r="G26" s="11"/>
      <c r="H26" s="11">
        <f t="shared" si="2"/>
        <v>0.55567760781104703</v>
      </c>
      <c r="I26" s="11">
        <f>'RD T1'!E25</f>
        <v>5.3235224391885883</v>
      </c>
      <c r="J26" s="11">
        <f t="shared" si="5"/>
        <v>5.8792000469996353</v>
      </c>
      <c r="L26" s="10" t="str">
        <f>name!D22</f>
        <v>62 Leisure, travel and related personal service occupations</v>
      </c>
      <c r="M26" s="11">
        <v>3.0574640459754181</v>
      </c>
      <c r="N26" s="11">
        <v>3.1850573113607679</v>
      </c>
      <c r="O26" s="11">
        <v>3.0343535509500295</v>
      </c>
      <c r="P26" s="11">
        <v>3.1354075690967651</v>
      </c>
      <c r="Q26" s="11">
        <v>3.3385534494288076</v>
      </c>
      <c r="R26" s="11"/>
      <c r="S26" s="11">
        <f t="shared" si="3"/>
        <v>0.30419989847877815</v>
      </c>
      <c r="T26" s="11">
        <f>'RD T1'!T25</f>
        <v>1.3902912335546851</v>
      </c>
      <c r="U26" s="11">
        <f t="shared" si="6"/>
        <v>1.6944911320334632</v>
      </c>
      <c r="W26" s="10" t="str">
        <f>name!D22</f>
        <v>62 Leisure, travel and related personal service occupations</v>
      </c>
      <c r="X26" s="11">
        <v>8.3143475784808629</v>
      </c>
      <c r="Y26" s="11">
        <v>7.8722604421500826</v>
      </c>
      <c r="Z26" s="11">
        <v>7.0424307383591653</v>
      </c>
      <c r="AA26" s="11">
        <v>7.1413741748673347</v>
      </c>
      <c r="AB26" s="11">
        <v>7.2939084476914173</v>
      </c>
      <c r="AC26" s="11"/>
      <c r="AD26" s="11">
        <f t="shared" si="4"/>
        <v>0.251477709332252</v>
      </c>
      <c r="AE26" s="11">
        <f>'RD T1'!T54</f>
        <v>3.9332312056339034</v>
      </c>
      <c r="AF26" s="11">
        <f t="shared" si="7"/>
        <v>4.1847089149661549</v>
      </c>
    </row>
    <row r="27" spans="1:32" x14ac:dyDescent="0.2">
      <c r="A27" s="10" t="str">
        <f>name!D23</f>
        <v>63 Community and civil enforcement occupations</v>
      </c>
      <c r="B27" s="11">
        <v>0.47222492867671118</v>
      </c>
      <c r="C27" s="11">
        <v>0.41473309923212009</v>
      </c>
      <c r="D27" s="11">
        <v>0.51609086619476729</v>
      </c>
      <c r="E27" s="11">
        <v>0.42531305197167402</v>
      </c>
      <c r="F27" s="11">
        <v>0.46860094322656398</v>
      </c>
      <c r="G27" s="11"/>
      <c r="H27" s="11">
        <f t="shared" si="2"/>
        <v>-4.7489922968203313E-2</v>
      </c>
      <c r="I27" s="11">
        <f>'RD T1'!E26</f>
        <v>0.22042919642355671</v>
      </c>
      <c r="J27" s="11">
        <f t="shared" si="5"/>
        <v>0.1729392734553534</v>
      </c>
      <c r="L27" s="10" t="str">
        <f>name!D23</f>
        <v>63 Community and civil enforcement occupations</v>
      </c>
      <c r="M27" s="11">
        <v>0.36658031524218804</v>
      </c>
      <c r="N27" s="11">
        <v>0.27856195168002029</v>
      </c>
      <c r="O27" s="11">
        <v>0.39691164092917774</v>
      </c>
      <c r="P27" s="11">
        <v>0.27158173695058963</v>
      </c>
      <c r="Q27" s="11">
        <v>0.31310046764327693</v>
      </c>
      <c r="R27" s="11"/>
      <c r="S27" s="11">
        <f t="shared" si="3"/>
        <v>-8.381117328590082E-2</v>
      </c>
      <c r="T27" s="11">
        <f>'RD T1'!T26</f>
        <v>0.12098129236735002</v>
      </c>
      <c r="U27" s="11">
        <f t="shared" si="6"/>
        <v>3.7170119081449196E-2</v>
      </c>
      <c r="W27" s="10" t="str">
        <f>name!D23</f>
        <v>63 Community and civil enforcement occupations</v>
      </c>
      <c r="X27" s="11">
        <v>0.10564461343452307</v>
      </c>
      <c r="Y27" s="11">
        <v>0.13617114755210014</v>
      </c>
      <c r="Z27" s="11">
        <v>0.11917922526558936</v>
      </c>
      <c r="AA27" s="11">
        <v>0.15373131502108422</v>
      </c>
      <c r="AB27" s="11">
        <v>0.15550047558328725</v>
      </c>
      <c r="AC27" s="11"/>
      <c r="AD27" s="11">
        <f t="shared" si="4"/>
        <v>3.6321250317697895E-2</v>
      </c>
      <c r="AE27" s="11">
        <f>'RD T1'!T55</f>
        <v>9.9447904056206737E-2</v>
      </c>
      <c r="AF27" s="11">
        <f t="shared" si="7"/>
        <v>0.13576915437390463</v>
      </c>
    </row>
    <row r="28" spans="1:32" x14ac:dyDescent="0.2">
      <c r="A28" s="10" t="str">
        <f>name!D24</f>
        <v>71 Sales occupations</v>
      </c>
      <c r="B28" s="11">
        <v>31.476575731425491</v>
      </c>
      <c r="C28" s="11">
        <v>29.685147832037472</v>
      </c>
      <c r="D28" s="11">
        <v>28.855724865413848</v>
      </c>
      <c r="E28" s="11">
        <v>26.676906582639347</v>
      </c>
      <c r="F28" s="11">
        <v>25.330119841760993</v>
      </c>
      <c r="G28" s="11"/>
      <c r="H28" s="11">
        <f t="shared" si="2"/>
        <v>-3.5256050236528544</v>
      </c>
      <c r="I28" s="11">
        <f>'RD T1'!E27</f>
        <v>12.00660383556235</v>
      </c>
      <c r="J28" s="11">
        <f t="shared" si="5"/>
        <v>8.4809988119094957</v>
      </c>
      <c r="L28" s="10" t="str">
        <f>name!D24</f>
        <v>71 Sales occupations</v>
      </c>
      <c r="M28" s="11">
        <v>12.752000527299801</v>
      </c>
      <c r="N28" s="11">
        <v>12.818102555583057</v>
      </c>
      <c r="O28" s="11">
        <v>12.514651243719031</v>
      </c>
      <c r="P28" s="11">
        <v>11.758282430970263</v>
      </c>
      <c r="Q28" s="11">
        <v>11.329149411132651</v>
      </c>
      <c r="R28" s="11"/>
      <c r="S28" s="11">
        <f t="shared" si="3"/>
        <v>-1.1855018325863806</v>
      </c>
      <c r="T28" s="11">
        <f>'RD T1'!T27</f>
        <v>3.82537934945434</v>
      </c>
      <c r="U28" s="11">
        <f t="shared" si="6"/>
        <v>2.6398775168679594</v>
      </c>
      <c r="W28" s="10" t="str">
        <f>name!D24</f>
        <v>71 Sales occupations</v>
      </c>
      <c r="X28" s="11">
        <v>18.724575204125681</v>
      </c>
      <c r="Y28" s="11">
        <v>16.867045276454395</v>
      </c>
      <c r="Z28" s="11">
        <v>16.341073621694825</v>
      </c>
      <c r="AA28" s="11">
        <v>14.918624151669128</v>
      </c>
      <c r="AB28" s="11">
        <v>14.000970430628351</v>
      </c>
      <c r="AC28" s="11"/>
      <c r="AD28" s="11">
        <f t="shared" si="4"/>
        <v>-2.3401031910664738</v>
      </c>
      <c r="AE28" s="11">
        <f>'RD T1'!T56</f>
        <v>8.1812244861080057</v>
      </c>
      <c r="AF28" s="11">
        <f t="shared" si="7"/>
        <v>5.8411212950415319</v>
      </c>
    </row>
    <row r="29" spans="1:32" x14ac:dyDescent="0.2">
      <c r="A29" s="10" t="str">
        <f>name!D25</f>
        <v>72 Customer service occupations</v>
      </c>
      <c r="B29" s="11">
        <v>9.2446736127785591</v>
      </c>
      <c r="C29" s="11">
        <v>10.033015153372537</v>
      </c>
      <c r="D29" s="11">
        <v>10.274537842643968</v>
      </c>
      <c r="E29" s="11">
        <v>13.422932046240293</v>
      </c>
      <c r="F29" s="11">
        <v>15.595854675228496</v>
      </c>
      <c r="G29" s="11"/>
      <c r="H29" s="11">
        <f t="shared" si="2"/>
        <v>5.3213168325845288</v>
      </c>
      <c r="I29" s="11">
        <f>'RD T1'!E28</f>
        <v>6.246050945027295</v>
      </c>
      <c r="J29" s="11">
        <f t="shared" si="5"/>
        <v>11.567367777611825</v>
      </c>
      <c r="L29" s="10" t="str">
        <f>name!D25</f>
        <v>72 Customer service occupations</v>
      </c>
      <c r="M29" s="11">
        <v>4.0471700557998203</v>
      </c>
      <c r="N29" s="11">
        <v>3.7831931003016734</v>
      </c>
      <c r="O29" s="11">
        <v>4.3450269299069211</v>
      </c>
      <c r="P29" s="11">
        <v>6.1450460063128372</v>
      </c>
      <c r="Q29" s="11">
        <v>7.266924207717822</v>
      </c>
      <c r="R29" s="11"/>
      <c r="S29" s="11">
        <f t="shared" si="3"/>
        <v>2.9218972778109009</v>
      </c>
      <c r="T29" s="11">
        <f>'RD T1'!T28</f>
        <v>2.1880398786043855</v>
      </c>
      <c r="U29" s="11">
        <f t="shared" si="6"/>
        <v>5.1099371564152865</v>
      </c>
      <c r="W29" s="10" t="str">
        <f>name!D25</f>
        <v>72 Customer service occupations</v>
      </c>
      <c r="X29" s="11">
        <v>5.1975035569787567</v>
      </c>
      <c r="Y29" s="11">
        <v>6.2498220530708313</v>
      </c>
      <c r="Z29" s="11">
        <v>5.9295109127370367</v>
      </c>
      <c r="AA29" s="11">
        <v>7.2778860399274485</v>
      </c>
      <c r="AB29" s="11">
        <v>8.3289304675106752</v>
      </c>
      <c r="AC29" s="11"/>
      <c r="AD29" s="11">
        <f t="shared" si="4"/>
        <v>2.3994195547736386</v>
      </c>
      <c r="AE29" s="11">
        <f>'RD T1'!T57</f>
        <v>4.0580110664229103</v>
      </c>
      <c r="AF29" s="11">
        <f t="shared" si="7"/>
        <v>6.4574306211965489</v>
      </c>
    </row>
    <row r="30" spans="1:32" x14ac:dyDescent="0.2">
      <c r="A30" s="10" t="str">
        <f>name!D26</f>
        <v>81 Process, plant and machine operatives</v>
      </c>
      <c r="B30" s="11">
        <v>19.280711245111014</v>
      </c>
      <c r="C30" s="11">
        <v>19.247543676276063</v>
      </c>
      <c r="D30" s="11">
        <v>16.144202774950578</v>
      </c>
      <c r="E30" s="11">
        <v>19.874301169889073</v>
      </c>
      <c r="F30" s="11">
        <v>19.807669396135985</v>
      </c>
      <c r="G30" s="11"/>
      <c r="H30" s="11">
        <f t="shared" si="2"/>
        <v>3.6634666211854068</v>
      </c>
      <c r="I30" s="11">
        <f>'RD T1'!E29</f>
        <v>7.7980459497845764</v>
      </c>
      <c r="J30" s="11">
        <f t="shared" si="5"/>
        <v>11.461512570969983</v>
      </c>
      <c r="L30" s="10" t="str">
        <f>name!D26</f>
        <v>81 Process, plant and machine operatives</v>
      </c>
      <c r="M30" s="11">
        <v>15.533715662468159</v>
      </c>
      <c r="N30" s="11">
        <v>15.081199294353748</v>
      </c>
      <c r="O30" s="11">
        <v>12.568891821114848</v>
      </c>
      <c r="P30" s="11">
        <v>15.242174866970446</v>
      </c>
      <c r="Q30" s="11">
        <v>14.908151472020808</v>
      </c>
      <c r="R30" s="11"/>
      <c r="S30" s="11">
        <f t="shared" si="3"/>
        <v>2.3392596509059604</v>
      </c>
      <c r="T30" s="11">
        <f>'RD T1'!T29</f>
        <v>5.4371984335508969</v>
      </c>
      <c r="U30" s="11">
        <f t="shared" si="6"/>
        <v>7.7764580844568574</v>
      </c>
      <c r="W30" s="10" t="str">
        <f>name!D26</f>
        <v>81 Process, plant and machine operatives</v>
      </c>
      <c r="X30" s="11">
        <v>3.746995582642874</v>
      </c>
      <c r="Y30" s="11">
        <v>4.1663443819223307</v>
      </c>
      <c r="Z30" s="11">
        <v>3.5753109538357175</v>
      </c>
      <c r="AA30" s="11">
        <v>4.632126302918679</v>
      </c>
      <c r="AB30" s="11">
        <v>4.8995179241151687</v>
      </c>
      <c r="AC30" s="11"/>
      <c r="AD30" s="11">
        <f t="shared" si="4"/>
        <v>1.3242069702794512</v>
      </c>
      <c r="AE30" s="11">
        <f>'RD T1'!T58</f>
        <v>2.3608475162336786</v>
      </c>
      <c r="AF30" s="11">
        <f t="shared" si="7"/>
        <v>3.6850544865131298</v>
      </c>
    </row>
    <row r="31" spans="1:32" x14ac:dyDescent="0.2">
      <c r="A31" s="10" t="str">
        <f>name!D27</f>
        <v>82 Transport and mobile machine drivers and operatives</v>
      </c>
      <c r="B31" s="11">
        <v>23.08688968033308</v>
      </c>
      <c r="C31" s="11">
        <v>25.904357314788637</v>
      </c>
      <c r="D31" s="11">
        <v>22.884563959165511</v>
      </c>
      <c r="E31" s="11">
        <v>25.444122678048032</v>
      </c>
      <c r="F31" s="11">
        <v>26.268524301067522</v>
      </c>
      <c r="G31" s="11"/>
      <c r="H31" s="11">
        <f t="shared" si="2"/>
        <v>3.3839603419020108</v>
      </c>
      <c r="I31" s="11">
        <f>'RD T1'!E30</f>
        <v>13.557024472102642</v>
      </c>
      <c r="J31" s="11">
        <f t="shared" si="5"/>
        <v>16.940984814004651</v>
      </c>
      <c r="L31" s="10" t="str">
        <f>name!D27</f>
        <v>82 Transport and mobile machine drivers and operatives</v>
      </c>
      <c r="M31" s="11">
        <v>22.015771255373689</v>
      </c>
      <c r="N31" s="11">
        <v>24.693237185794068</v>
      </c>
      <c r="O31" s="11">
        <v>21.863988231580652</v>
      </c>
      <c r="P31" s="11">
        <v>23.853871800618681</v>
      </c>
      <c r="Q31" s="11">
        <v>24.39774240995169</v>
      </c>
      <c r="R31" s="11"/>
      <c r="S31" s="11">
        <f t="shared" si="3"/>
        <v>2.5337541783710371</v>
      </c>
      <c r="T31" s="11">
        <f>'RD T1'!T30</f>
        <v>12.514443341482867</v>
      </c>
      <c r="U31" s="11">
        <f t="shared" si="6"/>
        <v>15.048197519853904</v>
      </c>
      <c r="W31" s="10" t="str">
        <f>name!D27</f>
        <v>82 Transport and mobile machine drivers and operatives</v>
      </c>
      <c r="X31" s="11">
        <v>1.0711184249593773</v>
      </c>
      <c r="Y31" s="11">
        <v>1.2111201289945421</v>
      </c>
      <c r="Z31" s="11">
        <v>1.0205757275848846</v>
      </c>
      <c r="AA31" s="11">
        <v>1.5902508774293493</v>
      </c>
      <c r="AB31" s="11">
        <v>1.8707818911157992</v>
      </c>
      <c r="AC31" s="11"/>
      <c r="AD31" s="11">
        <f t="shared" si="4"/>
        <v>0.8502061635309146</v>
      </c>
      <c r="AE31" s="11">
        <f>'RD T1'!T59</f>
        <v>1.0425811306197748</v>
      </c>
      <c r="AF31" s="11">
        <f t="shared" si="7"/>
        <v>1.8927872941506894</v>
      </c>
    </row>
    <row r="32" spans="1:32" x14ac:dyDescent="0.2">
      <c r="A32" s="10" t="str">
        <f>name!D28</f>
        <v>91 Elementary trades and related occupations</v>
      </c>
      <c r="B32" s="11">
        <v>10.61076918949893</v>
      </c>
      <c r="C32" s="11">
        <v>9.5830527946371014</v>
      </c>
      <c r="D32" s="11">
        <v>8.329893517096755</v>
      </c>
      <c r="E32" s="11">
        <v>7.1806116151857191</v>
      </c>
      <c r="F32" s="11">
        <v>6.8137441465637201</v>
      </c>
      <c r="G32" s="11"/>
      <c r="H32" s="11">
        <f t="shared" si="2"/>
        <v>-1.5161493705330349</v>
      </c>
      <c r="I32" s="11">
        <f>'RD T1'!E31</f>
        <v>2.8937914103567417</v>
      </c>
      <c r="J32" s="11">
        <f t="shared" si="5"/>
        <v>1.3776420398237068</v>
      </c>
      <c r="L32" s="10" t="str">
        <f>name!D28</f>
        <v>91 Elementary trades and related occupations</v>
      </c>
      <c r="M32" s="11">
        <v>8.0212890597647082</v>
      </c>
      <c r="N32" s="11">
        <v>7.2562953948447637</v>
      </c>
      <c r="O32" s="11">
        <v>6.493720298555151</v>
      </c>
      <c r="P32" s="11">
        <v>5.5669448251509426</v>
      </c>
      <c r="Q32" s="11">
        <v>5.26909289656788</v>
      </c>
      <c r="R32" s="11"/>
      <c r="S32" s="11">
        <f t="shared" si="3"/>
        <v>-1.2246274019872709</v>
      </c>
      <c r="T32" s="11">
        <f>'RD T1'!T31</f>
        <v>1.8764496404574011</v>
      </c>
      <c r="U32" s="11">
        <f t="shared" si="6"/>
        <v>0.65182223847013021</v>
      </c>
      <c r="W32" s="10" t="str">
        <f>name!D28</f>
        <v>91 Elementary trades and related occupations</v>
      </c>
      <c r="X32" s="11">
        <v>2.5894801297342198</v>
      </c>
      <c r="Y32" s="11">
        <v>2.3267573997923359</v>
      </c>
      <c r="Z32" s="11">
        <v>1.8361732185416009</v>
      </c>
      <c r="AA32" s="11">
        <v>1.6136667900347736</v>
      </c>
      <c r="AB32" s="11">
        <v>1.5446512499958343</v>
      </c>
      <c r="AC32" s="11"/>
      <c r="AD32" s="11">
        <f t="shared" si="4"/>
        <v>-0.29152196854576662</v>
      </c>
      <c r="AE32" s="11">
        <f>'RD T1'!T60</f>
        <v>1.0173417698993408</v>
      </c>
      <c r="AF32" s="11">
        <f t="shared" si="7"/>
        <v>0.72581980135357416</v>
      </c>
    </row>
    <row r="33" spans="1:32" x14ac:dyDescent="0.2">
      <c r="A33" s="10" t="str">
        <f>name!D29</f>
        <v>92 Elementary administration and service occupations</v>
      </c>
      <c r="B33" s="11">
        <v>47.781601864562482</v>
      </c>
      <c r="C33" s="11">
        <v>48.059583509442696</v>
      </c>
      <c r="D33" s="11">
        <v>43.086109527937175</v>
      </c>
      <c r="E33" s="11">
        <v>44.086300079624195</v>
      </c>
      <c r="F33" s="11">
        <v>42.091888288753445</v>
      </c>
      <c r="G33" s="11"/>
      <c r="H33" s="11">
        <f t="shared" ref="H33" si="8">F33-D33</f>
        <v>-0.99422123918373018</v>
      </c>
      <c r="I33" s="11">
        <f>'RD T1'!E32</f>
        <v>21.433236893820986</v>
      </c>
      <c r="J33" s="11">
        <f>SUM(H33:I33)</f>
        <v>20.439015654637256</v>
      </c>
      <c r="L33" s="10" t="str">
        <f>name!D29</f>
        <v>92 Elementary administration and service occupations</v>
      </c>
      <c r="M33" s="11">
        <v>24.208114600901631</v>
      </c>
      <c r="N33" s="11">
        <v>22.810025640002387</v>
      </c>
      <c r="O33" s="11">
        <v>21.269688932773562</v>
      </c>
      <c r="P33" s="11">
        <v>22.997815576591748</v>
      </c>
      <c r="Q33" s="11">
        <v>22.167906113898958</v>
      </c>
      <c r="R33" s="11"/>
      <c r="S33" s="11">
        <f t="shared" ref="S33" si="9">Q33-O33</f>
        <v>0.89821718112539628</v>
      </c>
      <c r="T33" s="11">
        <f>'RD T1'!T32</f>
        <v>9.1815566037805549</v>
      </c>
      <c r="U33" s="11">
        <f t="shared" ref="U33" si="10">SUM(S33:T33)</f>
        <v>10.079773784905951</v>
      </c>
      <c r="W33" s="10" t="str">
        <f>name!D29</f>
        <v>92 Elementary administration and service occupations</v>
      </c>
      <c r="X33" s="11">
        <v>23.573487263660862</v>
      </c>
      <c r="Y33" s="11">
        <v>25.249557869440263</v>
      </c>
      <c r="Z33" s="11">
        <v>21.816420595163692</v>
      </c>
      <c r="AA33" s="11">
        <v>21.088484503032564</v>
      </c>
      <c r="AB33" s="11">
        <v>19.923982174854512</v>
      </c>
      <c r="AC33" s="11"/>
      <c r="AD33" s="11">
        <f t="shared" ref="AD33" si="11">AB33-Z33</f>
        <v>-1.8924384203091797</v>
      </c>
      <c r="AE33" s="11">
        <f>'RD T1'!T61</f>
        <v>12.251680290040435</v>
      </c>
      <c r="AF33" s="11">
        <f t="shared" ref="AF33" si="12">SUM(AD33:AE33)</f>
        <v>10.359241869731255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499.33000000000027</v>
      </c>
      <c r="C35" s="34">
        <f>SUM(C8:C33)</f>
        <v>526.84200000000021</v>
      </c>
      <c r="D35" s="34">
        <f>SUM(D8:D33)</f>
        <v>514.14699999999971</v>
      </c>
      <c r="E35" s="34">
        <f>SUM(E8:E33)</f>
        <v>530.46299999999985</v>
      </c>
      <c r="F35" s="34">
        <f>SUM(F8:F33)</f>
        <v>552.29599999999982</v>
      </c>
      <c r="G35" s="11"/>
      <c r="H35" s="34">
        <f>F35-D35</f>
        <v>38.149000000000115</v>
      </c>
      <c r="I35" s="34">
        <f>SUM(I8:I33)</f>
        <v>256.72688603944431</v>
      </c>
      <c r="J35" s="34">
        <f>SUM(J8:J33)</f>
        <v>294.87588603944425</v>
      </c>
      <c r="L35" s="231" t="str">
        <f>name!D3</f>
        <v>All occupations</v>
      </c>
      <c r="M35" s="34">
        <f>SUM(M8:M33)</f>
        <v>274.35761564992163</v>
      </c>
      <c r="N35" s="34">
        <f>SUM(N8:N33)</f>
        <v>288.39410833872228</v>
      </c>
      <c r="O35" s="34">
        <f>SUM(O8:O33)</f>
        <v>279.56842404524684</v>
      </c>
      <c r="P35" s="34">
        <f>SUM(P8:P33)</f>
        <v>288.36074101676161</v>
      </c>
      <c r="Q35" s="34">
        <f>SUM(Q8:Q33)</f>
        <v>297.56035904488044</v>
      </c>
      <c r="R35" s="11"/>
      <c r="S35" s="34">
        <f>Q35-O35</f>
        <v>17.9919349996336</v>
      </c>
      <c r="T35" s="34">
        <f>SUM(T8:T33)</f>
        <v>117.37745999292163</v>
      </c>
      <c r="U35" s="34">
        <f>SUM(U8:U33)</f>
        <v>135.36939499255513</v>
      </c>
      <c r="W35" s="231" t="str">
        <f>name!D3</f>
        <v>All occupations</v>
      </c>
      <c r="X35" s="34">
        <f>SUM(X8:X33)</f>
        <v>224.97238435007853</v>
      </c>
      <c r="Y35" s="34">
        <f>SUM(Y8:Y33)</f>
        <v>238.44789166127768</v>
      </c>
      <c r="Z35" s="34">
        <f>SUM(Z8:Z33)</f>
        <v>234.57857595475312</v>
      </c>
      <c r="AA35" s="34">
        <f>SUM(AA8:AA33)</f>
        <v>242.10225898323833</v>
      </c>
      <c r="AB35" s="34">
        <f>SUM(AB8:AB33)</f>
        <v>254.73564095511929</v>
      </c>
      <c r="AC35" s="11"/>
      <c r="AD35" s="34">
        <f t="shared" ref="AD35" si="13">AB35-Z35</f>
        <v>20.157065000366174</v>
      </c>
      <c r="AE35" s="34">
        <f>SUM(AE8:AE33)</f>
        <v>139.34942604652258</v>
      </c>
      <c r="AF35" s="34">
        <f>SUM(AF8:AF33)</f>
        <v>159.50649104688893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Coventry and Warwickshire (Continued)</v>
      </c>
      <c r="L38" s="19" t="str">
        <f>CONCATENATE(L$1," (Continued)")</f>
        <v>Occupation Table 2.1  Males: Employment Change by Occupation (SOC 2020) and Replacement Demand, 2015-2035, Coventry and Warwickshire (Continued)</v>
      </c>
      <c r="W38" s="19" t="str">
        <f>CONCATENATE(W$1," (Continued)")</f>
        <v>Occupation Table 2.2  Females: Employment Change by Occupation (SOC 2020) and Replacement Demand, 2015-2035, Coventry and Warwickshire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5.9700509619287443</v>
      </c>
      <c r="C45" s="173">
        <f t="shared" si="20"/>
        <v>6.7155849075412224</v>
      </c>
      <c r="D45" s="173">
        <f t="shared" si="20"/>
        <v>7.0345916798630626</v>
      </c>
      <c r="E45" s="173">
        <f t="shared" si="20"/>
        <v>6.4433874224872429</v>
      </c>
      <c r="F45" s="173">
        <f t="shared" si="20"/>
        <v>6.8693691855831167</v>
      </c>
      <c r="H45" s="68">
        <f t="shared" ref="H45:H70" si="21">IF(D8&gt;0,(H8/D8)*100,0)</f>
        <v>4.896876231066063</v>
      </c>
      <c r="I45" s="69">
        <f t="shared" ref="I45:I70" si="22">IF(D8&gt;0,I8/D8*100,0)</f>
        <v>50.197283792840032</v>
      </c>
      <c r="J45" s="69">
        <f t="shared" ref="J45:J70" si="23">IF(D8&gt;0,(J8/D8)*100,0)</f>
        <v>55.094160023906099</v>
      </c>
      <c r="L45" t="str">
        <f t="shared" ref="L45:L70" si="24">L8</f>
        <v>11 Corporate managers and directors</v>
      </c>
      <c r="M45" s="173">
        <f t="shared" ref="M45:Q45" si="25">M8/M$35*100</f>
        <v>7.7736186640522744</v>
      </c>
      <c r="N45" s="173">
        <f t="shared" si="25"/>
        <v>8.4663969059869526</v>
      </c>
      <c r="O45" s="173">
        <f t="shared" si="25"/>
        <v>8.8616197361047817</v>
      </c>
      <c r="P45" s="173">
        <f t="shared" si="25"/>
        <v>7.8821011113391446</v>
      </c>
      <c r="Q45" s="173">
        <f t="shared" si="25"/>
        <v>8.1426507218945083</v>
      </c>
      <c r="S45" s="68">
        <f t="shared" ref="S45:S70" si="26">IF(O8&gt;0,(S8/O8)*100,0)</f>
        <v>-2.1998204718180547</v>
      </c>
      <c r="T45" s="69">
        <f t="shared" ref="T45:T70" si="27">IF(O8&gt;0,T8/O8*100,0)</f>
        <v>44.270674425421355</v>
      </c>
      <c r="U45" s="69">
        <f t="shared" ref="U45:U70" si="28">IF(O8&gt;0,(U8/O8)*100,0)</f>
        <v>42.070853953603304</v>
      </c>
      <c r="W45" t="str">
        <f t="shared" ref="W45:W70" si="29">W8</f>
        <v>11 Corporate managers and directors</v>
      </c>
      <c r="X45" s="173">
        <f t="shared" ref="X45:AB45" si="30">X8/X$35*100</f>
        <v>3.7705697418345161</v>
      </c>
      <c r="Y45" s="173">
        <f t="shared" si="30"/>
        <v>4.5980410632963995</v>
      </c>
      <c r="Z45" s="173">
        <f t="shared" si="30"/>
        <v>4.8571577335146543</v>
      </c>
      <c r="AA45" s="173">
        <f t="shared" si="30"/>
        <v>4.7297786888445899</v>
      </c>
      <c r="AB45" s="173">
        <f t="shared" si="30"/>
        <v>5.3820307444860696</v>
      </c>
      <c r="AD45" s="68">
        <f t="shared" ref="AD45:AD70" si="31">IF(Z8&gt;0,(AD8/Z8)*100,0)</f>
        <v>20.327622154533074</v>
      </c>
      <c r="AE45" s="69">
        <f t="shared" ref="AE45:AE70" si="32">IF(Z8&gt;0,AE8/Z8*100,0)</f>
        <v>63.083843154904464</v>
      </c>
      <c r="AF45" s="69">
        <f t="shared" ref="AF45:AF70" si="33">IF(Z8&gt;0,(AF8/Z8)*100,0)</f>
        <v>83.411465309437546</v>
      </c>
    </row>
    <row r="46" spans="1:32" x14ac:dyDescent="0.2">
      <c r="A46" t="str">
        <f t="shared" si="19"/>
        <v>12 Other managers and proprietors</v>
      </c>
      <c r="B46" s="173">
        <f t="shared" si="20"/>
        <v>2.6214713156865104</v>
      </c>
      <c r="C46" s="173">
        <f t="shared" si="20"/>
        <v>2.6470402277503569</v>
      </c>
      <c r="D46" s="173">
        <f t="shared" si="20"/>
        <v>2.8171049265014574</v>
      </c>
      <c r="E46" s="173">
        <f t="shared" si="20"/>
        <v>3.3897145476079684</v>
      </c>
      <c r="F46" s="173">
        <f t="shared" si="20"/>
        <v>3.8147992867026277</v>
      </c>
      <c r="H46" s="68">
        <f t="shared" si="21"/>
        <v>45.463241590825476</v>
      </c>
      <c r="I46" s="69">
        <f t="shared" si="22"/>
        <v>74.27067218674911</v>
      </c>
      <c r="J46" s="69">
        <f t="shared" si="23"/>
        <v>119.73391377757459</v>
      </c>
      <c r="L46" t="str">
        <f t="shared" si="24"/>
        <v>12 Other managers and proprietors</v>
      </c>
      <c r="M46" s="173">
        <f t="shared" ref="M46:Q46" si="34">M9/M$35*100</f>
        <v>2.8691551683140415</v>
      </c>
      <c r="N46" s="173">
        <f t="shared" si="34"/>
        <v>2.9728307656180477</v>
      </c>
      <c r="O46" s="173">
        <f t="shared" si="34"/>
        <v>2.9091604565990479</v>
      </c>
      <c r="P46" s="173">
        <f t="shared" si="34"/>
        <v>3.6314409399100591</v>
      </c>
      <c r="Q46" s="173">
        <f t="shared" si="34"/>
        <v>4.0636508237017104</v>
      </c>
      <c r="S46" s="68">
        <f t="shared" si="26"/>
        <v>48.674218196599497</v>
      </c>
      <c r="T46" s="69">
        <f t="shared" si="27"/>
        <v>68.283259809652236</v>
      </c>
      <c r="U46" s="69">
        <f t="shared" si="28"/>
        <v>116.95747800625172</v>
      </c>
      <c r="W46" t="str">
        <f t="shared" si="29"/>
        <v>12 Other managers and proprietors</v>
      </c>
      <c r="X46" s="173">
        <f t="shared" ref="X46:AB46" si="35">X9/X$35*100</f>
        <v>2.3194166815669073</v>
      </c>
      <c r="Y46" s="173">
        <f t="shared" si="35"/>
        <v>2.2530083450654326</v>
      </c>
      <c r="Z46" s="173">
        <f t="shared" si="35"/>
        <v>2.707394057257368</v>
      </c>
      <c r="AA46" s="173">
        <f t="shared" si="35"/>
        <v>3.10180149012441</v>
      </c>
      <c r="AB46" s="173">
        <f t="shared" si="35"/>
        <v>3.5241122339577768</v>
      </c>
      <c r="AD46" s="68">
        <f t="shared" si="31"/>
        <v>41.351241471143787</v>
      </c>
      <c r="AE46" s="69">
        <f t="shared" si="32"/>
        <v>81.93819625619922</v>
      </c>
      <c r="AF46" s="69">
        <f t="shared" si="33"/>
        <v>123.289437727343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5.3488756344296302</v>
      </c>
      <c r="C47" s="173">
        <f t="shared" si="20"/>
        <v>5.833191630387236</v>
      </c>
      <c r="D47" s="173">
        <f t="shared" si="20"/>
        <v>6.3346318034805238</v>
      </c>
      <c r="E47" s="173">
        <f t="shared" si="20"/>
        <v>6.4451234990833814</v>
      </c>
      <c r="F47" s="173">
        <f t="shared" si="20"/>
        <v>6.8569750939732916</v>
      </c>
      <c r="H47" s="68">
        <f t="shared" si="21"/>
        <v>16.277527094552806</v>
      </c>
      <c r="I47" s="69">
        <f t="shared" si="22"/>
        <v>39.277811270782124</v>
      </c>
      <c r="J47" s="69">
        <f t="shared" si="23"/>
        <v>55.555338365334919</v>
      </c>
      <c r="L47" t="str">
        <f t="shared" si="24"/>
        <v>21 Science, research, engineering and technology professionals</v>
      </c>
      <c r="M47" s="173">
        <f t="shared" ref="M47:Q47" si="36">M10/M$35*100</f>
        <v>8.2084053508822468</v>
      </c>
      <c r="N47" s="173">
        <f t="shared" si="36"/>
        <v>9.0531817860943633</v>
      </c>
      <c r="O47" s="173">
        <f t="shared" si="36"/>
        <v>9.6021333387813126</v>
      </c>
      <c r="P47" s="173">
        <f t="shared" si="36"/>
        <v>9.5213378136673512</v>
      </c>
      <c r="Q47" s="173">
        <f t="shared" si="36"/>
        <v>9.9551484170616042</v>
      </c>
      <c r="S47" s="68">
        <f t="shared" si="26"/>
        <v>10.348634259470177</v>
      </c>
      <c r="T47" s="69">
        <f t="shared" si="27"/>
        <v>34.160660461406259</v>
      </c>
      <c r="U47" s="69">
        <f t="shared" si="28"/>
        <v>44.50929472087644</v>
      </c>
      <c r="W47" t="str">
        <f t="shared" si="29"/>
        <v>21 Science, research, engineering and technology professionals</v>
      </c>
      <c r="X47" s="173">
        <f t="shared" ref="X47:AB47" si="37">X10/X$35*100</f>
        <v>1.8616309348080662</v>
      </c>
      <c r="Y47" s="173">
        <f t="shared" si="37"/>
        <v>1.9387298956038503</v>
      </c>
      <c r="Z47" s="173">
        <f t="shared" si="37"/>
        <v>2.4404558282385724</v>
      </c>
      <c r="AA47" s="173">
        <f t="shared" si="37"/>
        <v>2.781136872088624</v>
      </c>
      <c r="AB47" s="173">
        <f t="shared" si="37"/>
        <v>3.2379543595961504</v>
      </c>
      <c r="AD47" s="68">
        <f t="shared" si="31"/>
        <v>44.079150382634509</v>
      </c>
      <c r="AE47" s="69">
        <f t="shared" si="32"/>
        <v>63.273033155845212</v>
      </c>
      <c r="AF47" s="69">
        <f t="shared" si="33"/>
        <v>107.35218353847972</v>
      </c>
    </row>
    <row r="48" spans="1:32" x14ac:dyDescent="0.2">
      <c r="A48" t="str">
        <f t="shared" si="19"/>
        <v>22 Health professionals</v>
      </c>
      <c r="B48" s="173">
        <f t="shared" si="20"/>
        <v>3.7532330237805716</v>
      </c>
      <c r="C48" s="173">
        <f t="shared" si="20"/>
        <v>4.3022546039949976</v>
      </c>
      <c r="D48" s="173">
        <f t="shared" si="20"/>
        <v>4.3169662809418643</v>
      </c>
      <c r="E48" s="173">
        <f t="shared" si="20"/>
        <v>4.5406609260294006</v>
      </c>
      <c r="F48" s="173">
        <f t="shared" si="20"/>
        <v>4.7916103110014001</v>
      </c>
      <c r="H48" s="68">
        <f t="shared" si="21"/>
        <v>19.230516721028266</v>
      </c>
      <c r="I48" s="69">
        <f t="shared" si="22"/>
        <v>58.703135824324306</v>
      </c>
      <c r="J48" s="69">
        <f t="shared" si="23"/>
        <v>77.933652545352572</v>
      </c>
      <c r="L48" t="str">
        <f t="shared" si="24"/>
        <v>22 Health professionals</v>
      </c>
      <c r="M48" s="173">
        <f t="shared" ref="M48:Q48" si="38">M11/M$35*100</f>
        <v>1.6228317672114296</v>
      </c>
      <c r="N48" s="173">
        <f t="shared" si="38"/>
        <v>1.8969390693607295</v>
      </c>
      <c r="O48" s="173">
        <f t="shared" si="38"/>
        <v>2.0510947705319684</v>
      </c>
      <c r="P48" s="173">
        <f t="shared" si="38"/>
        <v>2.1277723334523886</v>
      </c>
      <c r="Q48" s="173">
        <f t="shared" si="38"/>
        <v>2.2360830214423122</v>
      </c>
      <c r="S48" s="68">
        <f t="shared" si="26"/>
        <v>16.03503897180736</v>
      </c>
      <c r="T48" s="69">
        <f t="shared" si="27"/>
        <v>41.734502024239447</v>
      </c>
      <c r="U48" s="69">
        <f t="shared" si="28"/>
        <v>57.7695409960468</v>
      </c>
      <c r="W48" t="str">
        <f t="shared" si="29"/>
        <v>22 Health professionals</v>
      </c>
      <c r="X48" s="173">
        <f t="shared" ref="X48:AB48" si="39">X11/X$35*100</f>
        <v>6.3512932737905539</v>
      </c>
      <c r="Y48" s="173">
        <f t="shared" si="39"/>
        <v>7.2113968239208583</v>
      </c>
      <c r="Z48" s="173">
        <f t="shared" si="39"/>
        <v>7.0174095105763765</v>
      </c>
      <c r="AA48" s="173">
        <f t="shared" si="39"/>
        <v>7.414580175971504</v>
      </c>
      <c r="AB48" s="173">
        <f t="shared" si="39"/>
        <v>7.7767584236840896</v>
      </c>
      <c r="AD48" s="68">
        <f t="shared" si="31"/>
        <v>20.343643105143762</v>
      </c>
      <c r="AE48" s="69">
        <f t="shared" si="32"/>
        <v>64.614062285908574</v>
      </c>
      <c r="AF48" s="69">
        <f t="shared" si="33"/>
        <v>84.957705391052343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3.9901288454214976</v>
      </c>
      <c r="C49" s="173">
        <f t="shared" si="20"/>
        <v>4.1609266322718854</v>
      </c>
      <c r="D49" s="173">
        <f t="shared" si="20"/>
        <v>4.5018246192114075</v>
      </c>
      <c r="E49" s="173">
        <f t="shared" si="20"/>
        <v>4.6327449775366336</v>
      </c>
      <c r="F49" s="173">
        <f t="shared" si="20"/>
        <v>4.9579689422482449</v>
      </c>
      <c r="H49" s="68">
        <f t="shared" si="21"/>
        <v>18.304107039376515</v>
      </c>
      <c r="I49" s="69">
        <f t="shared" si="22"/>
        <v>55.477065049292825</v>
      </c>
      <c r="J49" s="69">
        <f t="shared" si="23"/>
        <v>73.781172088669351</v>
      </c>
      <c r="L49" t="str">
        <f t="shared" si="24"/>
        <v>23 Teaching and other educational professionals</v>
      </c>
      <c r="M49" s="173">
        <f t="shared" ref="M49:Q49" si="40">M12/M$35*100</f>
        <v>2.4474709527079672</v>
      </c>
      <c r="N49" s="173">
        <f t="shared" si="40"/>
        <v>2.4379127248493999</v>
      </c>
      <c r="O49" s="173">
        <f t="shared" si="40"/>
        <v>2.7115622828071237</v>
      </c>
      <c r="P49" s="173">
        <f t="shared" si="40"/>
        <v>2.8290040884258074</v>
      </c>
      <c r="Q49" s="173">
        <f t="shared" si="40"/>
        <v>2.9542476292142843</v>
      </c>
      <c r="S49" s="68">
        <f t="shared" si="26"/>
        <v>15.961618190645888</v>
      </c>
      <c r="T49" s="69">
        <f t="shared" si="27"/>
        <v>46.884860006535803</v>
      </c>
      <c r="U49" s="69">
        <f t="shared" si="28"/>
        <v>62.846478197181689</v>
      </c>
      <c r="W49" t="str">
        <f t="shared" si="29"/>
        <v>23 Teaching and other educational professionals</v>
      </c>
      <c r="X49" s="173">
        <f t="shared" ref="X49:AB49" si="41">X12/X$35*100</f>
        <v>5.8714261541161221</v>
      </c>
      <c r="Y49" s="173">
        <f t="shared" si="41"/>
        <v>6.2448496899443668</v>
      </c>
      <c r="Z49" s="173">
        <f t="shared" si="41"/>
        <v>6.635441544708681</v>
      </c>
      <c r="AA49" s="173">
        <f t="shared" si="41"/>
        <v>6.7811266637324454</v>
      </c>
      <c r="AB49" s="173">
        <f t="shared" si="41"/>
        <v>7.298544572327879</v>
      </c>
      <c r="AD49" s="68">
        <f t="shared" si="31"/>
        <v>19.444953138302594</v>
      </c>
      <c r="AE49" s="69">
        <f t="shared" si="32"/>
        <v>59.661667084651107</v>
      </c>
      <c r="AF49" s="69">
        <f t="shared" si="33"/>
        <v>79.106620222953708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5.0850938897239208</v>
      </c>
      <c r="C50" s="173">
        <f t="shared" si="20"/>
        <v>5.6851273993025222</v>
      </c>
      <c r="D50" s="173">
        <f t="shared" si="20"/>
        <v>6.3932587652265589</v>
      </c>
      <c r="E50" s="173">
        <f t="shared" si="20"/>
        <v>6.9429875855354695</v>
      </c>
      <c r="F50" s="173">
        <f t="shared" si="20"/>
        <v>7.5532336369980344</v>
      </c>
      <c r="H50" s="68">
        <f t="shared" si="21"/>
        <v>26.909819835829357</v>
      </c>
      <c r="I50" s="69">
        <f t="shared" si="22"/>
        <v>54.74039697609939</v>
      </c>
      <c r="J50" s="69">
        <f t="shared" si="23"/>
        <v>81.650216811928743</v>
      </c>
      <c r="L50" t="str">
        <f t="shared" si="24"/>
        <v>24 Business, media and public service professionals</v>
      </c>
      <c r="M50" s="173">
        <f t="shared" ref="M50:Q50" si="42">M13/M$35*100</f>
        <v>5.6933829107416347</v>
      </c>
      <c r="N50" s="173">
        <f t="shared" si="42"/>
        <v>6.1306118240627248</v>
      </c>
      <c r="O50" s="173">
        <f t="shared" si="42"/>
        <v>7.0245112832450491</v>
      </c>
      <c r="P50" s="173">
        <f t="shared" si="42"/>
        <v>7.6799609030888307</v>
      </c>
      <c r="Q50" s="173">
        <f t="shared" si="42"/>
        <v>8.1431966290468072</v>
      </c>
      <c r="S50" s="68">
        <f t="shared" si="26"/>
        <v>23.385965245712381</v>
      </c>
      <c r="T50" s="69">
        <f t="shared" si="27"/>
        <v>48.573133461070967</v>
      </c>
      <c r="U50" s="69">
        <f t="shared" si="28"/>
        <v>71.959098706783337</v>
      </c>
      <c r="W50" t="str">
        <f t="shared" si="29"/>
        <v>24 Business, media and public service professionals</v>
      </c>
      <c r="X50" s="173">
        <f t="shared" ref="X50:AB50" si="43">X13/X$35*100</f>
        <v>4.3432751731086867</v>
      </c>
      <c r="Y50" s="173">
        <f t="shared" si="43"/>
        <v>5.1463300857158227</v>
      </c>
      <c r="Z50" s="173">
        <f t="shared" si="43"/>
        <v>5.6409382648622559</v>
      </c>
      <c r="AA50" s="173">
        <f t="shared" si="43"/>
        <v>6.0652007658181653</v>
      </c>
      <c r="AB50" s="173">
        <f t="shared" si="43"/>
        <v>6.8640893968006083</v>
      </c>
      <c r="AD50" s="68">
        <f t="shared" si="31"/>
        <v>32.139588995108134</v>
      </c>
      <c r="AE50" s="69">
        <f t="shared" si="32"/>
        <v>63.893261744837694</v>
      </c>
      <c r="AF50" s="69">
        <f t="shared" si="33"/>
        <v>96.032850739945829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1.6888130235108125</v>
      </c>
      <c r="C51" s="173">
        <f t="shared" si="20"/>
        <v>1.8640868081133954</v>
      </c>
      <c r="D51" s="173">
        <f t="shared" si="20"/>
        <v>2.0856723075215067</v>
      </c>
      <c r="E51" s="173">
        <f t="shared" si="20"/>
        <v>1.7781350331132917</v>
      </c>
      <c r="F51" s="173">
        <f t="shared" si="20"/>
        <v>1.8130081783730934</v>
      </c>
      <c r="H51" s="68">
        <f t="shared" si="21"/>
        <v>-6.6233519177732596</v>
      </c>
      <c r="I51" s="69">
        <f t="shared" si="22"/>
        <v>36.110176010786269</v>
      </c>
      <c r="J51" s="69">
        <f t="shared" si="23"/>
        <v>29.486824093013002</v>
      </c>
      <c r="L51" t="str">
        <f t="shared" si="24"/>
        <v>31 Science, engineering and technology associate professionals</v>
      </c>
      <c r="M51" s="173">
        <f t="shared" ref="M51:Q51" si="44">M14/M$35*100</f>
        <v>2.3970330009814287</v>
      </c>
      <c r="N51" s="173">
        <f t="shared" si="44"/>
        <v>2.7392053500545548</v>
      </c>
      <c r="O51" s="173">
        <f t="shared" si="44"/>
        <v>2.9868177624989749</v>
      </c>
      <c r="P51" s="173">
        <f t="shared" si="44"/>
        <v>2.4227011119115263</v>
      </c>
      <c r="Q51" s="173">
        <f t="shared" si="44"/>
        <v>2.3924892588665649</v>
      </c>
      <c r="S51" s="68">
        <f t="shared" si="26"/>
        <v>-14.743357226126689</v>
      </c>
      <c r="T51" s="69">
        <f t="shared" si="27"/>
        <v>30.80702886159586</v>
      </c>
      <c r="U51" s="69">
        <f t="shared" si="28"/>
        <v>16.063671635469166</v>
      </c>
      <c r="W51" t="str">
        <f t="shared" si="29"/>
        <v>31 Science, engineering and technology associate professionals</v>
      </c>
      <c r="X51" s="173">
        <f t="shared" ref="X51:AB51" si="45">X14/X$35*100</f>
        <v>0.82512682070948618</v>
      </c>
      <c r="Y51" s="173">
        <f t="shared" si="45"/>
        <v>0.80566255518557117</v>
      </c>
      <c r="Z51" s="173">
        <f t="shared" si="45"/>
        <v>1.0116960773470081</v>
      </c>
      <c r="AA51" s="173">
        <f t="shared" si="45"/>
        <v>1.0104117045614731</v>
      </c>
      <c r="AB51" s="173">
        <f t="shared" si="45"/>
        <v>1.1361080095359739</v>
      </c>
      <c r="AD51" s="68">
        <f t="shared" si="31"/>
        <v>21.946944435275668</v>
      </c>
      <c r="AE51" s="69">
        <f t="shared" si="32"/>
        <v>54.769336922950664</v>
      </c>
      <c r="AF51" s="69">
        <f t="shared" si="33"/>
        <v>76.716281358226325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1.5984613117175126</v>
      </c>
      <c r="C52" s="173">
        <f t="shared" si="20"/>
        <v>1.7646752071772935</v>
      </c>
      <c r="D52" s="173">
        <f t="shared" si="20"/>
        <v>1.8166358096382815</v>
      </c>
      <c r="E52" s="173">
        <f t="shared" si="20"/>
        <v>1.8012291135129397</v>
      </c>
      <c r="F52" s="173">
        <f t="shared" si="20"/>
        <v>1.9169291646265831</v>
      </c>
      <c r="H52" s="68">
        <f t="shared" si="21"/>
        <v>13.350329233267777</v>
      </c>
      <c r="I52" s="69">
        <f t="shared" si="22"/>
        <v>60.16009398861457</v>
      </c>
      <c r="J52" s="69">
        <f t="shared" si="23"/>
        <v>73.510423221882348</v>
      </c>
      <c r="L52" t="str">
        <f t="shared" si="24"/>
        <v>32 Health and social care associate professionals</v>
      </c>
      <c r="M52" s="173">
        <f t="shared" ref="M52:Q52" si="46">M15/M$35*100</f>
        <v>0.66961870160579173</v>
      </c>
      <c r="N52" s="173">
        <f t="shared" si="46"/>
        <v>0.68703825493820481</v>
      </c>
      <c r="O52" s="173">
        <f t="shared" si="46"/>
        <v>0.74979989741301289</v>
      </c>
      <c r="P52" s="173">
        <f t="shared" si="46"/>
        <v>0.68161931285121768</v>
      </c>
      <c r="Q52" s="173">
        <f t="shared" si="46"/>
        <v>0.69853085703311846</v>
      </c>
      <c r="S52" s="68">
        <f t="shared" si="26"/>
        <v>-0.84213332826389775</v>
      </c>
      <c r="T52" s="69">
        <f t="shared" si="27"/>
        <v>45.828223238380986</v>
      </c>
      <c r="U52" s="69">
        <f t="shared" si="28"/>
        <v>44.98608991011708</v>
      </c>
      <c r="W52" t="str">
        <f t="shared" si="29"/>
        <v>32 Health and social care associate professionals</v>
      </c>
      <c r="X52" s="173">
        <f t="shared" ref="X52:AB52" si="47">X15/X$35*100</f>
        <v>2.7312005346247741</v>
      </c>
      <c r="Y52" s="173">
        <f t="shared" si="47"/>
        <v>3.0680381590935539</v>
      </c>
      <c r="Z52" s="173">
        <f t="shared" si="47"/>
        <v>3.0880802861075187</v>
      </c>
      <c r="AA52" s="173">
        <f t="shared" si="47"/>
        <v>3.1347627745548818</v>
      </c>
      <c r="AB52" s="173">
        <f t="shared" si="47"/>
        <v>3.3401577183846425</v>
      </c>
      <c r="AD52" s="68">
        <f t="shared" si="31"/>
        <v>17.457231082863021</v>
      </c>
      <c r="AE52" s="69">
        <f t="shared" si="32"/>
        <v>64.307336670221488</v>
      </c>
      <c r="AF52" s="69">
        <f t="shared" si="33"/>
        <v>81.764567753084492</v>
      </c>
    </row>
    <row r="53" spans="1:32" x14ac:dyDescent="0.2">
      <c r="A53" t="str">
        <f t="shared" si="19"/>
        <v>33 Protective service occupations</v>
      </c>
      <c r="B53" s="173">
        <f t="shared" si="20"/>
        <v>0.96413695867308169</v>
      </c>
      <c r="C53" s="173">
        <f t="shared" si="20"/>
        <v>0.94995901064491328</v>
      </c>
      <c r="D53" s="173">
        <f t="shared" si="20"/>
        <v>1.0315648207144861</v>
      </c>
      <c r="E53" s="173">
        <f t="shared" si="20"/>
        <v>1.1934680167958378</v>
      </c>
      <c r="F53" s="173">
        <f t="shared" si="20"/>
        <v>1.34224130542249</v>
      </c>
      <c r="H53" s="68">
        <f t="shared" si="21"/>
        <v>39.771513586045508</v>
      </c>
      <c r="I53" s="69">
        <f t="shared" si="22"/>
        <v>43.067666611624858</v>
      </c>
      <c r="J53" s="69">
        <f t="shared" si="23"/>
        <v>82.839180197670359</v>
      </c>
      <c r="L53" t="str">
        <f t="shared" si="24"/>
        <v>33 Protective service occupations</v>
      </c>
      <c r="M53" s="173">
        <f t="shared" ref="M53:Q53" si="48">M16/M$35*100</f>
        <v>1.3620954948690902</v>
      </c>
      <c r="N53" s="173">
        <f t="shared" si="48"/>
        <v>1.2929266509439845</v>
      </c>
      <c r="O53" s="173">
        <f t="shared" si="48"/>
        <v>1.3887241848849223</v>
      </c>
      <c r="P53" s="173">
        <f t="shared" si="48"/>
        <v>1.5534055219414302</v>
      </c>
      <c r="Q53" s="173">
        <f t="shared" si="48"/>
        <v>1.6466326135776235</v>
      </c>
      <c r="S53" s="68">
        <f t="shared" si="26"/>
        <v>26.202416210173912</v>
      </c>
      <c r="T53" s="69">
        <f t="shared" si="27"/>
        <v>33.119596675489149</v>
      </c>
      <c r="U53" s="69">
        <f t="shared" si="28"/>
        <v>59.322012885663064</v>
      </c>
      <c r="W53" t="str">
        <f t="shared" si="29"/>
        <v>33 Protective service occupations</v>
      </c>
      <c r="X53" s="173">
        <f t="shared" ref="X53:AB53" si="49">X16/X$35*100</f>
        <v>0.47881981437696147</v>
      </c>
      <c r="Y53" s="173">
        <f t="shared" si="49"/>
        <v>0.53515204328622712</v>
      </c>
      <c r="Z53" s="173">
        <f t="shared" si="49"/>
        <v>0.60590582705859886</v>
      </c>
      <c r="AA53" s="173">
        <f t="shared" si="49"/>
        <v>0.76475724747297558</v>
      </c>
      <c r="AB53" s="173">
        <f t="shared" si="49"/>
        <v>0.9866774486917399</v>
      </c>
      <c r="AD53" s="68">
        <f t="shared" si="31"/>
        <v>76.836308514934018</v>
      </c>
      <c r="AE53" s="69">
        <f t="shared" si="32"/>
        <v>70.241410148668749</v>
      </c>
      <c r="AF53" s="69">
        <f t="shared" si="33"/>
        <v>147.07771866360278</v>
      </c>
    </row>
    <row r="54" spans="1:32" x14ac:dyDescent="0.2">
      <c r="A54" t="str">
        <f t="shared" si="19"/>
        <v>34 Culture, media and sports occupations</v>
      </c>
      <c r="B54" s="173">
        <f t="shared" si="20"/>
        <v>1.6501747974693477</v>
      </c>
      <c r="C54" s="173">
        <f t="shared" si="20"/>
        <v>1.6550608595780349</v>
      </c>
      <c r="D54" s="173">
        <f t="shared" si="20"/>
        <v>1.7523792520569441</v>
      </c>
      <c r="E54" s="173">
        <f t="shared" si="20"/>
        <v>1.6037821945908377</v>
      </c>
      <c r="F54" s="173">
        <f t="shared" si="20"/>
        <v>1.7286110339306822</v>
      </c>
      <c r="H54" s="68">
        <f t="shared" si="21"/>
        <v>5.9628840117099138</v>
      </c>
      <c r="I54" s="69">
        <f t="shared" si="22"/>
        <v>45.309655831554224</v>
      </c>
      <c r="J54" s="69">
        <f t="shared" si="23"/>
        <v>51.272539843264141</v>
      </c>
      <c r="L54" t="str">
        <f t="shared" si="24"/>
        <v>34 Culture, media and sports occupations</v>
      </c>
      <c r="M54" s="173">
        <f t="shared" ref="M54:Q54" si="50">M17/M$35*100</f>
        <v>1.8093832331936843</v>
      </c>
      <c r="N54" s="173">
        <f t="shared" si="50"/>
        <v>1.8359971261729593</v>
      </c>
      <c r="O54" s="173">
        <f t="shared" si="50"/>
        <v>1.9437971856835237</v>
      </c>
      <c r="P54" s="173">
        <f t="shared" si="50"/>
        <v>1.7872342508657375</v>
      </c>
      <c r="Q54" s="173">
        <f t="shared" si="50"/>
        <v>1.9034955913291285</v>
      </c>
      <c r="S54" s="68">
        <f t="shared" si="26"/>
        <v>4.2288346436115862</v>
      </c>
      <c r="T54" s="69">
        <f t="shared" si="27"/>
        <v>39.503917401029057</v>
      </c>
      <c r="U54" s="69">
        <f t="shared" si="28"/>
        <v>43.732752044640641</v>
      </c>
      <c r="W54" t="str">
        <f t="shared" si="29"/>
        <v>34 Culture, media and sports occupations</v>
      </c>
      <c r="X54" s="173">
        <f t="shared" ref="X54:AB54" si="51">X17/X$35*100</f>
        <v>1.4560174259196363</v>
      </c>
      <c r="Y54" s="173">
        <f t="shared" si="51"/>
        <v>1.4362249834994751</v>
      </c>
      <c r="Z54" s="173">
        <f t="shared" si="51"/>
        <v>1.5242492541653101</v>
      </c>
      <c r="AA54" s="173">
        <f t="shared" si="51"/>
        <v>1.3852779513398841</v>
      </c>
      <c r="AB54" s="173">
        <f t="shared" si="51"/>
        <v>1.5243258718867314</v>
      </c>
      <c r="AD54" s="68">
        <f t="shared" si="31"/>
        <v>8.5983425502447606</v>
      </c>
      <c r="AE54" s="69">
        <f t="shared" si="32"/>
        <v>54.133385536555402</v>
      </c>
      <c r="AF54" s="69">
        <f t="shared" si="33"/>
        <v>62.731728086800167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5.6991697918422188</v>
      </c>
      <c r="C55" s="173">
        <f t="shared" si="52"/>
        <v>5.7742117779897413</v>
      </c>
      <c r="D55" s="173">
        <f t="shared" si="52"/>
        <v>6.0741799148322455</v>
      </c>
      <c r="E55" s="173">
        <f t="shared" si="52"/>
        <v>5.6772313228649045</v>
      </c>
      <c r="F55" s="173">
        <f t="shared" si="52"/>
        <v>5.7405587241887002</v>
      </c>
      <c r="H55" s="68">
        <f t="shared" si="21"/>
        <v>1.5198820205664507</v>
      </c>
      <c r="I55" s="69">
        <f t="shared" si="22"/>
        <v>45.176886734762142</v>
      </c>
      <c r="J55" s="69">
        <f t="shared" si="23"/>
        <v>46.696768755328591</v>
      </c>
      <c r="L55" t="str">
        <f t="shared" si="24"/>
        <v>35 Business and public service associate professionals</v>
      </c>
      <c r="M55" s="173">
        <f t="shared" ref="M55:Q55" si="53">M18/M$35*100</f>
        <v>5.7904450299604191</v>
      </c>
      <c r="N55" s="173">
        <f t="shared" si="53"/>
        <v>5.7346115994129363</v>
      </c>
      <c r="O55" s="173">
        <f t="shared" si="53"/>
        <v>6.123608822211855</v>
      </c>
      <c r="P55" s="173">
        <f t="shared" si="53"/>
        <v>5.553283485695558</v>
      </c>
      <c r="Q55" s="173">
        <f t="shared" si="53"/>
        <v>5.3619210723121729</v>
      </c>
      <c r="S55" s="68">
        <f t="shared" si="26"/>
        <v>-6.8034292137658836</v>
      </c>
      <c r="T55" s="69">
        <f t="shared" si="27"/>
        <v>36.16580626634989</v>
      </c>
      <c r="U55" s="69">
        <f t="shared" si="28"/>
        <v>29.362377052584005</v>
      </c>
      <c r="W55" t="str">
        <f t="shared" si="29"/>
        <v>35 Business and public service associate professionals</v>
      </c>
      <c r="X55" s="173">
        <f t="shared" ref="X55:AB55" si="54">X18/X$35*100</f>
        <v>5.5878581000968905</v>
      </c>
      <c r="Y55" s="173">
        <f t="shared" si="54"/>
        <v>5.8221067629742755</v>
      </c>
      <c r="Z55" s="173">
        <f t="shared" si="54"/>
        <v>6.0152710324581724</v>
      </c>
      <c r="AA55" s="173">
        <f t="shared" si="54"/>
        <v>5.8248618750277892</v>
      </c>
      <c r="AB55" s="173">
        <f t="shared" si="54"/>
        <v>6.1828508008602263</v>
      </c>
      <c r="AD55" s="68">
        <f t="shared" si="31"/>
        <v>11.618179196635669</v>
      </c>
      <c r="AE55" s="69">
        <f t="shared" si="32"/>
        <v>56.109623224556401</v>
      </c>
      <c r="AF55" s="69">
        <f t="shared" si="33"/>
        <v>67.727802421192081</v>
      </c>
    </row>
    <row r="56" spans="1:32" x14ac:dyDescent="0.2">
      <c r="A56" t="str">
        <f t="shared" si="19"/>
        <v>41 Administrative occupations</v>
      </c>
      <c r="B56" s="173">
        <f t="shared" si="52"/>
        <v>10.2255822593232</v>
      </c>
      <c r="C56" s="173">
        <f t="shared" si="52"/>
        <v>9.3758823070375321</v>
      </c>
      <c r="D56" s="173">
        <f t="shared" si="52"/>
        <v>10.030077572101581</v>
      </c>
      <c r="E56" s="173">
        <f t="shared" si="52"/>
        <v>9.0956350089116658</v>
      </c>
      <c r="F56" s="173">
        <f t="shared" si="52"/>
        <v>8.4388882385113124</v>
      </c>
      <c r="H56" s="68">
        <f t="shared" si="21"/>
        <v>-9.6214154893419668</v>
      </c>
      <c r="I56" s="69">
        <f t="shared" si="22"/>
        <v>46.176864843913499</v>
      </c>
      <c r="J56" s="69">
        <f t="shared" si="23"/>
        <v>36.555449354571536</v>
      </c>
      <c r="L56" t="str">
        <f t="shared" si="24"/>
        <v>41 Administrative occupations</v>
      </c>
      <c r="M56" s="173">
        <f t="shared" ref="M56:Q56" si="55">M19/M$35*100</f>
        <v>5.9575506953195498</v>
      </c>
      <c r="N56" s="173">
        <f t="shared" si="55"/>
        <v>5.2707366572310583</v>
      </c>
      <c r="O56" s="173">
        <f t="shared" si="55"/>
        <v>6.5123257779811876</v>
      </c>
      <c r="P56" s="173">
        <f t="shared" si="55"/>
        <v>6.1970523789087677</v>
      </c>
      <c r="Q56" s="173">
        <f t="shared" si="55"/>
        <v>6.6919348728182522</v>
      </c>
      <c r="S56" s="68">
        <f t="shared" si="26"/>
        <v>9.3710907975402513</v>
      </c>
      <c r="T56" s="69">
        <f t="shared" si="27"/>
        <v>38.896294358254188</v>
      </c>
      <c r="U56" s="69">
        <f t="shared" si="28"/>
        <v>48.267385155794436</v>
      </c>
      <c r="W56" t="str">
        <f t="shared" si="29"/>
        <v>41 Administrative occupations</v>
      </c>
      <c r="X56" s="173">
        <f t="shared" ref="X56:AB56" si="56">X19/X$35*100</f>
        <v>15.430518708752086</v>
      </c>
      <c r="Y56" s="173">
        <f t="shared" si="56"/>
        <v>14.340907625685709</v>
      </c>
      <c r="Z56" s="173">
        <f t="shared" si="56"/>
        <v>14.222499327847382</v>
      </c>
      <c r="AA56" s="173">
        <f t="shared" si="56"/>
        <v>12.548049862850782</v>
      </c>
      <c r="AB56" s="173">
        <f t="shared" si="56"/>
        <v>10.479529543282128</v>
      </c>
      <c r="AD56" s="68">
        <f t="shared" si="31"/>
        <v>-19.985769716566438</v>
      </c>
      <c r="AE56" s="69">
        <f t="shared" si="32"/>
        <v>50.149927184915065</v>
      </c>
      <c r="AF56" s="69">
        <f t="shared" si="33"/>
        <v>30.16415746834863</v>
      </c>
    </row>
    <row r="57" spans="1:32" x14ac:dyDescent="0.2">
      <c r="A57" t="str">
        <f t="shared" si="19"/>
        <v>42 Secretarial and related occupations</v>
      </c>
      <c r="B57" s="173">
        <f t="shared" si="52"/>
        <v>2.325697700835804</v>
      </c>
      <c r="C57" s="173">
        <f t="shared" si="52"/>
        <v>1.9598238616023962</v>
      </c>
      <c r="D57" s="173">
        <f t="shared" si="52"/>
        <v>1.956111455717614</v>
      </c>
      <c r="E57" s="173">
        <f t="shared" si="52"/>
        <v>2.0034322222132497</v>
      </c>
      <c r="F57" s="173">
        <f t="shared" si="52"/>
        <v>1.3475666186188215</v>
      </c>
      <c r="H57" s="68">
        <f t="shared" si="21"/>
        <v>-25.99837788326214</v>
      </c>
      <c r="I57" s="69">
        <f t="shared" si="22"/>
        <v>49.578811473341325</v>
      </c>
      <c r="J57" s="69">
        <f t="shared" si="23"/>
        <v>23.580433590079181</v>
      </c>
      <c r="L57" t="str">
        <f t="shared" si="24"/>
        <v>42 Secretarial and related occupations</v>
      </c>
      <c r="M57" s="173">
        <f t="shared" ref="M57:Q57" si="57">M20/M$35*100</f>
        <v>0.37759378257884657</v>
      </c>
      <c r="N57" s="173">
        <f t="shared" si="57"/>
        <v>0.26651790795107438</v>
      </c>
      <c r="O57" s="173">
        <f t="shared" si="57"/>
        <v>0.27398330772905138</v>
      </c>
      <c r="P57" s="173">
        <f t="shared" si="57"/>
        <v>0.34439792863759061</v>
      </c>
      <c r="Q57" s="173">
        <f t="shared" si="57"/>
        <v>0.40583113850465247</v>
      </c>
      <c r="S57" s="68">
        <f t="shared" si="26"/>
        <v>57.655170185483485</v>
      </c>
      <c r="T57" s="69">
        <f t="shared" si="27"/>
        <v>45.417850713518945</v>
      </c>
      <c r="U57" s="69">
        <f t="shared" si="28"/>
        <v>103.07302089900243</v>
      </c>
      <c r="W57" t="str">
        <f t="shared" si="29"/>
        <v>42 Secretarial and related occupations</v>
      </c>
      <c r="X57" s="173">
        <f t="shared" ref="X57:AB57" si="58">X20/X$35*100</f>
        <v>4.7014432733215008</v>
      </c>
      <c r="Y57" s="173">
        <f t="shared" si="58"/>
        <v>4.0078162227243137</v>
      </c>
      <c r="Z57" s="173">
        <f t="shared" si="58"/>
        <v>3.9608551261967975</v>
      </c>
      <c r="AA57" s="173">
        <f t="shared" si="58"/>
        <v>3.9794582216270635</v>
      </c>
      <c r="AB57" s="173">
        <f t="shared" si="58"/>
        <v>2.4476213519784391</v>
      </c>
      <c r="AD57" s="68">
        <f t="shared" si="31"/>
        <v>-32.894727737816545</v>
      </c>
      <c r="AE57" s="69">
        <f t="shared" si="32"/>
        <v>49.92183865859861</v>
      </c>
      <c r="AF57" s="69">
        <f t="shared" si="33"/>
        <v>17.027110920782064</v>
      </c>
    </row>
    <row r="58" spans="1:32" x14ac:dyDescent="0.2">
      <c r="A58" t="str">
        <f t="shared" si="19"/>
        <v>51 Skilled agricultural and related trades</v>
      </c>
      <c r="B58" s="173">
        <f t="shared" si="52"/>
        <v>1.170682021132506</v>
      </c>
      <c r="C58" s="173">
        <f t="shared" si="52"/>
        <v>0.96455737497257388</v>
      </c>
      <c r="D58" s="173">
        <f t="shared" si="52"/>
        <v>0.8337745409312689</v>
      </c>
      <c r="E58" s="173">
        <f t="shared" si="52"/>
        <v>0.83010384752364563</v>
      </c>
      <c r="F58" s="173">
        <f t="shared" si="52"/>
        <v>0.85908762044452169</v>
      </c>
      <c r="H58" s="68">
        <f t="shared" si="21"/>
        <v>10.681088781738888</v>
      </c>
      <c r="I58" s="69">
        <f t="shared" si="22"/>
        <v>58.239825637094555</v>
      </c>
      <c r="J58" s="69">
        <f t="shared" si="23"/>
        <v>68.920914418833448</v>
      </c>
      <c r="L58" t="str">
        <f t="shared" si="24"/>
        <v>51 Skilled agricultural and related trades</v>
      </c>
      <c r="M58" s="173">
        <f t="shared" ref="M58:Q58" si="59">M21/M$35*100</f>
        <v>1.8335704364478849</v>
      </c>
      <c r="N58" s="173">
        <f t="shared" si="59"/>
        <v>1.4722894632772661</v>
      </c>
      <c r="O58" s="173">
        <f t="shared" si="59"/>
        <v>1.227493226779697</v>
      </c>
      <c r="P58" s="173">
        <f t="shared" si="59"/>
        <v>1.1967664020083826</v>
      </c>
      <c r="Q58" s="173">
        <f t="shared" si="59"/>
        <v>1.224153657001839</v>
      </c>
      <c r="S58" s="68">
        <f t="shared" si="26"/>
        <v>6.1460373472111485</v>
      </c>
      <c r="T58" s="69">
        <f t="shared" si="27"/>
        <v>52.771784737456471</v>
      </c>
      <c r="U58" s="69">
        <f t="shared" si="28"/>
        <v>58.917822084667613</v>
      </c>
      <c r="W58" t="str">
        <f t="shared" si="29"/>
        <v>51 Skilled agricultural and related trades</v>
      </c>
      <c r="X58" s="173">
        <f t="shared" ref="X58:AB58" si="60">X21/X$35*100</f>
        <v>0.3622784226496033</v>
      </c>
      <c r="Y58" s="173">
        <f t="shared" si="60"/>
        <v>0.35047376172934142</v>
      </c>
      <c r="Z58" s="173">
        <f t="shared" si="60"/>
        <v>0.36454450970692454</v>
      </c>
      <c r="AA58" s="173">
        <f t="shared" si="60"/>
        <v>0.39338307358969327</v>
      </c>
      <c r="AB58" s="173">
        <f t="shared" si="60"/>
        <v>0.43264874245404117</v>
      </c>
      <c r="AD58" s="68">
        <f t="shared" si="31"/>
        <v>28.880214804312686</v>
      </c>
      <c r="AE58" s="69">
        <f t="shared" si="32"/>
        <v>80.183031103619783</v>
      </c>
      <c r="AF58" s="69">
        <f t="shared" si="33"/>
        <v>109.06324590793248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5.0009957119543804</v>
      </c>
      <c r="C59" s="173">
        <f t="shared" si="52"/>
        <v>4.9847193351784043</v>
      </c>
      <c r="D59" s="173">
        <f t="shared" si="52"/>
        <v>4.2199017741283891</v>
      </c>
      <c r="E59" s="173">
        <f t="shared" si="52"/>
        <v>4.0649780784299239</v>
      </c>
      <c r="F59" s="173">
        <f t="shared" si="52"/>
        <v>3.6658085477977442</v>
      </c>
      <c r="H59" s="68">
        <f t="shared" si="21"/>
        <v>-6.6848777735440885</v>
      </c>
      <c r="I59" s="69">
        <f t="shared" si="22"/>
        <v>36.949236446603038</v>
      </c>
      <c r="J59" s="69">
        <f t="shared" si="23"/>
        <v>30.26435867305895</v>
      </c>
      <c r="L59" t="str">
        <f t="shared" si="24"/>
        <v>52 Skilled metal, electrical and electronic trades</v>
      </c>
      <c r="M59" s="173">
        <f t="shared" ref="M59:Q59" si="61">M22/M$35*100</f>
        <v>8.9744063689163323</v>
      </c>
      <c r="N59" s="173">
        <f t="shared" si="61"/>
        <v>8.8990532489105192</v>
      </c>
      <c r="O59" s="173">
        <f t="shared" si="61"/>
        <v>7.592129498842211</v>
      </c>
      <c r="P59" s="173">
        <f t="shared" si="61"/>
        <v>7.1230673053210474</v>
      </c>
      <c r="Q59" s="173">
        <f t="shared" si="61"/>
        <v>6.3756957184130298</v>
      </c>
      <c r="S59" s="68">
        <f t="shared" si="26"/>
        <v>-10.61782249756595</v>
      </c>
      <c r="T59" s="69">
        <f t="shared" si="27"/>
        <v>34.985844459119576</v>
      </c>
      <c r="U59" s="69">
        <f t="shared" si="28"/>
        <v>24.368021961553623</v>
      </c>
      <c r="W59" t="str">
        <f t="shared" si="29"/>
        <v>52 Skilled metal, electrical and electronic trades</v>
      </c>
      <c r="X59" s="173">
        <f t="shared" ref="X59:AB59" si="62">X22/X$35*100</f>
        <v>0.1553544258411784</v>
      </c>
      <c r="Y59" s="173">
        <f t="shared" si="62"/>
        <v>0.25047391608119124</v>
      </c>
      <c r="Z59" s="173">
        <f t="shared" si="62"/>
        <v>0.20091416333404985</v>
      </c>
      <c r="AA59" s="173">
        <f t="shared" si="62"/>
        <v>0.42257969988875937</v>
      </c>
      <c r="AB59" s="173">
        <f t="shared" si="62"/>
        <v>0.50035044214747104</v>
      </c>
      <c r="AD59" s="68">
        <f t="shared" si="31"/>
        <v>170.43637262214511</v>
      </c>
      <c r="AE59" s="69">
        <f t="shared" si="32"/>
        <v>125.37113612800282</v>
      </c>
      <c r="AF59" s="69">
        <f t="shared" si="33"/>
        <v>295.80750875014792</v>
      </c>
    </row>
    <row r="60" spans="1:32" x14ac:dyDescent="0.2">
      <c r="A60" t="str">
        <f t="shared" si="19"/>
        <v>53 Skilled construction and building trades</v>
      </c>
      <c r="B60" s="173">
        <f t="shared" si="52"/>
        <v>3.1735265885123791</v>
      </c>
      <c r="C60" s="173">
        <f t="shared" si="52"/>
        <v>3.4938246065456653</v>
      </c>
      <c r="D60" s="173">
        <f t="shared" si="52"/>
        <v>2.9446563731855102</v>
      </c>
      <c r="E60" s="173">
        <f t="shared" si="52"/>
        <v>2.9251143978664849</v>
      </c>
      <c r="F60" s="173">
        <f t="shared" si="52"/>
        <v>2.4957837957345137</v>
      </c>
      <c r="H60" s="68">
        <f t="shared" si="21"/>
        <v>-8.9548259717327223</v>
      </c>
      <c r="I60" s="69">
        <f t="shared" si="22"/>
        <v>41.641575217027736</v>
      </c>
      <c r="J60" s="69">
        <f t="shared" si="23"/>
        <v>32.686749245295019</v>
      </c>
      <c r="L60" t="str">
        <f t="shared" si="24"/>
        <v>53 Skilled construction and building trades</v>
      </c>
      <c r="M60" s="173">
        <f t="shared" ref="M60:Q60" si="63">M23/M$35*100</f>
        <v>5.700191932221502</v>
      </c>
      <c r="N60" s="173">
        <f t="shared" si="63"/>
        <v>6.3131031121102108</v>
      </c>
      <c r="O60" s="173">
        <f t="shared" si="63"/>
        <v>5.3283884666098835</v>
      </c>
      <c r="P60" s="173">
        <f t="shared" si="63"/>
        <v>5.2908574061371052</v>
      </c>
      <c r="Q60" s="173">
        <f t="shared" si="63"/>
        <v>4.5323206335249573</v>
      </c>
      <c r="S60" s="68">
        <f t="shared" si="26"/>
        <v>-9.4660014238110524</v>
      </c>
      <c r="T60" s="69">
        <f t="shared" si="27"/>
        <v>41.358951486302765</v>
      </c>
      <c r="U60" s="69">
        <f t="shared" si="28"/>
        <v>31.892950062491714</v>
      </c>
      <c r="W60" t="str">
        <f t="shared" si="29"/>
        <v>53 Skilled construction and building trades</v>
      </c>
      <c r="X60" s="173">
        <f t="shared" ref="X60:AB60" si="64">X23/X$35*100</f>
        <v>9.2215603397764218E-2</v>
      </c>
      <c r="Y60" s="173">
        <f t="shared" si="64"/>
        <v>8.4009132371579462E-2</v>
      </c>
      <c r="Z60" s="173">
        <f t="shared" si="64"/>
        <v>0.10374806776007653</v>
      </c>
      <c r="AA60" s="173">
        <f t="shared" si="64"/>
        <v>0.10734883968815957</v>
      </c>
      <c r="AB60" s="173">
        <f t="shared" si="64"/>
        <v>0.11687588010516363</v>
      </c>
      <c r="AD60" s="68">
        <f t="shared" si="31"/>
        <v>22.333737568787711</v>
      </c>
      <c r="AE60" s="69">
        <f t="shared" si="32"/>
        <v>58.940705135911323</v>
      </c>
      <c r="AF60" s="69">
        <f t="shared" si="33"/>
        <v>81.274442704699041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1.9230340084213322</v>
      </c>
      <c r="C61" s="173">
        <f t="shared" si="52"/>
        <v>1.6461503134173188</v>
      </c>
      <c r="D61" s="173">
        <f t="shared" si="52"/>
        <v>1.6781428884169491</v>
      </c>
      <c r="E61" s="173">
        <f t="shared" si="52"/>
        <v>1.5589984264064665</v>
      </c>
      <c r="F61" s="173">
        <f t="shared" si="52"/>
        <v>1.4440738887404025</v>
      </c>
      <c r="H61" s="68">
        <f t="shared" si="21"/>
        <v>-7.5631643090459004</v>
      </c>
      <c r="I61" s="69">
        <f t="shared" si="22"/>
        <v>40.926039494645522</v>
      </c>
      <c r="J61" s="69">
        <f t="shared" si="23"/>
        <v>33.36287518559962</v>
      </c>
      <c r="L61" t="str">
        <f t="shared" si="24"/>
        <v>54 Textiles, printing and other skilled trades</v>
      </c>
      <c r="M61" s="173">
        <f t="shared" ref="M61:Q61" si="65">M24/M$35*100</f>
        <v>2.2600219510602888</v>
      </c>
      <c r="N61" s="173">
        <f t="shared" si="65"/>
        <v>1.9314685933319957</v>
      </c>
      <c r="O61" s="173">
        <f t="shared" si="65"/>
        <v>1.8070912953015734</v>
      </c>
      <c r="P61" s="173">
        <f t="shared" si="65"/>
        <v>1.6429615371071709</v>
      </c>
      <c r="Q61" s="173">
        <f t="shared" si="65"/>
        <v>1.4876900791819525</v>
      </c>
      <c r="S61" s="68">
        <f t="shared" si="26"/>
        <v>-12.376755782903871</v>
      </c>
      <c r="T61" s="69">
        <f t="shared" si="27"/>
        <v>29.444573636485671</v>
      </c>
      <c r="U61" s="69">
        <f t="shared" si="28"/>
        <v>17.067817853581797</v>
      </c>
      <c r="W61" t="str">
        <f t="shared" si="29"/>
        <v>54 Textiles, printing and other skilled trades</v>
      </c>
      <c r="X61" s="173">
        <f t="shared" ref="X61:AB61" si="66">X24/X$35*100</f>
        <v>1.5120715309053079</v>
      </c>
      <c r="Y61" s="173">
        <f t="shared" si="66"/>
        <v>1.3010681642087298</v>
      </c>
      <c r="Z61" s="173">
        <f t="shared" si="66"/>
        <v>1.5244634539282973</v>
      </c>
      <c r="AA61" s="173">
        <f t="shared" si="66"/>
        <v>1.4589924829617007</v>
      </c>
      <c r="AB61" s="173">
        <f t="shared" si="66"/>
        <v>1.3931251905555089</v>
      </c>
      <c r="AD61" s="68">
        <f t="shared" si="31"/>
        <v>-0.76280157914911995</v>
      </c>
      <c r="AE61" s="69">
        <f t="shared" si="32"/>
        <v>57.146388257195781</v>
      </c>
      <c r="AF61" s="69">
        <f t="shared" si="33"/>
        <v>56.383586678046662</v>
      </c>
    </row>
    <row r="62" spans="1:32" x14ac:dyDescent="0.2">
      <c r="A62" t="str">
        <f t="shared" si="19"/>
        <v>61 Caring personal service occupations</v>
      </c>
      <c r="B62" s="173">
        <f t="shared" si="52"/>
        <v>7.1046742751081329</v>
      </c>
      <c r="C62" s="173">
        <f t="shared" si="52"/>
        <v>6.9950424562720785</v>
      </c>
      <c r="D62" s="173">
        <f t="shared" si="52"/>
        <v>6.9163010573203811</v>
      </c>
      <c r="E62" s="173">
        <f t="shared" si="52"/>
        <v>7.2886269540920052</v>
      </c>
      <c r="F62" s="173">
        <f t="shared" si="52"/>
        <v>7.7457192352621842</v>
      </c>
      <c r="H62" s="68">
        <f t="shared" si="21"/>
        <v>20.301890800441882</v>
      </c>
      <c r="I62" s="69">
        <f t="shared" si="22"/>
        <v>63.453511674420561</v>
      </c>
      <c r="J62" s="69">
        <f t="shared" si="23"/>
        <v>83.75540247486245</v>
      </c>
      <c r="L62" t="str">
        <f t="shared" si="24"/>
        <v>61 Caring personal service occupations</v>
      </c>
      <c r="M62" s="173">
        <f t="shared" ref="M62:Q62" si="67">M25/M$35*100</f>
        <v>1.4485563489350177</v>
      </c>
      <c r="N62" s="173">
        <f t="shared" si="67"/>
        <v>1.4245918809843106</v>
      </c>
      <c r="O62" s="173">
        <f t="shared" si="67"/>
        <v>1.4005551297214369</v>
      </c>
      <c r="P62" s="173">
        <f t="shared" si="67"/>
        <v>1.6809315153201818</v>
      </c>
      <c r="Q62" s="173">
        <f t="shared" si="67"/>
        <v>1.877581381985709</v>
      </c>
      <c r="S62" s="68">
        <f t="shared" si="26"/>
        <v>42.687364826272727</v>
      </c>
      <c r="T62" s="69">
        <f t="shared" si="27"/>
        <v>56.014674442319581</v>
      </c>
      <c r="U62" s="69">
        <f t="shared" si="28"/>
        <v>98.702039268592301</v>
      </c>
      <c r="W62" t="str">
        <f t="shared" si="29"/>
        <v>61 Caring personal service occupations</v>
      </c>
      <c r="X62" s="173">
        <f t="shared" ref="X62:AB62" si="68">X25/X$35*100</f>
        <v>14.002405445725438</v>
      </c>
      <c r="Y62" s="173">
        <f t="shared" si="68"/>
        <v>13.732301131585082</v>
      </c>
      <c r="Z62" s="173">
        <f t="shared" si="68"/>
        <v>13.489912437373528</v>
      </c>
      <c r="AA62" s="173">
        <f t="shared" si="68"/>
        <v>13.967784839324763</v>
      </c>
      <c r="AB62" s="173">
        <f t="shared" si="68"/>
        <v>14.600375301444327</v>
      </c>
      <c r="AD62" s="68">
        <f t="shared" si="31"/>
        <v>17.532035090889174</v>
      </c>
      <c r="AE62" s="69">
        <f t="shared" si="32"/>
        <v>64.373952570869335</v>
      </c>
      <c r="AF62" s="69">
        <f t="shared" si="33"/>
        <v>81.905987661758502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2.2774140597312922</v>
      </c>
      <c r="C63" s="173">
        <f t="shared" si="52"/>
        <v>2.098792000924536</v>
      </c>
      <c r="D63" s="173">
        <f t="shared" si="52"/>
        <v>1.9599033524087823</v>
      </c>
      <c r="E63" s="173">
        <f t="shared" si="52"/>
        <v>1.9373230072529284</v>
      </c>
      <c r="F63" s="173">
        <f t="shared" si="52"/>
        <v>1.9251383129916251</v>
      </c>
      <c r="H63" s="68">
        <f t="shared" si="21"/>
        <v>5.5144338893964955</v>
      </c>
      <c r="I63" s="69">
        <f t="shared" si="22"/>
        <v>52.829576245236339</v>
      </c>
      <c r="J63" s="69">
        <f t="shared" si="23"/>
        <v>58.344010134632839</v>
      </c>
      <c r="L63" t="str">
        <f t="shared" si="24"/>
        <v>62 Leisure, travel and related personal service occupations</v>
      </c>
      <c r="M63" s="173">
        <f t="shared" ref="M63:Q63" si="69">M26/M$35*100</f>
        <v>1.1144083020012538</v>
      </c>
      <c r="N63" s="173">
        <f t="shared" si="69"/>
        <v>1.1044113659977688</v>
      </c>
      <c r="O63" s="173">
        <f t="shared" si="69"/>
        <v>1.0853706248524453</v>
      </c>
      <c r="P63" s="173">
        <f t="shared" si="69"/>
        <v>1.087321234520795</v>
      </c>
      <c r="Q63" s="173">
        <f t="shared" si="69"/>
        <v>1.1219752053482568</v>
      </c>
      <c r="S63" s="68">
        <f t="shared" si="26"/>
        <v>10.025196252543999</v>
      </c>
      <c r="T63" s="69">
        <f t="shared" si="27"/>
        <v>45.818366588145174</v>
      </c>
      <c r="U63" s="69">
        <f t="shared" si="28"/>
        <v>55.843562840689174</v>
      </c>
      <c r="W63" t="str">
        <f t="shared" si="29"/>
        <v>62 Leisure, travel and related personal service occupations</v>
      </c>
      <c r="X63" s="173">
        <f t="shared" ref="X63:AB63" si="70">X26/X$35*100</f>
        <v>3.695719189046307</v>
      </c>
      <c r="Y63" s="173">
        <f t="shared" si="70"/>
        <v>3.3014594456271653</v>
      </c>
      <c r="Z63" s="173">
        <f t="shared" si="70"/>
        <v>3.0021627975598038</v>
      </c>
      <c r="AA63" s="173">
        <f t="shared" si="70"/>
        <v>2.9497346306718102</v>
      </c>
      <c r="AB63" s="173">
        <f t="shared" si="70"/>
        <v>2.8633246687990934</v>
      </c>
      <c r="AD63" s="68">
        <f t="shared" si="31"/>
        <v>3.5708936115265857</v>
      </c>
      <c r="AE63" s="69">
        <f t="shared" si="32"/>
        <v>55.850477651276378</v>
      </c>
      <c r="AF63" s="69">
        <f t="shared" si="33"/>
        <v>59.421371262802957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9.45717118291933E-2</v>
      </c>
      <c r="C64" s="173">
        <f t="shared" si="52"/>
        <v>7.8720584014205383E-2</v>
      </c>
      <c r="D64" s="173">
        <f t="shared" si="52"/>
        <v>0.10037807595780343</v>
      </c>
      <c r="E64" s="173">
        <f t="shared" si="52"/>
        <v>8.0177703623376964E-2</v>
      </c>
      <c r="F64" s="173">
        <f t="shared" si="52"/>
        <v>8.4845978103510467E-2</v>
      </c>
      <c r="H64" s="68">
        <f t="shared" si="21"/>
        <v>-9.2018530221926298</v>
      </c>
      <c r="I64" s="69">
        <f t="shared" si="22"/>
        <v>42.711315169908289</v>
      </c>
      <c r="J64" s="69">
        <f t="shared" si="23"/>
        <v>33.509462147715659</v>
      </c>
      <c r="L64" t="str">
        <f t="shared" si="24"/>
        <v>63 Community and civil enforcement occupations</v>
      </c>
      <c r="M64" s="173">
        <f t="shared" ref="M64:Q64" si="71">M27/M$35*100</f>
        <v>0.13361404762678136</v>
      </c>
      <c r="N64" s="173">
        <f t="shared" si="71"/>
        <v>9.659072207981656E-2</v>
      </c>
      <c r="O64" s="173">
        <f t="shared" si="71"/>
        <v>0.14197298650041373</v>
      </c>
      <c r="P64" s="173">
        <f t="shared" si="71"/>
        <v>9.4181245336307173E-2</v>
      </c>
      <c r="Q64" s="173">
        <f t="shared" si="71"/>
        <v>0.10522250633393429</v>
      </c>
      <c r="S64" s="68">
        <f t="shared" si="26"/>
        <v>-21.115826456915514</v>
      </c>
      <c r="T64" s="69">
        <f t="shared" si="27"/>
        <v>30.480661157765613</v>
      </c>
      <c r="U64" s="69">
        <f t="shared" si="28"/>
        <v>9.3648347008501034</v>
      </c>
      <c r="W64" t="str">
        <f t="shared" si="29"/>
        <v>63 Community and civil enforcement occupations</v>
      </c>
      <c r="X64" s="173">
        <f t="shared" ref="X64:AB64" si="72">X27/X$35*100</f>
        <v>4.6958925087503163E-2</v>
      </c>
      <c r="Y64" s="173">
        <f t="shared" si="72"/>
        <v>5.7107297784597437E-2</v>
      </c>
      <c r="Z64" s="173">
        <f t="shared" si="72"/>
        <v>5.0805673442478966E-2</v>
      </c>
      <c r="AA64" s="173">
        <f t="shared" si="72"/>
        <v>6.349850499814115E-2</v>
      </c>
      <c r="AB64" s="173">
        <f t="shared" si="72"/>
        <v>6.1043862963284429E-2</v>
      </c>
      <c r="AD64" s="68">
        <f t="shared" si="31"/>
        <v>30.476159109741197</v>
      </c>
      <c r="AE64" s="69">
        <f t="shared" si="32"/>
        <v>83.443992721540496</v>
      </c>
      <c r="AF64" s="69">
        <f t="shared" si="33"/>
        <v>113.9201518312817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6.3037621876165</v>
      </c>
      <c r="C65" s="173">
        <f t="shared" si="73"/>
        <v>5.6345446703257256</v>
      </c>
      <c r="D65" s="173">
        <f t="shared" si="73"/>
        <v>5.6123491657860232</v>
      </c>
      <c r="E65" s="173">
        <f t="shared" si="73"/>
        <v>5.0289853548012502</v>
      </c>
      <c r="F65" s="173">
        <f t="shared" si="73"/>
        <v>4.5863304897665387</v>
      </c>
      <c r="H65" s="68">
        <f t="shared" si="21"/>
        <v>-12.218043525493291</v>
      </c>
      <c r="I65" s="69">
        <f t="shared" si="22"/>
        <v>41.609087595485541</v>
      </c>
      <c r="J65" s="69">
        <f t="shared" si="23"/>
        <v>29.391044069992251</v>
      </c>
      <c r="L65" t="str">
        <f t="shared" si="24"/>
        <v>71 Sales occupations</v>
      </c>
      <c r="M65" s="173">
        <f t="shared" ref="M65:Q65" si="74">M28/M$35*100</f>
        <v>4.6479484438920267</v>
      </c>
      <c r="N65" s="173">
        <f t="shared" si="74"/>
        <v>4.4446478568584507</v>
      </c>
      <c r="O65" s="173">
        <f t="shared" si="74"/>
        <v>4.4764179955078163</v>
      </c>
      <c r="P65" s="173">
        <f t="shared" si="74"/>
        <v>4.0776294267765065</v>
      </c>
      <c r="Q65" s="173">
        <f t="shared" si="74"/>
        <v>3.8073449862398836</v>
      </c>
      <c r="S65" s="68">
        <f t="shared" si="26"/>
        <v>-9.4729114659217633</v>
      </c>
      <c r="T65" s="69">
        <f t="shared" si="27"/>
        <v>30.567206987683786</v>
      </c>
      <c r="U65" s="69">
        <f t="shared" si="28"/>
        <v>21.094295521762028</v>
      </c>
      <c r="W65" t="str">
        <f t="shared" si="29"/>
        <v>71 Sales occupations</v>
      </c>
      <c r="X65" s="173">
        <f t="shared" ref="X65:AB65" si="75">X28/X$35*100</f>
        <v>8.3230549643766292</v>
      </c>
      <c r="Y65" s="173">
        <f t="shared" si="75"/>
        <v>7.0736818677409534</v>
      </c>
      <c r="Z65" s="173">
        <f t="shared" si="75"/>
        <v>6.9661406866272326</v>
      </c>
      <c r="AA65" s="173">
        <f t="shared" si="75"/>
        <v>6.1621168733919172</v>
      </c>
      <c r="AB65" s="173">
        <f t="shared" si="75"/>
        <v>5.4962746391248478</v>
      </c>
      <c r="AD65" s="68">
        <f t="shared" si="31"/>
        <v>-14.320376036735391</v>
      </c>
      <c r="AE65" s="69">
        <f t="shared" si="32"/>
        <v>50.06540375196893</v>
      </c>
      <c r="AF65" s="69">
        <f t="shared" si="33"/>
        <v>35.745027715233533</v>
      </c>
    </row>
    <row r="66" spans="1:32" x14ac:dyDescent="0.2">
      <c r="A66" t="str">
        <f t="shared" si="19"/>
        <v>72 Customer service occupations</v>
      </c>
      <c r="B66" s="173">
        <f t="shared" si="73"/>
        <v>1.8514156194858216</v>
      </c>
      <c r="C66" s="173">
        <f t="shared" si="73"/>
        <v>1.9043688911234358</v>
      </c>
      <c r="D66" s="173">
        <f t="shared" si="73"/>
        <v>1.9983658064024441</v>
      </c>
      <c r="E66" s="173">
        <f t="shared" si="73"/>
        <v>2.5304181528665142</v>
      </c>
      <c r="F66" s="173">
        <f t="shared" si="73"/>
        <v>2.8238217686219893</v>
      </c>
      <c r="H66" s="68">
        <f t="shared" si="21"/>
        <v>51.791301118174516</v>
      </c>
      <c r="I66" s="69">
        <f t="shared" si="22"/>
        <v>60.791551315362966</v>
      </c>
      <c r="J66" s="69">
        <f t="shared" si="23"/>
        <v>112.5828524335375</v>
      </c>
      <c r="L66" t="str">
        <f t="shared" si="24"/>
        <v>72 Customer service occupations</v>
      </c>
      <c r="M66" s="173">
        <f t="shared" ref="M66:Q66" si="76">M29/M$35*100</f>
        <v>1.4751440546720527</v>
      </c>
      <c r="N66" s="173">
        <f t="shared" si="76"/>
        <v>1.3118135880426061</v>
      </c>
      <c r="O66" s="173">
        <f t="shared" si="76"/>
        <v>1.5541908728589817</v>
      </c>
      <c r="P66" s="173">
        <f t="shared" si="76"/>
        <v>2.1310272628116333</v>
      </c>
      <c r="Q66" s="173">
        <f t="shared" si="76"/>
        <v>2.4421681137378135</v>
      </c>
      <c r="S66" s="68">
        <f t="shared" si="26"/>
        <v>67.246931375716329</v>
      </c>
      <c r="T66" s="69">
        <f t="shared" si="27"/>
        <v>50.357337570086301</v>
      </c>
      <c r="U66" s="69">
        <f t="shared" si="28"/>
        <v>117.60426894580263</v>
      </c>
      <c r="W66" t="str">
        <f t="shared" si="29"/>
        <v>72 Customer service occupations</v>
      </c>
      <c r="X66" s="173">
        <f t="shared" ref="X66:AB66" si="77">X29/X$35*100</f>
        <v>2.3102851365485573</v>
      </c>
      <c r="Y66" s="173">
        <f t="shared" si="77"/>
        <v>2.621043117440891</v>
      </c>
      <c r="Z66" s="173">
        <f t="shared" si="77"/>
        <v>2.527729094016137</v>
      </c>
      <c r="AA66" s="173">
        <f t="shared" si="77"/>
        <v>3.0061206659089144</v>
      </c>
      <c r="AB66" s="173">
        <f t="shared" si="77"/>
        <v>3.2696368817028283</v>
      </c>
      <c r="AD66" s="68">
        <f t="shared" si="31"/>
        <v>40.465724578050853</v>
      </c>
      <c r="AE66" s="69">
        <f t="shared" si="32"/>
        <v>68.437534328607043</v>
      </c>
      <c r="AF66" s="69">
        <f t="shared" si="33"/>
        <v>108.90325890665791</v>
      </c>
    </row>
    <row r="67" spans="1:32" x14ac:dyDescent="0.2">
      <c r="A67" t="str">
        <f t="shared" si="19"/>
        <v>81 Process, plant and machine operatives</v>
      </c>
      <c r="B67" s="173">
        <f t="shared" si="73"/>
        <v>3.8613164130156417</v>
      </c>
      <c r="C67" s="173">
        <f t="shared" si="73"/>
        <v>3.6533806485200602</v>
      </c>
      <c r="D67" s="173">
        <f t="shared" si="73"/>
        <v>3.1399974666682073</v>
      </c>
      <c r="E67" s="173">
        <f t="shared" si="73"/>
        <v>3.7465951762684822</v>
      </c>
      <c r="F67" s="173">
        <f t="shared" si="73"/>
        <v>3.5864227508683735</v>
      </c>
      <c r="H67" s="68">
        <f t="shared" si="21"/>
        <v>22.692149449892064</v>
      </c>
      <c r="I67" s="69">
        <f t="shared" si="22"/>
        <v>48.302452951619642</v>
      </c>
      <c r="J67" s="69">
        <f t="shared" si="23"/>
        <v>70.994602401511713</v>
      </c>
      <c r="L67" t="str">
        <f t="shared" si="24"/>
        <v>81 Process, plant and machine operatives</v>
      </c>
      <c r="M67" s="173">
        <f t="shared" ref="M67:Q67" si="78">M30/M$35*100</f>
        <v>5.6618496358012784</v>
      </c>
      <c r="N67" s="173">
        <f t="shared" si="78"/>
        <v>5.2293714948714216</v>
      </c>
      <c r="O67" s="173">
        <f t="shared" si="78"/>
        <v>4.4958195347127727</v>
      </c>
      <c r="P67" s="173">
        <f t="shared" si="78"/>
        <v>5.285800977354425</v>
      </c>
      <c r="Q67" s="173">
        <f t="shared" si="78"/>
        <v>5.0101268595969941</v>
      </c>
      <c r="S67" s="68">
        <f t="shared" si="26"/>
        <v>18.611502781622878</v>
      </c>
      <c r="T67" s="69">
        <f t="shared" si="27"/>
        <v>43.259171221577297</v>
      </c>
      <c r="U67" s="69">
        <f t="shared" si="28"/>
        <v>61.870674003200179</v>
      </c>
      <c r="W67" t="str">
        <f t="shared" si="29"/>
        <v>81 Process, plant and machine operatives</v>
      </c>
      <c r="X67" s="173">
        <f t="shared" ref="X67:AB67" si="79">X30/X$35*100</f>
        <v>1.6655357916339593</v>
      </c>
      <c r="Y67" s="173">
        <f t="shared" si="79"/>
        <v>1.7472766703430311</v>
      </c>
      <c r="Z67" s="173">
        <f t="shared" si="79"/>
        <v>1.5241421512104942</v>
      </c>
      <c r="AA67" s="173">
        <f t="shared" si="79"/>
        <v>1.9132933010919899</v>
      </c>
      <c r="AB67" s="173">
        <f t="shared" si="79"/>
        <v>1.9233735435468147</v>
      </c>
      <c r="AD67" s="68">
        <f t="shared" si="31"/>
        <v>37.037532885322776</v>
      </c>
      <c r="AE67" s="69">
        <f t="shared" si="32"/>
        <v>66.031949296630529</v>
      </c>
      <c r="AF67" s="69">
        <f t="shared" si="33"/>
        <v>103.0694821819533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4.6235735245895633</v>
      </c>
      <c r="C68" s="173">
        <f t="shared" si="73"/>
        <v>4.9169119612310004</v>
      </c>
      <c r="D68" s="173">
        <f t="shared" si="73"/>
        <v>4.4509768527610829</v>
      </c>
      <c r="E68" s="173">
        <f t="shared" si="73"/>
        <v>4.7965876372240928</v>
      </c>
      <c r="F68" s="173">
        <f t="shared" si="73"/>
        <v>4.7562401866150639</v>
      </c>
      <c r="H68" s="68">
        <f t="shared" si="21"/>
        <v>14.787086823853151</v>
      </c>
      <c r="I68" s="69">
        <f t="shared" si="22"/>
        <v>59.240912329784237</v>
      </c>
      <c r="J68" s="69">
        <f t="shared" si="23"/>
        <v>74.027999153637381</v>
      </c>
      <c r="L68" t="str">
        <f t="shared" si="24"/>
        <v>82 Transport and mobile machine drivers and operatives</v>
      </c>
      <c r="M68" s="173">
        <f t="shared" ref="M68:Q68" si="80">M31/M$35*100</f>
        <v>8.0244797299396495</v>
      </c>
      <c r="N68" s="173">
        <f t="shared" si="80"/>
        <v>8.5623237340173297</v>
      </c>
      <c r="O68" s="173">
        <f t="shared" si="80"/>
        <v>7.8206214833625376</v>
      </c>
      <c r="P68" s="173">
        <f t="shared" si="80"/>
        <v>8.2722327999677745</v>
      </c>
      <c r="Q68" s="173">
        <f t="shared" si="80"/>
        <v>8.199258291078964</v>
      </c>
      <c r="S68" s="68">
        <f t="shared" si="26"/>
        <v>11.588709944104556</v>
      </c>
      <c r="T68" s="69">
        <f t="shared" si="27"/>
        <v>57.237697024584143</v>
      </c>
      <c r="U68" s="69">
        <f t="shared" si="28"/>
        <v>68.826406968688701</v>
      </c>
      <c r="W68" t="str">
        <f t="shared" si="29"/>
        <v>82 Transport and mobile machine drivers and operatives</v>
      </c>
      <c r="X68" s="173">
        <f t="shared" ref="X68:AB68" si="81">X31/X$35*100</f>
        <v>0.47611106938912756</v>
      </c>
      <c r="Y68" s="173">
        <f t="shared" si="81"/>
        <v>0.50791815375535987</v>
      </c>
      <c r="Z68" s="173">
        <f t="shared" si="81"/>
        <v>0.43506774795228492</v>
      </c>
      <c r="AA68" s="173">
        <f t="shared" si="81"/>
        <v>0.65685090428646042</v>
      </c>
      <c r="AB68" s="173">
        <f t="shared" si="81"/>
        <v>0.73440131271045961</v>
      </c>
      <c r="AD68" s="68">
        <f t="shared" si="31"/>
        <v>83.306524009037858</v>
      </c>
      <c r="AE68" s="69">
        <f t="shared" si="32"/>
        <v>102.15617542531257</v>
      </c>
      <c r="AF68" s="69">
        <f t="shared" si="33"/>
        <v>185.46269943435041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2.1250013396949758</v>
      </c>
      <c r="C69" s="173">
        <f t="shared" si="73"/>
        <v>1.8189614333399953</v>
      </c>
      <c r="D69" s="173">
        <f t="shared" si="73"/>
        <v>1.6201385045710195</v>
      </c>
      <c r="E69" s="173">
        <f t="shared" si="73"/>
        <v>1.3536498521453375</v>
      </c>
      <c r="F69" s="173">
        <f t="shared" si="73"/>
        <v>1.2337123836789914</v>
      </c>
      <c r="H69" s="68">
        <f t="shared" si="21"/>
        <v>-18.20130554395686</v>
      </c>
      <c r="I69" s="69">
        <f t="shared" si="22"/>
        <v>34.739836762827245</v>
      </c>
      <c r="J69" s="69">
        <f t="shared" si="23"/>
        <v>16.538531218870382</v>
      </c>
      <c r="L69" t="str">
        <f t="shared" si="24"/>
        <v>91 Elementary trades and related occupations</v>
      </c>
      <c r="M69" s="173">
        <f t="shared" ref="M69:Q70" si="82">M32/M$35*100</f>
        <v>2.9236618931693212</v>
      </c>
      <c r="N69" s="173">
        <f t="shared" si="82"/>
        <v>2.5161038956878272</v>
      </c>
      <c r="O69" s="173">
        <f t="shared" si="82"/>
        <v>2.3227659993190692</v>
      </c>
      <c r="P69" s="173">
        <f t="shared" si="82"/>
        <v>1.9305487999239646</v>
      </c>
      <c r="Q69" s="173">
        <f t="shared" si="82"/>
        <v>1.7707643966692328</v>
      </c>
      <c r="S69" s="68">
        <f t="shared" si="26"/>
        <v>-18.858641051413162</v>
      </c>
      <c r="T69" s="69">
        <f t="shared" si="27"/>
        <v>28.896373021716226</v>
      </c>
      <c r="U69" s="69">
        <f t="shared" si="28"/>
        <v>10.037731970303069</v>
      </c>
      <c r="W69" t="str">
        <f t="shared" si="29"/>
        <v>91 Elementary trades and related occupations</v>
      </c>
      <c r="X69" s="173">
        <f t="shared" ref="X69:AB70" si="83">X32/X$35*100</f>
        <v>1.1510213296689524</v>
      </c>
      <c r="Y69" s="173">
        <f t="shared" si="83"/>
        <v>0.97579281728251299</v>
      </c>
      <c r="Z69" s="173">
        <f t="shared" si="83"/>
        <v>0.78275401368954189</v>
      </c>
      <c r="AA69" s="173">
        <f t="shared" si="83"/>
        <v>0.66652281429001214</v>
      </c>
      <c r="AB69" s="173">
        <f t="shared" si="83"/>
        <v>0.60637421768082278</v>
      </c>
      <c r="AD69" s="68">
        <f t="shared" si="31"/>
        <v>-15.876604973974672</v>
      </c>
      <c r="AE69" s="69">
        <f t="shared" si="32"/>
        <v>55.405544511066054</v>
      </c>
      <c r="AF69" s="69">
        <f t="shared" si="33"/>
        <v>39.528939537091375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9.5691430245654097</v>
      </c>
      <c r="C70" s="173">
        <f t="shared" si="73"/>
        <v>9.1222004907434631</v>
      </c>
      <c r="D70" s="173">
        <f t="shared" si="73"/>
        <v>8.3801149336546157</v>
      </c>
      <c r="E70" s="173">
        <f t="shared" si="73"/>
        <v>8.3109095412166738</v>
      </c>
      <c r="F70" s="173">
        <f t="shared" si="73"/>
        <v>7.6212553211961449</v>
      </c>
      <c r="H70" s="68">
        <f t="shared" si="21"/>
        <v>-2.3075214960846577</v>
      </c>
      <c r="I70" s="69">
        <f t="shared" si="22"/>
        <v>49.745120013501349</v>
      </c>
      <c r="J70" s="69">
        <f t="shared" si="23"/>
        <v>47.437598517416689</v>
      </c>
      <c r="L70" t="str">
        <f t="shared" si="24"/>
        <v>92 Elementary administration and service occupations</v>
      </c>
      <c r="M70" s="173">
        <f t="shared" si="82"/>
        <v>8.823562102898217</v>
      </c>
      <c r="N70" s="173">
        <f t="shared" si="82"/>
        <v>7.9093244211534799</v>
      </c>
      <c r="O70" s="173">
        <f t="shared" si="82"/>
        <v>7.6080440791593693</v>
      </c>
      <c r="P70" s="173">
        <f t="shared" si="82"/>
        <v>7.9753629067193135</v>
      </c>
      <c r="Q70" s="173">
        <f t="shared" si="82"/>
        <v>7.4498855240846833</v>
      </c>
      <c r="S70" s="68">
        <f t="shared" si="26"/>
        <v>4.2229916195030546</v>
      </c>
      <c r="T70" s="69">
        <f t="shared" si="27"/>
        <v>43.167329023007397</v>
      </c>
      <c r="U70" s="69">
        <f t="shared" si="28"/>
        <v>47.39032064251046</v>
      </c>
      <c r="W70" t="str">
        <f t="shared" si="29"/>
        <v>92 Elementary administration and service occupations</v>
      </c>
      <c r="X70" s="173">
        <f t="shared" si="83"/>
        <v>10.478391528703481</v>
      </c>
      <c r="Y70" s="173">
        <f t="shared" si="83"/>
        <v>10.589130268053706</v>
      </c>
      <c r="Z70" s="173">
        <f t="shared" si="83"/>
        <v>9.300261333060428</v>
      </c>
      <c r="AA70" s="173">
        <f t="shared" si="83"/>
        <v>8.7105690758930923</v>
      </c>
      <c r="AB70" s="173">
        <f t="shared" si="83"/>
        <v>7.82143484129291</v>
      </c>
      <c r="AD70" s="68">
        <f t="shared" si="31"/>
        <v>-8.6743763123484126</v>
      </c>
      <c r="AE70" s="69">
        <f t="shared" si="32"/>
        <v>56.158067894769189</v>
      </c>
      <c r="AF70" s="69">
        <f t="shared" si="33"/>
        <v>47.483691582420775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7.4198624128897261</v>
      </c>
      <c r="I72" s="67">
        <f>IF(D35&gt;0,I35/D35*100,0)</f>
        <v>49.932584657587121</v>
      </c>
      <c r="J72" s="67">
        <f>IF(D35&gt;0,(J35/D35)*100,0)</f>
        <v>57.352447070476806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6.4356105526143708</v>
      </c>
      <c r="T72" s="67">
        <f t="shared" ref="T72" si="85">IF(O35&gt;0,T35/O35*100,0)</f>
        <v>41.985235061426188</v>
      </c>
      <c r="U72" s="67">
        <f t="shared" ref="U72" si="86">IF(O35&gt;0,(U35/O35)*100,0)</f>
        <v>48.420845614040523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8.5928840339853494</v>
      </c>
      <c r="AE72" s="67">
        <f t="shared" ref="AE72" si="88">IF(Z35&gt;0,AE35/Z35*100,0)</f>
        <v>59.40415721229423</v>
      </c>
      <c r="AF72" s="67">
        <f t="shared" ref="AF72" si="89">IF(Z35&gt;0,(AF35/Z35)*100,0)</f>
        <v>67.99704124627965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Coventry and Warwickshire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Coventry and Warwickshire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Coventry and Warwickshire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4.3757559880309937</v>
      </c>
      <c r="C82" s="18">
        <f t="shared" ref="B82:E107" si="96">IF(AND(D$6-C$6 &lt;&gt; 0,C8&lt;&gt;0,D8&lt;&gt;0),(EXP(LN(D8/C8)/(D$6-C$6))-1)*100,0)</f>
        <v>2.2261408389351311</v>
      </c>
      <c r="D82" s="18">
        <f t="shared" si="96"/>
        <v>-1.1245146355977953</v>
      </c>
      <c r="E82" s="18">
        <f t="shared" si="96"/>
        <v>1.048981694291018</v>
      </c>
      <c r="F82" s="18">
        <f t="shared" ref="F82:F107" si="97">IF(AND(F$6-D$6 &lt;&gt; 0,D8&lt;&gt;0,F8&lt;&gt;0),(EXP(LN(F8/D8)/(F$6-D$6))-1)*100,0)</f>
        <v>0.31922544552669407</v>
      </c>
      <c r="H82" s="18">
        <f t="shared" ref="H82:H107" si="98">IF($F$6-$D$6 &lt;&gt; 0,(EXP(LN(1+(H45/100))/($F$6-$D$6))-1)*100,0)</f>
        <v>0.31922544552669407</v>
      </c>
      <c r="I82" s="18">
        <f t="shared" ref="I82:I107" si="99">IF(D8&gt;0,((1+(I8/D8))^(1/($F$6-$D$6))-1)*100,0)</f>
        <v>2.7489687953435649</v>
      </c>
      <c r="J82" s="18">
        <f t="shared" ref="J82:J107" si="100">IF($F$6-$D$6 &lt;&gt; 0,(EXP(LN(1+(J45/100))/($F$6-$D$6))-1)*100,0)</f>
        <v>2.9689686940555404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3.439446736336782</v>
      </c>
      <c r="N82" s="18">
        <f t="shared" si="102"/>
        <v>1.4649907200136481</v>
      </c>
      <c r="O82" s="18">
        <f t="shared" si="102"/>
        <v>-1.708631608572786</v>
      </c>
      <c r="P82" s="18">
        <f t="shared" si="102"/>
        <v>0.6413084765348076</v>
      </c>
      <c r="Q82" s="18">
        <f t="shared" ref="Q82:Q107" si="103">IF(AND(Q$6-O$6 &lt;&gt; 0,O8&lt;&gt;0,Q8&lt;&gt;0),(EXP(LN(Q8/O8)/(Q$6-O$6))-1)*100,0)</f>
        <v>-0.14818192389125517</v>
      </c>
      <c r="S82" s="18">
        <f t="shared" ref="S82:S107" si="104">IF($F$6-$D$6 &lt;&gt; 0,(EXP(LN(1+(S45/100))/($F$6-$D$6))-1)*100,0)</f>
        <v>-0.14818192389125517</v>
      </c>
      <c r="T82" s="18">
        <f t="shared" ref="T82:T107" si="105">IF(O8&gt;0,((1+(T8/O8))^(1/($F$6-$D$6))-1)*100,0)</f>
        <v>2.4735710074888617</v>
      </c>
      <c r="U82" s="18">
        <f t="shared" ref="U82:U107" si="106">IF($F$6-$D$6 &lt;&gt; 0,(EXP(LN(1+(U45/100))/($F$6-$D$6))-1)*100,0)</f>
        <v>2.3686555120877584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6.6246296627733736</v>
      </c>
      <c r="Y82" s="18">
        <f t="shared" si="108"/>
        <v>3.921216139042305</v>
      </c>
      <c r="Z82" s="18">
        <f t="shared" si="108"/>
        <v>9.9941077260989886E-2</v>
      </c>
      <c r="AA82" s="18">
        <f t="shared" si="108"/>
        <v>1.8168419784618361</v>
      </c>
      <c r="AB82" s="18">
        <f t="shared" ref="AB82:AB107" si="109">IF(AND(AB$6-Z$6 &lt;&gt; 0,Z8&lt;&gt;0,AB8&lt;&gt;0),(EXP(LN(AB8/Z8)/(AB$6-Z$6))-1)*100,0)</f>
        <v>1.2412943677365673</v>
      </c>
      <c r="AD82" s="18">
        <f t="shared" ref="AD82:AD107" si="110">IF($F$6-$D$6 &lt;&gt; 0,(EXP(LN(1+(AD45/100))/($F$6-$D$6))-1)*100,0)</f>
        <v>1.2412943677365673</v>
      </c>
      <c r="AE82" s="18">
        <f t="shared" ref="AE82:AE107" si="111">IF(Z8&gt;0,((1+(AE8/Z8))^(1/($F$6-$D$6))-1)*100,0)</f>
        <v>3.3143693798683538</v>
      </c>
      <c r="AF82" s="18">
        <f t="shared" ref="AF82:AF107" si="112">IF($F$6-$D$6 &lt;&gt; 0,(EXP(LN(1+(AF45/100))/($F$6-$D$6))-1)*100,0)</f>
        <v>4.126618599019749</v>
      </c>
    </row>
    <row r="83" spans="1:32" x14ac:dyDescent="0.2">
      <c r="A83" t="str">
        <f t="shared" si="95"/>
        <v>12 Other managers and proprietors</v>
      </c>
      <c r="B83" s="18">
        <f t="shared" si="96"/>
        <v>1.5961008317097791</v>
      </c>
      <c r="C83" s="18">
        <f t="shared" si="96"/>
        <v>3.8602582172573952</v>
      </c>
      <c r="D83" s="18">
        <f t="shared" si="96"/>
        <v>4.4204544606072371</v>
      </c>
      <c r="E83" s="18">
        <f t="shared" si="96"/>
        <v>1.5973865861409919</v>
      </c>
      <c r="F83" s="18">
        <f t="shared" si="97"/>
        <v>2.5298253107829405</v>
      </c>
      <c r="H83" s="18">
        <f t="shared" si="98"/>
        <v>2.5298253107829405</v>
      </c>
      <c r="I83" s="18">
        <f t="shared" si="99"/>
        <v>3.7723425124160714</v>
      </c>
      <c r="J83" s="18">
        <f t="shared" si="100"/>
        <v>5.388479662934853</v>
      </c>
      <c r="L83" t="str">
        <f t="shared" si="101"/>
        <v>12 Other managers and proprietors</v>
      </c>
      <c r="M83" s="18">
        <f t="shared" si="102"/>
        <v>2.1577639998807685</v>
      </c>
      <c r="N83" s="18">
        <f t="shared" si="102"/>
        <v>-5.1364826631725924</v>
      </c>
      <c r="O83" s="18">
        <f t="shared" si="102"/>
        <v>5.1845285809598796</v>
      </c>
      <c r="P83" s="18">
        <f t="shared" si="102"/>
        <v>1.4489681003311716</v>
      </c>
      <c r="Q83" s="18">
        <f t="shared" si="103"/>
        <v>2.6791766527377581</v>
      </c>
      <c r="S83" s="18">
        <f t="shared" si="104"/>
        <v>2.6791766527377581</v>
      </c>
      <c r="T83" s="18">
        <f t="shared" si="105"/>
        <v>3.5307581670527943</v>
      </c>
      <c r="U83" s="18">
        <f t="shared" si="106"/>
        <v>5.2991765374590827</v>
      </c>
      <c r="W83" t="str">
        <f t="shared" si="107"/>
        <v>12 Other managers and proprietors</v>
      </c>
      <c r="X83" s="18">
        <f t="shared" si="108"/>
        <v>0.73075170693681635</v>
      </c>
      <c r="Y83" s="18">
        <f t="shared" si="108"/>
        <v>18.217978755323028</v>
      </c>
      <c r="Z83" s="18">
        <f t="shared" si="108"/>
        <v>3.408111067446451</v>
      </c>
      <c r="AA83" s="18">
        <f t="shared" si="108"/>
        <v>1.8011444092296935</v>
      </c>
      <c r="AB83" s="18">
        <f t="shared" si="109"/>
        <v>2.3340059186904405</v>
      </c>
      <c r="AD83" s="18">
        <f t="shared" si="110"/>
        <v>2.3340059186904405</v>
      </c>
      <c r="AE83" s="18">
        <f t="shared" si="111"/>
        <v>4.0706480631346631</v>
      </c>
      <c r="AF83" s="18">
        <f t="shared" si="112"/>
        <v>5.501316416119062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3.5700339210754217</v>
      </c>
      <c r="C84" s="18">
        <f t="shared" si="96"/>
        <v>5.9795446494009363</v>
      </c>
      <c r="D84" s="18">
        <f t="shared" si="96"/>
        <v>0.9753882117894852</v>
      </c>
      <c r="E84" s="18">
        <f t="shared" si="96"/>
        <v>1.0280133424836357</v>
      </c>
      <c r="F84" s="18">
        <f t="shared" si="97"/>
        <v>1.010468585565838</v>
      </c>
      <c r="H84" s="18">
        <f t="shared" si="98"/>
        <v>1.010468585565838</v>
      </c>
      <c r="I84" s="18">
        <f t="shared" si="99"/>
        <v>2.2332409675364984</v>
      </c>
      <c r="J84" s="18">
        <f t="shared" si="100"/>
        <v>2.9893525644008934</v>
      </c>
      <c r="L84" t="str">
        <f t="shared" si="101"/>
        <v>21 Science, research, engineering and technology professionals</v>
      </c>
      <c r="M84" s="18">
        <f t="shared" si="102"/>
        <v>3.7654927008785588</v>
      </c>
      <c r="N84" s="18">
        <f t="shared" si="102"/>
        <v>2.8177807986797365</v>
      </c>
      <c r="O84" s="18">
        <f t="shared" si="102"/>
        <v>0.45132073630849145</v>
      </c>
      <c r="P84" s="18">
        <f t="shared" si="102"/>
        <v>0.76248525910525</v>
      </c>
      <c r="Q84" s="18">
        <f t="shared" si="103"/>
        <v>0.65865680053154296</v>
      </c>
      <c r="S84" s="18">
        <f t="shared" si="104"/>
        <v>0.65865680053154296</v>
      </c>
      <c r="T84" s="18">
        <f t="shared" si="105"/>
        <v>1.9784357058957314</v>
      </c>
      <c r="U84" s="18">
        <f t="shared" si="106"/>
        <v>2.4848615534732277</v>
      </c>
      <c r="W84" t="str">
        <f t="shared" si="107"/>
        <v>21 Science, research, engineering and technology professionals</v>
      </c>
      <c r="X84" s="18">
        <f t="shared" si="108"/>
        <v>2.4995594953419742</v>
      </c>
      <c r="Y84" s="18">
        <f t="shared" si="108"/>
        <v>23.836452626130701</v>
      </c>
      <c r="Z84" s="18">
        <f t="shared" si="108"/>
        <v>3.2981114398120459</v>
      </c>
      <c r="AA84" s="18">
        <f t="shared" si="108"/>
        <v>2.0502147840474327</v>
      </c>
      <c r="AB84" s="18">
        <f t="shared" si="109"/>
        <v>2.4644962495544487</v>
      </c>
      <c r="AD84" s="18">
        <f t="shared" si="110"/>
        <v>2.4644962495544487</v>
      </c>
      <c r="AE84" s="18">
        <f t="shared" si="111"/>
        <v>3.322355240199526</v>
      </c>
      <c r="AF84" s="18">
        <f t="shared" si="112"/>
        <v>4.9817740635937469</v>
      </c>
    </row>
    <row r="85" spans="1:32" x14ac:dyDescent="0.2">
      <c r="A85" t="str">
        <f t="shared" si="95"/>
        <v>22 Health professionals</v>
      </c>
      <c r="B85" s="18">
        <f t="shared" si="96"/>
        <v>4.8686862404173636</v>
      </c>
      <c r="C85" s="18">
        <f t="shared" si="96"/>
        <v>-2.075927946517564</v>
      </c>
      <c r="D85" s="18">
        <f t="shared" si="96"/>
        <v>1.6486561344738249</v>
      </c>
      <c r="E85" s="18">
        <f t="shared" si="96"/>
        <v>0.94572277369493474</v>
      </c>
      <c r="F85" s="18">
        <f t="shared" si="97"/>
        <v>1.1794921147896043</v>
      </c>
      <c r="H85" s="18">
        <f t="shared" si="98"/>
        <v>1.1794921147896043</v>
      </c>
      <c r="I85" s="18">
        <f t="shared" si="99"/>
        <v>3.1269959747833198</v>
      </c>
      <c r="J85" s="18">
        <f t="shared" si="100"/>
        <v>3.9163473503010193</v>
      </c>
      <c r="L85" t="str">
        <f t="shared" si="101"/>
        <v>22 Health professionals</v>
      </c>
      <c r="M85" s="18">
        <f t="shared" si="102"/>
        <v>5.2839841682392086</v>
      </c>
      <c r="N85" s="18">
        <f t="shared" si="102"/>
        <v>4.8175683745207198</v>
      </c>
      <c r="O85" s="18">
        <f t="shared" si="102"/>
        <v>1.3625409724668858</v>
      </c>
      <c r="P85" s="18">
        <f t="shared" si="102"/>
        <v>0.81384311510486196</v>
      </c>
      <c r="Q85" s="18">
        <f t="shared" si="103"/>
        <v>0.99641157961243287</v>
      </c>
      <c r="S85" s="18">
        <f t="shared" si="104"/>
        <v>0.99641157961243287</v>
      </c>
      <c r="T85" s="18">
        <f t="shared" si="105"/>
        <v>2.3524804870291627</v>
      </c>
      <c r="U85" s="18">
        <f t="shared" si="106"/>
        <v>3.0864405297308162</v>
      </c>
      <c r="W85" t="str">
        <f t="shared" si="107"/>
        <v>22 Health professionals</v>
      </c>
      <c r="X85" s="18">
        <f t="shared" si="108"/>
        <v>4.738265059173119</v>
      </c>
      <c r="Y85" s="18">
        <f t="shared" si="108"/>
        <v>-4.2690683320772527</v>
      </c>
      <c r="Z85" s="18">
        <f t="shared" si="108"/>
        <v>1.7475705235877825</v>
      </c>
      <c r="AA85" s="18">
        <f t="shared" si="108"/>
        <v>0.99044628205187113</v>
      </c>
      <c r="AB85" s="18">
        <f t="shared" si="109"/>
        <v>1.2421929594182535</v>
      </c>
      <c r="AD85" s="18">
        <f t="shared" si="110"/>
        <v>1.2421929594182535</v>
      </c>
      <c r="AE85" s="18">
        <f t="shared" si="111"/>
        <v>3.3787148222496288</v>
      </c>
      <c r="AF85" s="18">
        <f t="shared" si="112"/>
        <v>4.1849118451768641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2.4174520392958865</v>
      </c>
      <c r="C86" s="18">
        <f t="shared" si="96"/>
        <v>5.585779391500223</v>
      </c>
      <c r="D86" s="18">
        <f t="shared" si="96"/>
        <v>1.2053619932312687</v>
      </c>
      <c r="E86" s="18">
        <f t="shared" si="96"/>
        <v>1.0876780080377735</v>
      </c>
      <c r="F86" s="18">
        <f t="shared" si="97"/>
        <v>1.1268907901590852</v>
      </c>
      <c r="H86" s="18">
        <f t="shared" si="98"/>
        <v>1.1268907901590852</v>
      </c>
      <c r="I86" s="18">
        <f t="shared" si="99"/>
        <v>2.9858968974114664</v>
      </c>
      <c r="J86" s="18">
        <f t="shared" si="100"/>
        <v>3.7528849349432791</v>
      </c>
      <c r="L86" t="str">
        <f t="shared" si="101"/>
        <v>23 Teaching and other educational professionals</v>
      </c>
      <c r="M86" s="18">
        <f t="shared" si="102"/>
        <v>1.1561968734531636</v>
      </c>
      <c r="N86" s="18">
        <f t="shared" si="102"/>
        <v>7.8209526224564341</v>
      </c>
      <c r="O86" s="18">
        <f t="shared" si="102"/>
        <v>1.4781172548315125</v>
      </c>
      <c r="P86" s="18">
        <f t="shared" si="102"/>
        <v>0.75003975398324485</v>
      </c>
      <c r="Q86" s="18">
        <f t="shared" si="103"/>
        <v>0.99214997841823305</v>
      </c>
      <c r="S86" s="18">
        <f t="shared" si="104"/>
        <v>0.99214997841823305</v>
      </c>
      <c r="T86" s="18">
        <f t="shared" si="105"/>
        <v>2.596324437171238</v>
      </c>
      <c r="U86" s="18">
        <f t="shared" si="106"/>
        <v>3.3043377777930205</v>
      </c>
      <c r="W86" t="str">
        <f t="shared" si="107"/>
        <v>23 Teaching and other educational professionals</v>
      </c>
      <c r="X86" s="18">
        <f t="shared" si="108"/>
        <v>3.0411425298262351</v>
      </c>
      <c r="Y86" s="18">
        <f t="shared" si="108"/>
        <v>4.5304203159113099</v>
      </c>
      <c r="Z86" s="18">
        <f t="shared" si="108"/>
        <v>1.0714520446297948</v>
      </c>
      <c r="AA86" s="18">
        <f t="shared" si="108"/>
        <v>1.251747615261678</v>
      </c>
      <c r="AB86" s="18">
        <f t="shared" si="109"/>
        <v>1.191613384582757</v>
      </c>
      <c r="AD86" s="18">
        <f t="shared" si="110"/>
        <v>1.191613384582757</v>
      </c>
      <c r="AE86" s="18">
        <f t="shared" si="111"/>
        <v>3.1684036476666178</v>
      </c>
      <c r="AF86" s="18">
        <f t="shared" si="112"/>
        <v>3.9618763525286482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4.215781333902191</v>
      </c>
      <c r="C87" s="18">
        <f t="shared" si="96"/>
        <v>9.7460752015641425</v>
      </c>
      <c r="D87" s="18">
        <f t="shared" si="96"/>
        <v>2.300646760602687</v>
      </c>
      <c r="E87" s="18">
        <f t="shared" si="96"/>
        <v>1.2535673281615534</v>
      </c>
      <c r="F87" s="18">
        <f t="shared" si="97"/>
        <v>1.6013975573516026</v>
      </c>
      <c r="H87" s="18">
        <f t="shared" si="98"/>
        <v>1.6013975573516026</v>
      </c>
      <c r="I87" s="18">
        <f t="shared" si="99"/>
        <v>2.9532941526622558</v>
      </c>
      <c r="J87" s="18">
        <f t="shared" si="100"/>
        <v>4.0596581158512279</v>
      </c>
      <c r="L87" t="str">
        <f t="shared" si="101"/>
        <v>24 Business, media and public service professionals</v>
      </c>
      <c r="M87" s="18">
        <f t="shared" si="102"/>
        <v>3.1455978015552555</v>
      </c>
      <c r="N87" s="18">
        <f t="shared" si="102"/>
        <v>11.074413922634374</v>
      </c>
      <c r="O87" s="18">
        <f t="shared" si="102"/>
        <v>2.4325965808734695</v>
      </c>
      <c r="P87" s="18">
        <f t="shared" si="102"/>
        <v>0.90379150714889889</v>
      </c>
      <c r="Q87" s="18">
        <f t="shared" si="103"/>
        <v>1.4108409672115574</v>
      </c>
      <c r="S87" s="18">
        <f t="shared" si="104"/>
        <v>1.4108409672115574</v>
      </c>
      <c r="T87" s="18">
        <f t="shared" si="105"/>
        <v>2.6745210183197532</v>
      </c>
      <c r="U87" s="18">
        <f t="shared" si="106"/>
        <v>3.6800052883188661</v>
      </c>
      <c r="W87" t="str">
        <f t="shared" si="107"/>
        <v>24 Business, media and public service professionals</v>
      </c>
      <c r="X87" s="18">
        <f t="shared" si="108"/>
        <v>5.8610365567285161</v>
      </c>
      <c r="Y87" s="18">
        <f t="shared" si="108"/>
        <v>7.8322251436056867</v>
      </c>
      <c r="Z87" s="18">
        <f t="shared" si="108"/>
        <v>2.1035556297258395</v>
      </c>
      <c r="AA87" s="18">
        <f t="shared" si="108"/>
        <v>1.7613505315789757</v>
      </c>
      <c r="AB87" s="18">
        <f t="shared" si="109"/>
        <v>1.8752912721813342</v>
      </c>
      <c r="AD87" s="18">
        <f t="shared" si="110"/>
        <v>1.8752912721813342</v>
      </c>
      <c r="AE87" s="18">
        <f t="shared" si="111"/>
        <v>3.3484751497365961</v>
      </c>
      <c r="AF87" s="18">
        <f t="shared" si="112"/>
        <v>4.5896212687413618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3.8829618463275928</v>
      </c>
      <c r="C88" s="18">
        <f t="shared" si="96"/>
        <v>9.1910037091151189</v>
      </c>
      <c r="D88" s="18">
        <f t="shared" si="96"/>
        <v>-2.5330690982769521</v>
      </c>
      <c r="E88" s="18">
        <f t="shared" si="96"/>
        <v>0.59935183074799614</v>
      </c>
      <c r="F88" s="18">
        <f t="shared" si="97"/>
        <v>-0.45581726906909203</v>
      </c>
      <c r="H88" s="18">
        <f t="shared" si="98"/>
        <v>-0.45581726906909203</v>
      </c>
      <c r="I88" s="18">
        <f t="shared" si="99"/>
        <v>2.0765632650281418</v>
      </c>
      <c r="J88" s="18">
        <f t="shared" si="100"/>
        <v>1.7376508126866419</v>
      </c>
      <c r="L88" t="str">
        <f t="shared" si="101"/>
        <v>31 Science, engineering and technology associate professionals</v>
      </c>
      <c r="M88" s="18">
        <f t="shared" si="102"/>
        <v>4.6899483400474562</v>
      </c>
      <c r="N88" s="18">
        <f t="shared" si="102"/>
        <v>5.702648360410989</v>
      </c>
      <c r="O88" s="18">
        <f t="shared" si="102"/>
        <v>-3.5043300771581798</v>
      </c>
      <c r="P88" s="18">
        <f t="shared" si="102"/>
        <v>0.18873886620323077</v>
      </c>
      <c r="Q88" s="18">
        <f t="shared" si="103"/>
        <v>-1.0577273150475741</v>
      </c>
      <c r="S88" s="18">
        <f t="shared" si="104"/>
        <v>-1.0577273150475741</v>
      </c>
      <c r="T88" s="18">
        <f t="shared" si="105"/>
        <v>1.8064761596447987</v>
      </c>
      <c r="U88" s="18">
        <f t="shared" si="106"/>
        <v>0.99807283834956184</v>
      </c>
      <c r="W88" t="str">
        <f t="shared" si="107"/>
        <v>31 Science, engineering and technology associate professionals</v>
      </c>
      <c r="X88" s="18">
        <f t="shared" si="108"/>
        <v>0.8612132015792584</v>
      </c>
      <c r="Y88" s="18">
        <f t="shared" si="108"/>
        <v>23.535490924019477</v>
      </c>
      <c r="Z88" s="18">
        <f t="shared" si="108"/>
        <v>0.60782487131421092</v>
      </c>
      <c r="AA88" s="18">
        <f t="shared" si="108"/>
        <v>1.6953774174535141</v>
      </c>
      <c r="AB88" s="18">
        <f t="shared" si="109"/>
        <v>1.3315598887057023</v>
      </c>
      <c r="AD88" s="18">
        <f t="shared" si="110"/>
        <v>1.3315598887057023</v>
      </c>
      <c r="AE88" s="18">
        <f t="shared" si="111"/>
        <v>2.9545776799597245</v>
      </c>
      <c r="AF88" s="18">
        <f t="shared" si="112"/>
        <v>3.8687976186744688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3.8876317932269089</v>
      </c>
      <c r="C89" s="18">
        <f t="shared" si="96"/>
        <v>0.46389296029287763</v>
      </c>
      <c r="D89" s="18">
        <f t="shared" si="96"/>
        <v>0.45551295414785198</v>
      </c>
      <c r="E89" s="18">
        <f t="shared" si="96"/>
        <v>1.031171948070142</v>
      </c>
      <c r="F89" s="18">
        <f t="shared" si="97"/>
        <v>0.83892001314189724</v>
      </c>
      <c r="H89" s="18">
        <f t="shared" si="98"/>
        <v>0.83892001314189724</v>
      </c>
      <c r="I89" s="18">
        <f t="shared" si="99"/>
        <v>3.1898436282466358</v>
      </c>
      <c r="J89" s="18">
        <f t="shared" si="100"/>
        <v>3.742100713208063</v>
      </c>
      <c r="L89" t="str">
        <f t="shared" si="101"/>
        <v>32 Health and social care associate professionals</v>
      </c>
      <c r="M89" s="18">
        <f t="shared" si="102"/>
        <v>1.9073896448599914</v>
      </c>
      <c r="N89" s="18">
        <f t="shared" si="102"/>
        <v>5.7952554308358106</v>
      </c>
      <c r="O89" s="18">
        <f t="shared" si="102"/>
        <v>-1.279145687619665</v>
      </c>
      <c r="P89" s="18">
        <f t="shared" si="102"/>
        <v>0.5606947099201065</v>
      </c>
      <c r="Q89" s="18">
        <f>IF(AND(Q$6-O$6 &lt;&gt; 0,O15&lt;&gt;0,Q15&lt;&gt;0),(EXP(LN(Q15/O15)/(Q$6-O$6))-1)*100,0)</f>
        <v>-5.6364063175751156E-2</v>
      </c>
      <c r="S89" s="18">
        <f t="shared" si="104"/>
        <v>-5.6364063175751156E-2</v>
      </c>
      <c r="T89" s="18">
        <f t="shared" si="105"/>
        <v>2.5469557590254599</v>
      </c>
      <c r="U89" s="18">
        <f t="shared" si="106"/>
        <v>2.5073695456073297</v>
      </c>
      <c r="W89" t="str">
        <f t="shared" si="107"/>
        <v>32 Health and social care associate professionals</v>
      </c>
      <c r="X89" s="18">
        <f t="shared" si="108"/>
        <v>4.4582776966300974</v>
      </c>
      <c r="Y89" s="18">
        <f t="shared" si="108"/>
        <v>-0.98005409804227117</v>
      </c>
      <c r="Z89" s="18">
        <f t="shared" si="108"/>
        <v>0.93582075907685525</v>
      </c>
      <c r="AA89" s="18">
        <f t="shared" si="108"/>
        <v>1.149867089544121</v>
      </c>
      <c r="AB89" s="18">
        <f t="shared" si="109"/>
        <v>1.0784679256943486</v>
      </c>
      <c r="AD89" s="18">
        <f t="shared" si="110"/>
        <v>1.0784679256943486</v>
      </c>
      <c r="AE89" s="18">
        <f t="shared" si="111"/>
        <v>3.3658619287022518</v>
      </c>
      <c r="AF89" s="18">
        <f t="shared" si="112"/>
        <v>4.0640239517526044</v>
      </c>
    </row>
    <row r="90" spans="1:32" x14ac:dyDescent="0.2">
      <c r="A90" t="str">
        <f t="shared" si="95"/>
        <v>33 Protective service occupations</v>
      </c>
      <c r="B90" s="18">
        <f t="shared" si="96"/>
        <v>0.97519868921991382</v>
      </c>
      <c r="C90" s="18">
        <f t="shared" si="96"/>
        <v>5.9738159448398553</v>
      </c>
      <c r="D90" s="18">
        <f t="shared" si="96"/>
        <v>3.6039731355381743</v>
      </c>
      <c r="E90" s="18">
        <f t="shared" si="96"/>
        <v>1.5906318639373751</v>
      </c>
      <c r="F90" s="18">
        <f t="shared" si="97"/>
        <v>2.2573603804173725</v>
      </c>
      <c r="H90" s="18">
        <f t="shared" si="98"/>
        <v>2.2573603804173725</v>
      </c>
      <c r="I90" s="18">
        <f t="shared" si="99"/>
        <v>2.4163827584358089</v>
      </c>
      <c r="J90" s="18">
        <f t="shared" si="100"/>
        <v>4.1049270950515915</v>
      </c>
      <c r="L90" t="str">
        <f t="shared" si="101"/>
        <v>33 Protective service occupations</v>
      </c>
      <c r="M90" s="18">
        <f t="shared" si="102"/>
        <v>-5.5494450880499979E-2</v>
      </c>
      <c r="N90" s="18">
        <f t="shared" si="102"/>
        <v>4.1223222674946047</v>
      </c>
      <c r="O90" s="18">
        <f t="shared" si="102"/>
        <v>2.9018948661705402</v>
      </c>
      <c r="P90" s="18">
        <f t="shared" si="102"/>
        <v>0.90090951169452538</v>
      </c>
      <c r="Q90" s="18">
        <f t="shared" si="103"/>
        <v>1.5635434705184581</v>
      </c>
      <c r="S90" s="18">
        <f t="shared" si="104"/>
        <v>1.5635434705184581</v>
      </c>
      <c r="T90" s="18">
        <f t="shared" si="105"/>
        <v>1.9254880217399961</v>
      </c>
      <c r="U90" s="18">
        <f t="shared" si="106"/>
        <v>3.1537575034390253</v>
      </c>
      <c r="W90" t="str">
        <f t="shared" si="107"/>
        <v>33 Protective service occupations</v>
      </c>
      <c r="X90" s="18">
        <f t="shared" si="108"/>
        <v>4.3259474263130482</v>
      </c>
      <c r="Y90" s="18">
        <f t="shared" si="108"/>
        <v>11.383997382845923</v>
      </c>
      <c r="Z90" s="18">
        <f t="shared" si="108"/>
        <v>5.4303853057766416</v>
      </c>
      <c r="AA90" s="18">
        <f t="shared" si="108"/>
        <v>3.1036991567645833</v>
      </c>
      <c r="AB90" s="18">
        <f t="shared" si="109"/>
        <v>3.8734993648743554</v>
      </c>
      <c r="AD90" s="18">
        <f t="shared" si="110"/>
        <v>3.8734993648743554</v>
      </c>
      <c r="AE90" s="18">
        <f t="shared" si="111"/>
        <v>3.6106378202566125</v>
      </c>
      <c r="AF90" s="18">
        <f t="shared" si="112"/>
        <v>6.2157464451856992</v>
      </c>
    </row>
    <row r="91" spans="1:32" x14ac:dyDescent="0.2">
      <c r="A91" t="str">
        <f t="shared" si="95"/>
        <v>34 Culture, media and sports occupations</v>
      </c>
      <c r="B91" s="18">
        <f t="shared" si="96"/>
        <v>1.4248063356320007</v>
      </c>
      <c r="C91" s="18">
        <f t="shared" si="96"/>
        <v>3.3287202710269526</v>
      </c>
      <c r="D91" s="18">
        <f t="shared" si="96"/>
        <v>-1.1408174102840341</v>
      </c>
      <c r="E91" s="18">
        <f t="shared" si="96"/>
        <v>1.1595454928369664</v>
      </c>
      <c r="F91" s="18">
        <f t="shared" si="97"/>
        <v>0.38687106141030991</v>
      </c>
      <c r="H91" s="18">
        <f t="shared" si="98"/>
        <v>0.38687106141030991</v>
      </c>
      <c r="I91" s="18">
        <f t="shared" si="99"/>
        <v>2.522604753352109</v>
      </c>
      <c r="J91" s="18">
        <f t="shared" si="100"/>
        <v>2.7978440878654309</v>
      </c>
      <c r="L91" t="str">
        <f t="shared" si="101"/>
        <v>34 Culture, media and sports occupations</v>
      </c>
      <c r="M91" s="18">
        <f t="shared" si="102"/>
        <v>1.6255010572135742</v>
      </c>
      <c r="N91" s="18">
        <f t="shared" si="102"/>
        <v>2.6315023712373486</v>
      </c>
      <c r="O91" s="18">
        <f t="shared" si="102"/>
        <v>-1.0545771419197103</v>
      </c>
      <c r="P91" s="18">
        <f t="shared" si="102"/>
        <v>0.94874723857791832</v>
      </c>
      <c r="Q91" s="18">
        <f t="shared" si="103"/>
        <v>0.27650576782485281</v>
      </c>
      <c r="S91" s="18">
        <f t="shared" si="104"/>
        <v>0.27650576782485281</v>
      </c>
      <c r="T91" s="18">
        <f t="shared" si="105"/>
        <v>2.2442970806620499</v>
      </c>
      <c r="U91" s="18">
        <f t="shared" si="106"/>
        <v>2.4480546313582874</v>
      </c>
      <c r="W91" t="str">
        <f t="shared" si="107"/>
        <v>34 Culture, media and sports occupations</v>
      </c>
      <c r="X91" s="18">
        <f t="shared" si="108"/>
        <v>1.1183664400986171</v>
      </c>
      <c r="Y91" s="18">
        <f t="shared" si="108"/>
        <v>4.4067008715826805</v>
      </c>
      <c r="Z91" s="18">
        <f>IF(AND(AA$6-Z$6 &lt;&gt; 0,Z17&lt;&gt;0,AA17&lt;&gt;0),(EXP(LN(AA17/Z17)/(AA$6-Z$6))-1)*100,0)</f>
        <v>-1.2724669169130398</v>
      </c>
      <c r="AA91" s="18">
        <f t="shared" si="108"/>
        <v>1.475961966564987</v>
      </c>
      <c r="AB91" s="18">
        <f t="shared" si="109"/>
        <v>0.55142115671829028</v>
      </c>
      <c r="AD91" s="18">
        <f t="shared" si="110"/>
        <v>0.55142115671829028</v>
      </c>
      <c r="AE91" s="18">
        <f t="shared" si="111"/>
        <v>2.9263205799476166</v>
      </c>
      <c r="AF91" s="18">
        <f t="shared" si="112"/>
        <v>3.2994832734495549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1.6818550339233518</v>
      </c>
      <c r="C92" s="18">
        <f t="shared" si="96"/>
        <v>2.6601417259944693</v>
      </c>
      <c r="D92" s="18">
        <f t="shared" si="96"/>
        <v>-0.72421131193248778</v>
      </c>
      <c r="E92" s="18">
        <f t="shared" si="96"/>
        <v>0.51559260659344019</v>
      </c>
      <c r="F92" s="18">
        <f t="shared" si="97"/>
        <v>0.10061375029117858</v>
      </c>
      <c r="H92" s="18">
        <f t="shared" si="98"/>
        <v>0.10061375029117858</v>
      </c>
      <c r="I92" s="18">
        <f t="shared" si="99"/>
        <v>2.5163571111674443</v>
      </c>
      <c r="J92" s="18">
        <f t="shared" si="100"/>
        <v>2.587560651077947</v>
      </c>
      <c r="L92" t="str">
        <f t="shared" si="101"/>
        <v>35 Business and public service associate professionals</v>
      </c>
      <c r="M92" s="18">
        <f t="shared" si="102"/>
        <v>1.0102293998775602</v>
      </c>
      <c r="N92" s="18">
        <f t="shared" si="102"/>
        <v>3.5154479197457178</v>
      </c>
      <c r="O92" s="18">
        <f t="shared" si="102"/>
        <v>-1.3270565153881697</v>
      </c>
      <c r="P92" s="18">
        <f t="shared" si="102"/>
        <v>-3.6615588108335206E-2</v>
      </c>
      <c r="Q92" s="18">
        <f t="shared" si="103"/>
        <v>-0.46862689562143789</v>
      </c>
      <c r="S92" s="18">
        <f t="shared" si="104"/>
        <v>-0.46862689562143789</v>
      </c>
      <c r="T92" s="18">
        <f t="shared" si="105"/>
        <v>2.0793440820905174</v>
      </c>
      <c r="U92" s="18">
        <f t="shared" si="106"/>
        <v>1.7311293607260803</v>
      </c>
      <c r="W92" t="str">
        <f t="shared" si="107"/>
        <v>35 Business and public service associate professionals</v>
      </c>
      <c r="X92" s="18">
        <f t="shared" si="108"/>
        <v>2.512014464217871</v>
      </c>
      <c r="Y92" s="18">
        <f t="shared" si="108"/>
        <v>1.6412257826997401</v>
      </c>
      <c r="Z92" s="18">
        <f t="shared" si="108"/>
        <v>-1.1930025961748303E-2</v>
      </c>
      <c r="AA92" s="18">
        <f t="shared" si="108"/>
        <v>1.1112316531868727</v>
      </c>
      <c r="AB92" s="18">
        <f t="shared" si="109"/>
        <v>0.73544955460316253</v>
      </c>
      <c r="AD92" s="18">
        <f t="shared" si="110"/>
        <v>0.73544955460316253</v>
      </c>
      <c r="AE92" s="18">
        <f t="shared" si="111"/>
        <v>3.0137771976241012</v>
      </c>
      <c r="AF92" s="18">
        <f t="shared" si="112"/>
        <v>3.507941204065701</v>
      </c>
    </row>
    <row r="93" spans="1:32" x14ac:dyDescent="0.2">
      <c r="A93" t="str">
        <f t="shared" si="95"/>
        <v>41 Administrative occupations</v>
      </c>
      <c r="B93" s="18">
        <f t="shared" si="96"/>
        <v>-0.8245436187027666</v>
      </c>
      <c r="C93" s="18">
        <f t="shared" si="96"/>
        <v>4.3996544110236568</v>
      </c>
      <c r="D93" s="18">
        <f t="shared" si="96"/>
        <v>-1.3222349170185499</v>
      </c>
      <c r="E93" s="18">
        <f t="shared" si="96"/>
        <v>-0.34550306098040107</v>
      </c>
      <c r="F93" s="18">
        <f t="shared" si="97"/>
        <v>-0.67214985703115682</v>
      </c>
      <c r="H93" s="18">
        <f t="shared" si="98"/>
        <v>-0.67214985703115682</v>
      </c>
      <c r="I93" s="18">
        <f t="shared" si="99"/>
        <v>2.5632819577428245</v>
      </c>
      <c r="J93" s="18">
        <f t="shared" si="100"/>
        <v>2.0987916930662376</v>
      </c>
      <c r="L93" t="str">
        <f t="shared" si="101"/>
        <v>41 Administrative occupations</v>
      </c>
      <c r="M93" s="18">
        <f t="shared" si="102"/>
        <v>-1.7984746128125728</v>
      </c>
      <c r="N93" s="18">
        <f t="shared" si="102"/>
        <v>19.775097859038905</v>
      </c>
      <c r="O93" s="18">
        <f t="shared" si="102"/>
        <v>-0.37245865804419465</v>
      </c>
      <c r="P93" s="18">
        <f t="shared" si="102"/>
        <v>1.0882196753578377</v>
      </c>
      <c r="Q93" s="18">
        <f t="shared" si="103"/>
        <v>0.59896276306563578</v>
      </c>
      <c r="S93" s="18">
        <f t="shared" si="104"/>
        <v>0.59896276306563578</v>
      </c>
      <c r="T93" s="18">
        <f t="shared" si="105"/>
        <v>2.2145475578666973</v>
      </c>
      <c r="U93" s="18">
        <f t="shared" si="106"/>
        <v>2.6604212287533624</v>
      </c>
      <c r="W93" t="str">
        <f t="shared" si="107"/>
        <v>41 Administrative occupations</v>
      </c>
      <c r="X93" s="18">
        <f t="shared" si="108"/>
        <v>-0.37574261042880863</v>
      </c>
      <c r="Y93" s="18">
        <f t="shared" si="108"/>
        <v>-2.434979026120665</v>
      </c>
      <c r="Z93" s="18">
        <f t="shared" si="108"/>
        <v>-1.8563598302685169</v>
      </c>
      <c r="AA93" s="18">
        <f t="shared" si="108"/>
        <v>-1.2844334967327509</v>
      </c>
      <c r="AB93" s="18">
        <f t="shared" si="109"/>
        <v>-1.4754449706346651</v>
      </c>
      <c r="AD93" s="18">
        <f t="shared" si="110"/>
        <v>-1.4754449706346651</v>
      </c>
      <c r="AE93" s="18">
        <f t="shared" si="111"/>
        <v>2.7468087213379455</v>
      </c>
      <c r="AF93" s="18">
        <f t="shared" si="112"/>
        <v>1.7730431678984138</v>
      </c>
    </row>
    <row r="94" spans="1:32" x14ac:dyDescent="0.2">
      <c r="A94" t="str">
        <f t="shared" si="95"/>
        <v>42 Secretarial and related occupations</v>
      </c>
      <c r="B94" s="18">
        <f t="shared" si="96"/>
        <v>-2.8955512965997965</v>
      </c>
      <c r="C94" s="18">
        <f t="shared" si="96"/>
        <v>-2.5945018537209097</v>
      </c>
      <c r="D94" s="18">
        <f t="shared" si="96"/>
        <v>1.1089894536302047</v>
      </c>
      <c r="E94" s="18">
        <f t="shared" si="96"/>
        <v>-3.4995721064730256</v>
      </c>
      <c r="F94" s="18">
        <f t="shared" si="97"/>
        <v>-1.9872105755991298</v>
      </c>
      <c r="H94" s="18">
        <f t="shared" si="98"/>
        <v>-1.9872105755991298</v>
      </c>
      <c r="I94" s="18">
        <f t="shared" si="99"/>
        <v>2.7207082615071654</v>
      </c>
      <c r="J94" s="18">
        <f t="shared" si="100"/>
        <v>1.4214886978707764</v>
      </c>
      <c r="L94" t="str">
        <f t="shared" si="101"/>
        <v>42 Secretarial and related occupations</v>
      </c>
      <c r="M94" s="18">
        <f t="shared" si="102"/>
        <v>-7.1904362618366076</v>
      </c>
      <c r="N94" s="18">
        <f t="shared" si="102"/>
        <v>-0.34491971682306666</v>
      </c>
      <c r="O94" s="18">
        <f t="shared" si="102"/>
        <v>5.3311651227099466</v>
      </c>
      <c r="P94" s="18">
        <f t="shared" si="102"/>
        <v>1.9746862279644617</v>
      </c>
      <c r="Q94" s="18">
        <f t="shared" si="103"/>
        <v>3.0814568596230885</v>
      </c>
      <c r="S94" s="18">
        <f t="shared" si="104"/>
        <v>3.0814568596230885</v>
      </c>
      <c r="T94" s="18">
        <f t="shared" si="105"/>
        <v>2.527692081562205</v>
      </c>
      <c r="U94" s="18">
        <f t="shared" si="106"/>
        <v>4.8359291434391105</v>
      </c>
      <c r="W94" t="str">
        <f t="shared" si="107"/>
        <v>42 Secretarial and related occupations</v>
      </c>
      <c r="X94" s="18">
        <f t="shared" si="108"/>
        <v>-2.5043546072895939</v>
      </c>
      <c r="Y94" s="18">
        <f t="shared" si="108"/>
        <v>-2.7754330057981558</v>
      </c>
      <c r="Z94" s="18">
        <f t="shared" si="108"/>
        <v>0.72774178549837032</v>
      </c>
      <c r="AA94" s="18">
        <f t="shared" si="108"/>
        <v>-4.2583042168360841</v>
      </c>
      <c r="AB94" s="18">
        <f t="shared" si="109"/>
        <v>-2.6243335952403135</v>
      </c>
      <c r="AD94" s="18">
        <f t="shared" si="110"/>
        <v>-2.6243335952403135</v>
      </c>
      <c r="AE94" s="18">
        <f t="shared" si="111"/>
        <v>2.7363960188506953</v>
      </c>
      <c r="AF94" s="18">
        <f t="shared" si="112"/>
        <v>1.0537495049934176</v>
      </c>
    </row>
    <row r="95" spans="1:32" x14ac:dyDescent="0.2">
      <c r="A95" t="str">
        <f t="shared" si="95"/>
        <v>51 Skilled agricultural and related trades</v>
      </c>
      <c r="B95" s="18">
        <f t="shared" si="96"/>
        <v>-3.4403991385081656</v>
      </c>
      <c r="C95" s="18">
        <f t="shared" si="96"/>
        <v>-15.641765831344346</v>
      </c>
      <c r="D95" s="18">
        <f t="shared" si="96"/>
        <v>0.53801759590041964</v>
      </c>
      <c r="E95" s="18">
        <f t="shared" si="96"/>
        <v>0.74933389478812895</v>
      </c>
      <c r="F95" s="18">
        <f t="shared" si="97"/>
        <v>0.67884582385446812</v>
      </c>
      <c r="H95" s="18">
        <f t="shared" si="98"/>
        <v>0.67884582385446812</v>
      </c>
      <c r="I95" s="18">
        <f t="shared" si="99"/>
        <v>3.1068976514790902</v>
      </c>
      <c r="J95" s="18">
        <f t="shared" si="100"/>
        <v>3.556865106463647</v>
      </c>
      <c r="L95" t="str">
        <f t="shared" si="101"/>
        <v>51 Skilled agricultural and related trades</v>
      </c>
      <c r="M95" s="18">
        <f t="shared" si="102"/>
        <v>-4.1501930550580379</v>
      </c>
      <c r="N95" s="18">
        <f t="shared" si="102"/>
        <v>-19.178364440992514</v>
      </c>
      <c r="O95" s="18">
        <f t="shared" si="102"/>
        <v>0.11235086226146773</v>
      </c>
      <c r="P95" s="18">
        <f t="shared" si="102"/>
        <v>0.54177513196345117</v>
      </c>
      <c r="Q95" s="18">
        <f t="shared" si="103"/>
        <v>0.39842943320307356</v>
      </c>
      <c r="S95" s="18">
        <f t="shared" si="104"/>
        <v>0.39842943320307356</v>
      </c>
      <c r="T95" s="18">
        <f t="shared" si="105"/>
        <v>2.8654531196936395</v>
      </c>
      <c r="U95" s="18">
        <f t="shared" si="106"/>
        <v>3.1362904706751626</v>
      </c>
      <c r="W95" t="str">
        <f t="shared" si="107"/>
        <v>51 Skilled agricultural and related trades</v>
      </c>
      <c r="X95" s="18">
        <f t="shared" si="108"/>
        <v>0.6281131337964263</v>
      </c>
      <c r="Y95" s="18">
        <f t="shared" si="108"/>
        <v>2.3269219636010918</v>
      </c>
      <c r="Z95" s="18">
        <f t="shared" si="108"/>
        <v>2.1774642928962473</v>
      </c>
      <c r="AA95" s="18">
        <f t="shared" si="108"/>
        <v>1.4707954154847602</v>
      </c>
      <c r="AB95" s="18">
        <f t="shared" si="109"/>
        <v>1.7058069888738148</v>
      </c>
      <c r="AD95" s="18">
        <f t="shared" si="110"/>
        <v>1.7058069888738148</v>
      </c>
      <c r="AE95" s="18">
        <f t="shared" si="111"/>
        <v>4.0034132697027047</v>
      </c>
      <c r="AF95" s="18">
        <f t="shared" si="112"/>
        <v>5.0393065429278128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1.2673020274093894</v>
      </c>
      <c r="C96" s="18">
        <f t="shared" si="96"/>
        <v>-17.383166019760733</v>
      </c>
      <c r="D96" s="18">
        <f t="shared" si="96"/>
        <v>-0.12317423749628187</v>
      </c>
      <c r="E96" s="18">
        <f t="shared" si="96"/>
        <v>-0.62827307464182747</v>
      </c>
      <c r="F96" s="18">
        <f t="shared" si="97"/>
        <v>-0.46019125704828134</v>
      </c>
      <c r="H96" s="18">
        <f t="shared" si="98"/>
        <v>-0.46019125704828134</v>
      </c>
      <c r="I96" s="18">
        <f t="shared" si="99"/>
        <v>2.1183935868131609</v>
      </c>
      <c r="J96" s="18">
        <f t="shared" si="100"/>
        <v>1.7782643286570199</v>
      </c>
      <c r="L96" t="str">
        <f t="shared" si="101"/>
        <v>52 Skilled metal, electrical and electronic trades</v>
      </c>
      <c r="M96" s="18">
        <f t="shared" si="102"/>
        <v>1.0419827097591483</v>
      </c>
      <c r="N96" s="18">
        <f t="shared" si="102"/>
        <v>-17.296948081385811</v>
      </c>
      <c r="O96" s="18">
        <f t="shared" si="102"/>
        <v>-0.65402163858573337</v>
      </c>
      <c r="P96" s="18">
        <f t="shared" si="102"/>
        <v>-0.79125689002674804</v>
      </c>
      <c r="Q96" s="18">
        <f t="shared" si="103"/>
        <v>-0.74553288304499699</v>
      </c>
      <c r="S96" s="18">
        <f t="shared" si="104"/>
        <v>-0.74553288304499699</v>
      </c>
      <c r="T96" s="18">
        <f t="shared" si="105"/>
        <v>2.0201321737552513</v>
      </c>
      <c r="U96" s="18">
        <f t="shared" si="106"/>
        <v>1.4644522357249778</v>
      </c>
      <c r="W96" t="str">
        <f t="shared" si="107"/>
        <v>52 Skilled metal, electrical and electronic trades</v>
      </c>
      <c r="X96" s="18">
        <f t="shared" si="108"/>
        <v>14.334102717357112</v>
      </c>
      <c r="Y96" s="18">
        <f t="shared" si="108"/>
        <v>-21.088026267942961</v>
      </c>
      <c r="Z96" s="18">
        <f t="shared" si="108"/>
        <v>16.767428116962769</v>
      </c>
      <c r="AA96" s="18">
        <f t="shared" si="108"/>
        <v>2.2223010643674934</v>
      </c>
      <c r="AB96" s="18">
        <f t="shared" si="109"/>
        <v>6.8573353376882862</v>
      </c>
      <c r="AD96" s="18">
        <f t="shared" si="110"/>
        <v>6.8573353376882862</v>
      </c>
      <c r="AE96" s="18">
        <f t="shared" si="111"/>
        <v>5.5666045081290472</v>
      </c>
      <c r="AF96" s="18">
        <f t="shared" si="112"/>
        <v>9.6054800652815011</v>
      </c>
    </row>
    <row r="97" spans="1:32" x14ac:dyDescent="0.2">
      <c r="A97" t="str">
        <f t="shared" si="95"/>
        <v>53 Skilled construction and building trades</v>
      </c>
      <c r="B97" s="18">
        <f t="shared" si="96"/>
        <v>3.8156726088596216</v>
      </c>
      <c r="C97" s="18">
        <f t="shared" si="96"/>
        <v>-17.749141579583306</v>
      </c>
      <c r="D97" s="18">
        <f t="shared" si="96"/>
        <v>0.49285967227241656</v>
      </c>
      <c r="E97" s="18">
        <f t="shared" si="96"/>
        <v>-1.1769870686171302</v>
      </c>
      <c r="F97" s="18">
        <f t="shared" si="97"/>
        <v>-0.62347749409832343</v>
      </c>
      <c r="H97" s="18">
        <f t="shared" si="98"/>
        <v>-0.62347749409832343</v>
      </c>
      <c r="I97" s="18">
        <f t="shared" si="99"/>
        <v>2.3480053590300143</v>
      </c>
      <c r="J97" s="18">
        <f t="shared" si="100"/>
        <v>1.9033599143108315</v>
      </c>
      <c r="L97" t="str">
        <f t="shared" si="101"/>
        <v>53 Skilled construction and building trades</v>
      </c>
      <c r="M97" s="18">
        <f t="shared" si="102"/>
        <v>3.8737216083994275</v>
      </c>
      <c r="N97" s="18">
        <f t="shared" si="102"/>
        <v>-18.180893724669378</v>
      </c>
      <c r="O97" s="18">
        <f t="shared" si="102"/>
        <v>0.47907732785679169</v>
      </c>
      <c r="P97" s="18">
        <f t="shared" si="102"/>
        <v>-1.225838638400889</v>
      </c>
      <c r="Q97" s="18">
        <f t="shared" si="103"/>
        <v>-0.66077210934810671</v>
      </c>
      <c r="S97" s="18">
        <f t="shared" si="104"/>
        <v>-0.66077210934810671</v>
      </c>
      <c r="T97" s="18">
        <f t="shared" si="105"/>
        <v>2.3343780303398676</v>
      </c>
      <c r="U97" s="18">
        <f t="shared" si="106"/>
        <v>1.8626035149238662</v>
      </c>
      <c r="W97" t="str">
        <f t="shared" si="107"/>
        <v>53 Skilled construction and building trades</v>
      </c>
      <c r="X97" s="18">
        <f t="shared" si="108"/>
        <v>-0.87194368901891695</v>
      </c>
      <c r="Y97" s="18">
        <f t="shared" si="108"/>
        <v>21.492194374367489</v>
      </c>
      <c r="Z97" s="18">
        <f t="shared" si="108"/>
        <v>1.3224229782045738</v>
      </c>
      <c r="AA97" s="18">
        <f t="shared" si="108"/>
        <v>1.3682248122630192</v>
      </c>
      <c r="AB97" s="18">
        <f t="shared" si="109"/>
        <v>1.3529552342298246</v>
      </c>
      <c r="AD97" s="18">
        <f t="shared" si="110"/>
        <v>1.3529552342298246</v>
      </c>
      <c r="AE97" s="18">
        <f t="shared" si="111"/>
        <v>3.1372804642934682</v>
      </c>
      <c r="AF97" s="18">
        <f t="shared" si="112"/>
        <v>4.0452932464348113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-2.5136492289711709</v>
      </c>
      <c r="C98" s="18">
        <f t="shared" si="96"/>
        <v>-0.51299333618772813</v>
      </c>
      <c r="D98" s="18">
        <f t="shared" si="96"/>
        <v>-0.84447777191150042</v>
      </c>
      <c r="E98" s="18">
        <f t="shared" si="96"/>
        <v>-0.36175854859983314</v>
      </c>
      <c r="F98" s="18">
        <f t="shared" si="97"/>
        <v>-0.52292550676855676</v>
      </c>
      <c r="H98" s="18">
        <f t="shared" si="98"/>
        <v>-0.52292550676855676</v>
      </c>
      <c r="I98" s="18">
        <f t="shared" si="99"/>
        <v>2.313454832651729</v>
      </c>
      <c r="J98" s="18">
        <f t="shared" si="100"/>
        <v>1.9378954904383017</v>
      </c>
      <c r="L98" t="str">
        <f t="shared" si="101"/>
        <v>54 Textiles, printing and other skilled trades</v>
      </c>
      <c r="M98" s="18">
        <f t="shared" si="102"/>
        <v>-2.6443660040397443</v>
      </c>
      <c r="N98" s="18">
        <f t="shared" si="102"/>
        <v>-9.3027377786076286</v>
      </c>
      <c r="O98" s="18">
        <f t="shared" si="102"/>
        <v>-1.2768365217642574</v>
      </c>
      <c r="P98" s="18">
        <f t="shared" si="102"/>
        <v>-0.67641168121532758</v>
      </c>
      <c r="Q98" s="18">
        <f t="shared" si="103"/>
        <v>-0.87695794922939552</v>
      </c>
      <c r="S98" s="18">
        <f t="shared" si="104"/>
        <v>-0.87695794922939552</v>
      </c>
      <c r="T98" s="18">
        <f t="shared" si="105"/>
        <v>1.7354373999141526</v>
      </c>
      <c r="U98" s="18">
        <f t="shared" si="106"/>
        <v>1.0560925065790316</v>
      </c>
      <c r="W98" t="str">
        <f t="shared" si="107"/>
        <v>54 Textiles, printing and other skilled trades</v>
      </c>
      <c r="X98" s="18">
        <f t="shared" si="108"/>
        <v>-2.2767285428776707</v>
      </c>
      <c r="Y98" s="18">
        <f t="shared" si="108"/>
        <v>15.268814313137892</v>
      </c>
      <c r="Z98" s="18">
        <f t="shared" si="108"/>
        <v>-0.24623261078080549</v>
      </c>
      <c r="AA98" s="18">
        <f t="shared" si="108"/>
        <v>4.6706455936784685E-2</v>
      </c>
      <c r="AB98" s="18">
        <f t="shared" si="109"/>
        <v>-5.1035358562057098E-2</v>
      </c>
      <c r="AD98" s="18">
        <f t="shared" si="110"/>
        <v>-5.1035358562057098E-2</v>
      </c>
      <c r="AE98" s="18">
        <f t="shared" si="111"/>
        <v>3.0592458820849044</v>
      </c>
      <c r="AF98" s="18">
        <f t="shared" si="112"/>
        <v>3.0258195571787105</v>
      </c>
    </row>
    <row r="99" spans="1:32" x14ac:dyDescent="0.2">
      <c r="A99" t="str">
        <f t="shared" si="95"/>
        <v>61 Caring personal service occupations</v>
      </c>
      <c r="B99" s="18">
        <f t="shared" si="96"/>
        <v>0.9566028511489133</v>
      </c>
      <c r="C99" s="18">
        <f t="shared" si="96"/>
        <v>-3.5081904856974266</v>
      </c>
      <c r="D99" s="18">
        <f t="shared" si="96"/>
        <v>1.68758303236205</v>
      </c>
      <c r="E99" s="18">
        <f t="shared" si="96"/>
        <v>1.0167246417511988</v>
      </c>
      <c r="F99" s="18">
        <f t="shared" si="97"/>
        <v>1.2398509000029811</v>
      </c>
      <c r="H99" s="18">
        <f t="shared" si="98"/>
        <v>1.2398509000029811</v>
      </c>
      <c r="I99" s="18">
        <f t="shared" si="99"/>
        <v>3.3299653367863113</v>
      </c>
      <c r="J99" s="18">
        <f t="shared" si="100"/>
        <v>4.1396245877546312</v>
      </c>
      <c r="L99" t="str">
        <f t="shared" si="101"/>
        <v>61 Caring personal service occupations</v>
      </c>
      <c r="M99" s="18">
        <f t="shared" si="102"/>
        <v>0.83379407966046593</v>
      </c>
      <c r="N99" s="18">
        <f t="shared" si="102"/>
        <v>-4.6959233448996223</v>
      </c>
      <c r="O99" s="18">
        <f t="shared" si="102"/>
        <v>4.3613203796291078</v>
      </c>
      <c r="P99" s="18">
        <f t="shared" si="102"/>
        <v>1.4305473699950166</v>
      </c>
      <c r="Q99" s="18">
        <f t="shared" si="103"/>
        <v>2.3982106896430988</v>
      </c>
      <c r="S99" s="18">
        <f t="shared" si="104"/>
        <v>2.3982106896430988</v>
      </c>
      <c r="T99" s="18">
        <f t="shared" si="105"/>
        <v>3.0095990183045318</v>
      </c>
      <c r="U99" s="18">
        <f t="shared" si="106"/>
        <v>4.6839629210807754</v>
      </c>
      <c r="W99" t="str">
        <f t="shared" si="107"/>
        <v>61 Caring personal service occupations</v>
      </c>
      <c r="X99" s="18">
        <f t="shared" si="108"/>
        <v>0.97206456548974973</v>
      </c>
      <c r="Y99" s="18">
        <f t="shared" si="108"/>
        <v>-3.3591655938967735</v>
      </c>
      <c r="Z99" s="18">
        <f t="shared" si="108"/>
        <v>1.3364720067964964</v>
      </c>
      <c r="AA99" s="18">
        <f t="shared" si="108"/>
        <v>0.95613957897739965</v>
      </c>
      <c r="AB99" s="18">
        <f t="shared" si="109"/>
        <v>1.0827581842056677</v>
      </c>
      <c r="AD99" s="18">
        <f t="shared" si="110"/>
        <v>1.0827581842056677</v>
      </c>
      <c r="AE99" s="18">
        <f t="shared" si="111"/>
        <v>3.3686552742514753</v>
      </c>
      <c r="AF99" s="18">
        <f t="shared" si="112"/>
        <v>4.0694197169828916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-0.69867731845121295</v>
      </c>
      <c r="C100" s="18">
        <f t="shared" si="96"/>
        <v>-8.8677334418678537</v>
      </c>
      <c r="D100" s="18">
        <f t="shared" si="96"/>
        <v>0.39383265582471072</v>
      </c>
      <c r="E100" s="18">
        <f t="shared" si="96"/>
        <v>0.34082562848456455</v>
      </c>
      <c r="F100" s="18">
        <f t="shared" si="97"/>
        <v>0.3584915271761524</v>
      </c>
      <c r="H100" s="18">
        <f t="shared" si="98"/>
        <v>0.3584915271761524</v>
      </c>
      <c r="I100" s="18">
        <f t="shared" si="99"/>
        <v>2.8680468361758304</v>
      </c>
      <c r="J100" s="18">
        <f t="shared" si="100"/>
        <v>3.111421940751935</v>
      </c>
      <c r="L100" t="str">
        <f t="shared" si="101"/>
        <v>62 Leisure, travel and related personal service occupations</v>
      </c>
      <c r="M100" s="18">
        <f t="shared" si="102"/>
        <v>1.0273527451459152</v>
      </c>
      <c r="N100" s="18">
        <f t="shared" si="102"/>
        <v>-4.7315870855194291</v>
      </c>
      <c r="O100" s="18">
        <f t="shared" si="102"/>
        <v>0.65736659049919766</v>
      </c>
      <c r="P100" s="18">
        <f t="shared" si="102"/>
        <v>0.6297591212806708</v>
      </c>
      <c r="Q100" s="18">
        <f t="shared" si="103"/>
        <v>0.63896076959004677</v>
      </c>
      <c r="S100" s="18">
        <f t="shared" si="104"/>
        <v>0.63896076959002457</v>
      </c>
      <c r="T100" s="18">
        <f t="shared" si="105"/>
        <v>2.5464936622119794</v>
      </c>
      <c r="U100" s="18">
        <f t="shared" si="106"/>
        <v>3.0020633317207501</v>
      </c>
      <c r="W100" t="str">
        <f t="shared" si="107"/>
        <v>62 Leisure, travel and related personal service occupations</v>
      </c>
      <c r="X100" s="18">
        <f t="shared" si="108"/>
        <v>-1.3566485013940199</v>
      </c>
      <c r="Y100" s="18">
        <f t="shared" si="108"/>
        <v>-10.541187120128781</v>
      </c>
      <c r="Z100" s="18">
        <f t="shared" si="108"/>
        <v>0.27942633742441547</v>
      </c>
      <c r="AA100" s="18">
        <f t="shared" si="108"/>
        <v>0.21156669998108057</v>
      </c>
      <c r="AB100" s="18">
        <f t="shared" si="109"/>
        <v>0.23418147526161892</v>
      </c>
      <c r="AD100" s="18">
        <f t="shared" si="110"/>
        <v>0.23418147526161892</v>
      </c>
      <c r="AE100" s="18">
        <f t="shared" si="111"/>
        <v>3.0023680069124481</v>
      </c>
      <c r="AF100" s="18">
        <f t="shared" si="112"/>
        <v>3.1580449245128372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-3.1934045519421028</v>
      </c>
      <c r="C101" s="18">
        <f t="shared" si="96"/>
        <v>24.439276042908432</v>
      </c>
      <c r="D101" s="18">
        <f t="shared" si="96"/>
        <v>-3.7952517399064467</v>
      </c>
      <c r="E101" s="18">
        <f t="shared" si="96"/>
        <v>0.9739730255658996</v>
      </c>
      <c r="F101" s="18">
        <f t="shared" si="97"/>
        <v>-0.64147575847016691</v>
      </c>
      <c r="H101" s="18">
        <f t="shared" si="98"/>
        <v>-0.64147575847016691</v>
      </c>
      <c r="I101" s="18">
        <f t="shared" si="99"/>
        <v>2.3993564487662544</v>
      </c>
      <c r="J101" s="18">
        <f t="shared" si="100"/>
        <v>1.9453613898125832</v>
      </c>
      <c r="L101" t="str">
        <f t="shared" si="101"/>
        <v>63 Community and civil enforcement occupations</v>
      </c>
      <c r="M101" s="18">
        <f t="shared" si="102"/>
        <v>-6.6341266344080996</v>
      </c>
      <c r="N101" s="18">
        <f t="shared" si="102"/>
        <v>42.485949188460559</v>
      </c>
      <c r="O101" s="18">
        <f t="shared" si="102"/>
        <v>-7.3081937789208906</v>
      </c>
      <c r="P101" s="18">
        <f t="shared" si="102"/>
        <v>1.4327769576190974</v>
      </c>
      <c r="Q101" s="18">
        <f t="shared" si="103"/>
        <v>-1.568827441440368</v>
      </c>
      <c r="S101" s="18">
        <f t="shared" si="104"/>
        <v>-1.568827441440368</v>
      </c>
      <c r="T101" s="18">
        <f t="shared" si="105"/>
        <v>1.7895223840441954</v>
      </c>
      <c r="U101" s="18">
        <f t="shared" si="106"/>
        <v>0.59857913113643413</v>
      </c>
      <c r="W101" t="str">
        <f t="shared" si="107"/>
        <v>63 Community and civil enforcement occupations</v>
      </c>
      <c r="X101" s="18">
        <f t="shared" si="108"/>
        <v>6.5514673225024467</v>
      </c>
      <c r="Y101" s="18">
        <f t="shared" si="108"/>
        <v>-12.478357267283469</v>
      </c>
      <c r="Z101" s="18">
        <f t="shared" si="108"/>
        <v>5.2234063348983062</v>
      </c>
      <c r="AA101" s="18">
        <f t="shared" si="108"/>
        <v>0.11448967990024261</v>
      </c>
      <c r="AB101" s="18">
        <f t="shared" si="109"/>
        <v>1.7892882401779442</v>
      </c>
      <c r="AD101" s="18">
        <f t="shared" si="110"/>
        <v>1.7892882401779442</v>
      </c>
      <c r="AE101" s="18">
        <f t="shared" si="111"/>
        <v>4.1278495977284946</v>
      </c>
      <c r="AF101" s="18">
        <f t="shared" si="112"/>
        <v>5.2002519359956034</v>
      </c>
    </row>
    <row r="102" spans="1:32" x14ac:dyDescent="0.2">
      <c r="A102" t="str">
        <f t="shared" si="95"/>
        <v>71 Sales occupations</v>
      </c>
      <c r="B102" s="18">
        <f t="shared" si="96"/>
        <v>-1.4542421003025163</v>
      </c>
      <c r="C102" s="18">
        <f t="shared" si="96"/>
        <v>-2.7940671588250532</v>
      </c>
      <c r="D102" s="18">
        <f t="shared" si="96"/>
        <v>-1.5579393799498131</v>
      </c>
      <c r="E102" s="18">
        <f t="shared" si="96"/>
        <v>-0.51670122230249582</v>
      </c>
      <c r="F102" s="18">
        <f t="shared" si="97"/>
        <v>-0.86499859642742427</v>
      </c>
      <c r="H102" s="18">
        <f t="shared" si="98"/>
        <v>-0.86499859642742427</v>
      </c>
      <c r="I102" s="18">
        <f t="shared" si="99"/>
        <v>2.3464401880629149</v>
      </c>
      <c r="J102" s="18">
        <f t="shared" si="100"/>
        <v>1.7326321297048919</v>
      </c>
      <c r="L102" t="str">
        <f t="shared" si="101"/>
        <v>71 Sales occupations</v>
      </c>
      <c r="M102" s="18">
        <f t="shared" si="102"/>
        <v>0.1293403364455159</v>
      </c>
      <c r="N102" s="18">
        <f t="shared" si="102"/>
        <v>-2.3673652987887372</v>
      </c>
      <c r="O102" s="18">
        <f t="shared" si="102"/>
        <v>-1.2391026598423505</v>
      </c>
      <c r="P102" s="18">
        <f t="shared" si="102"/>
        <v>-0.37109853943173565</v>
      </c>
      <c r="Q102" s="18">
        <f t="shared" si="103"/>
        <v>-0.66127760099388144</v>
      </c>
      <c r="S102" s="18">
        <f t="shared" si="104"/>
        <v>-0.66127760099388144</v>
      </c>
      <c r="T102" s="18">
        <f t="shared" si="105"/>
        <v>1.7940220204712753</v>
      </c>
      <c r="U102" s="18">
        <f t="shared" si="106"/>
        <v>1.2841712812704076</v>
      </c>
      <c r="W102" t="str">
        <f t="shared" si="107"/>
        <v>71 Sales occupations</v>
      </c>
      <c r="X102" s="18">
        <f t="shared" si="108"/>
        <v>-2.5780632245126056</v>
      </c>
      <c r="Y102" s="18">
        <f t="shared" si="108"/>
        <v>-3.1183390222696672</v>
      </c>
      <c r="Z102" s="18">
        <f t="shared" si="108"/>
        <v>-1.8049405881373826</v>
      </c>
      <c r="AA102" s="18">
        <f t="shared" si="108"/>
        <v>-0.63282648334004321</v>
      </c>
      <c r="AB102" s="18">
        <f t="shared" si="109"/>
        <v>-1.0250775552656965</v>
      </c>
      <c r="AD102" s="18">
        <f t="shared" si="110"/>
        <v>-1.0250775552656965</v>
      </c>
      <c r="AE102" s="18">
        <f t="shared" si="111"/>
        <v>2.7429517785239499</v>
      </c>
      <c r="AF102" s="18">
        <f t="shared" si="112"/>
        <v>2.0582840401168756</v>
      </c>
    </row>
    <row r="103" spans="1:32" x14ac:dyDescent="0.2">
      <c r="A103" t="str">
        <f t="shared" si="95"/>
        <v>72 Customer service occupations</v>
      </c>
      <c r="B103" s="18">
        <f t="shared" si="96"/>
        <v>2.0669110145177916</v>
      </c>
      <c r="C103" s="18">
        <f t="shared" si="96"/>
        <v>2.4072792234370866</v>
      </c>
      <c r="D103" s="18">
        <f t="shared" si="96"/>
        <v>5.4913910409289279</v>
      </c>
      <c r="E103" s="18">
        <f t="shared" si="96"/>
        <v>1.5117182124796624</v>
      </c>
      <c r="F103" s="18">
        <f t="shared" si="97"/>
        <v>2.8213083095776303</v>
      </c>
      <c r="H103" s="18">
        <f t="shared" si="98"/>
        <v>2.8213083095776303</v>
      </c>
      <c r="I103" s="18">
        <f t="shared" si="99"/>
        <v>3.2169167051281811</v>
      </c>
      <c r="J103" s="18">
        <f t="shared" si="100"/>
        <v>5.1562802908038607</v>
      </c>
      <c r="L103" t="str">
        <f t="shared" si="101"/>
        <v>72 Customer service occupations</v>
      </c>
      <c r="M103" s="18">
        <f t="shared" si="102"/>
        <v>-1.6721000081026061</v>
      </c>
      <c r="N103" s="18">
        <f t="shared" si="102"/>
        <v>14.850783840783777</v>
      </c>
      <c r="O103" s="18">
        <f t="shared" si="102"/>
        <v>7.1782183140729039</v>
      </c>
      <c r="P103" s="18">
        <f t="shared" si="102"/>
        <v>1.6910072851182845</v>
      </c>
      <c r="Q103" s="18">
        <f t="shared" si="103"/>
        <v>3.488131056074173</v>
      </c>
      <c r="S103" s="18">
        <f t="shared" si="104"/>
        <v>3.488131056074173</v>
      </c>
      <c r="T103" s="18">
        <f t="shared" si="105"/>
        <v>2.7562646166039872</v>
      </c>
      <c r="U103" s="18">
        <f t="shared" si="106"/>
        <v>5.3200752512940319</v>
      </c>
      <c r="W103" t="str">
        <f t="shared" si="107"/>
        <v>72 Customer service occupations</v>
      </c>
      <c r="X103" s="18">
        <f t="shared" si="108"/>
        <v>4.7172465355077131</v>
      </c>
      <c r="Y103" s="18">
        <f t="shared" si="108"/>
        <v>-5.1251241653578088</v>
      </c>
      <c r="Z103" s="18">
        <f t="shared" si="108"/>
        <v>4.1830999518027712</v>
      </c>
      <c r="AA103" s="18">
        <f t="shared" si="108"/>
        <v>1.3580854444594337</v>
      </c>
      <c r="AB103" s="18">
        <f t="shared" si="109"/>
        <v>2.2911413079339527</v>
      </c>
      <c r="AD103" s="18">
        <f t="shared" si="110"/>
        <v>2.2911413079339527</v>
      </c>
      <c r="AE103" s="18">
        <f t="shared" si="111"/>
        <v>3.537082950941195</v>
      </c>
      <c r="AF103" s="18">
        <f t="shared" si="112"/>
        <v>5.0339458276644766</v>
      </c>
    </row>
    <row r="104" spans="1:32" x14ac:dyDescent="0.2">
      <c r="A104" t="str">
        <f t="shared" si="95"/>
        <v>81 Process, plant and machine operatives</v>
      </c>
      <c r="B104" s="18">
        <f t="shared" si="96"/>
        <v>-4.3033923972213284E-2</v>
      </c>
      <c r="C104" s="18">
        <f t="shared" si="96"/>
        <v>-16.123308789529169</v>
      </c>
      <c r="D104" s="18">
        <f t="shared" si="96"/>
        <v>4.2449565337193684</v>
      </c>
      <c r="E104" s="18">
        <f t="shared" si="96"/>
        <v>-3.3577288737485222E-2</v>
      </c>
      <c r="F104" s="18">
        <f t="shared" si="97"/>
        <v>1.3727243954015034</v>
      </c>
      <c r="H104" s="18">
        <f t="shared" si="98"/>
        <v>1.3727243954015034</v>
      </c>
      <c r="I104" s="18">
        <f t="shared" si="99"/>
        <v>2.6620397808894136</v>
      </c>
      <c r="J104" s="18">
        <f t="shared" si="100"/>
        <v>3.6411349300301765</v>
      </c>
      <c r="L104" t="str">
        <f t="shared" si="101"/>
        <v>81 Process, plant and machine operatives</v>
      </c>
      <c r="M104" s="18">
        <f t="shared" si="102"/>
        <v>-0.73637481189927634</v>
      </c>
      <c r="N104" s="18">
        <f t="shared" si="102"/>
        <v>-16.658539047219435</v>
      </c>
      <c r="O104" s="18">
        <f t="shared" si="102"/>
        <v>3.9321688695719503</v>
      </c>
      <c r="P104" s="18">
        <f t="shared" si="102"/>
        <v>-0.22133574904835696</v>
      </c>
      <c r="Q104" s="18">
        <f t="shared" si="103"/>
        <v>1.1443871367546432</v>
      </c>
      <c r="S104" s="18">
        <f t="shared" si="104"/>
        <v>1.1443871367546432</v>
      </c>
      <c r="T104" s="18">
        <f t="shared" si="105"/>
        <v>2.4255164170486454</v>
      </c>
      <c r="U104" s="18">
        <f t="shared" si="106"/>
        <v>3.2629541033225129</v>
      </c>
      <c r="W104" t="str">
        <f t="shared" si="107"/>
        <v>81 Process, plant and machine operatives</v>
      </c>
      <c r="X104" s="18">
        <f t="shared" si="108"/>
        <v>2.6875981735727139</v>
      </c>
      <c r="Y104" s="18">
        <f t="shared" si="108"/>
        <v>-14.185899529839475</v>
      </c>
      <c r="Z104" s="18">
        <f t="shared" si="108"/>
        <v>5.3157475109342434</v>
      </c>
      <c r="AA104" s="18">
        <f t="shared" si="108"/>
        <v>0.56278582346278583</v>
      </c>
      <c r="AB104" s="18">
        <f t="shared" si="109"/>
        <v>2.1227815770489489</v>
      </c>
      <c r="AD104" s="18">
        <f t="shared" si="110"/>
        <v>2.1227815770489489</v>
      </c>
      <c r="AE104" s="18">
        <f t="shared" si="111"/>
        <v>3.437840349532939</v>
      </c>
      <c r="AF104" s="18">
        <f t="shared" si="112"/>
        <v>4.8358073522052347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2.9204907967867566</v>
      </c>
      <c r="C105" s="18">
        <f t="shared" si="96"/>
        <v>-11.657472597859609</v>
      </c>
      <c r="D105" s="18">
        <f t="shared" si="96"/>
        <v>2.1430843432469038</v>
      </c>
      <c r="E105" s="18">
        <f t="shared" si="96"/>
        <v>0.31937539512365554</v>
      </c>
      <c r="F105" s="18">
        <f t="shared" si="97"/>
        <v>0.92363144067157954</v>
      </c>
      <c r="H105" s="18">
        <f t="shared" si="98"/>
        <v>0.92363144067157954</v>
      </c>
      <c r="I105" s="18">
        <f t="shared" si="99"/>
        <v>3.1502560768307708</v>
      </c>
      <c r="J105" s="18">
        <f t="shared" si="100"/>
        <v>3.7627026695362664</v>
      </c>
      <c r="L105" t="str">
        <f t="shared" si="101"/>
        <v>82 Transport and mobile machine drivers and operatives</v>
      </c>
      <c r="M105" s="18">
        <f t="shared" si="102"/>
        <v>2.9108181580383086</v>
      </c>
      <c r="N105" s="18">
        <f t="shared" si="102"/>
        <v>-11.457586273220876</v>
      </c>
      <c r="O105" s="18">
        <f t="shared" si="102"/>
        <v>1.757375957232532</v>
      </c>
      <c r="P105" s="18">
        <f t="shared" si="102"/>
        <v>0.22569490867963005</v>
      </c>
      <c r="Q105" s="18">
        <f t="shared" si="103"/>
        <v>0.73367626866103208</v>
      </c>
      <c r="S105" s="18">
        <f t="shared" si="104"/>
        <v>0.73367626866103208</v>
      </c>
      <c r="T105" s="18">
        <f t="shared" si="105"/>
        <v>3.0632369217597821</v>
      </c>
      <c r="U105" s="18">
        <f t="shared" si="106"/>
        <v>3.5530015819351668</v>
      </c>
      <c r="W105" t="str">
        <f t="shared" si="107"/>
        <v>82 Transport and mobile machine drivers and operatives</v>
      </c>
      <c r="X105" s="18">
        <f t="shared" si="108"/>
        <v>3.1187008950524397</v>
      </c>
      <c r="Y105" s="18">
        <f t="shared" si="108"/>
        <v>-15.732906823028802</v>
      </c>
      <c r="Z105" s="18">
        <f t="shared" si="108"/>
        <v>9.2758219184254198</v>
      </c>
      <c r="AA105" s="18">
        <f t="shared" si="108"/>
        <v>1.6379159348142602</v>
      </c>
      <c r="AB105" s="18">
        <f t="shared" si="109"/>
        <v>4.1226457097998326</v>
      </c>
      <c r="AD105" s="18">
        <f t="shared" si="110"/>
        <v>4.1226457097998326</v>
      </c>
      <c r="AE105" s="18">
        <f t="shared" si="111"/>
        <v>4.8043078567436837</v>
      </c>
      <c r="AF105" s="18">
        <f t="shared" si="112"/>
        <v>7.2432478047886439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-2.5146728937436191</v>
      </c>
      <c r="C106" s="18">
        <f t="shared" si="96"/>
        <v>-13.076827441059734</v>
      </c>
      <c r="D106" s="18">
        <f t="shared" si="96"/>
        <v>-2.925670952470838</v>
      </c>
      <c r="E106" s="18">
        <f t="shared" si="96"/>
        <v>-0.52305520018588458</v>
      </c>
      <c r="F106" s="18">
        <f t="shared" si="97"/>
        <v>-1.3304627343542541</v>
      </c>
      <c r="H106" s="18">
        <f t="shared" si="98"/>
        <v>-1.3304627343542541</v>
      </c>
      <c r="I106" s="18">
        <f t="shared" si="99"/>
        <v>2.0077263751207219</v>
      </c>
      <c r="J106" s="18">
        <f t="shared" si="100"/>
        <v>1.0255684205441762</v>
      </c>
      <c r="L106" t="str">
        <f t="shared" si="101"/>
        <v>91 Elementary trades and related occupations</v>
      </c>
      <c r="M106" s="18">
        <f t="shared" si="102"/>
        <v>-2.474609772822256</v>
      </c>
      <c r="N106" s="18">
        <f t="shared" si="102"/>
        <v>-10.509151775041904</v>
      </c>
      <c r="O106" s="18">
        <f t="shared" si="102"/>
        <v>-3.0328418688046699</v>
      </c>
      <c r="P106" s="18">
        <f t="shared" si="102"/>
        <v>-0.54837268002733142</v>
      </c>
      <c r="Q106" s="18">
        <f t="shared" si="103"/>
        <v>-1.383522658427716</v>
      </c>
      <c r="S106" s="18">
        <f t="shared" si="104"/>
        <v>-1.383522658427716</v>
      </c>
      <c r="T106" s="18">
        <f t="shared" si="105"/>
        <v>1.7066570228374767</v>
      </c>
      <c r="U106" s="18">
        <f t="shared" si="106"/>
        <v>0.63972514876728948</v>
      </c>
      <c r="W106" t="str">
        <f t="shared" si="107"/>
        <v>91 Elementary trades and related occupations</v>
      </c>
      <c r="X106" s="18">
        <f t="shared" si="108"/>
        <v>-2.6390887019297926</v>
      </c>
      <c r="Y106" s="18">
        <f t="shared" si="108"/>
        <v>-21.084457764892882</v>
      </c>
      <c r="Z106" s="18">
        <f t="shared" si="108"/>
        <v>-2.5504041134918998</v>
      </c>
      <c r="AA106" s="18">
        <f t="shared" si="108"/>
        <v>-0.43615548749207367</v>
      </c>
      <c r="AB106" s="18">
        <f t="shared" si="109"/>
        <v>-1.1459532029557185</v>
      </c>
      <c r="AD106" s="18">
        <f t="shared" si="110"/>
        <v>-1.1459532029557185</v>
      </c>
      <c r="AE106" s="18">
        <f t="shared" si="111"/>
        <v>2.9827379369921303</v>
      </c>
      <c r="AF106" s="18">
        <f t="shared" si="112"/>
        <v>2.2455195823381846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0.14512763443690346</v>
      </c>
      <c r="C107" s="18">
        <f t="shared" si="96"/>
        <v>-10.348558223623261</v>
      </c>
      <c r="D107" s="18">
        <f t="shared" si="96"/>
        <v>0.46002323236709053</v>
      </c>
      <c r="E107" s="18">
        <f t="shared" si="96"/>
        <v>-0.46187041790901606</v>
      </c>
      <c r="F107" s="18">
        <f t="shared" si="97"/>
        <v>-0.15551638463850992</v>
      </c>
      <c r="H107" s="18">
        <f t="shared" si="98"/>
        <v>-0.15551638463850992</v>
      </c>
      <c r="I107" s="18">
        <f t="shared" si="99"/>
        <v>2.7283182847603227</v>
      </c>
      <c r="J107" s="18">
        <f t="shared" si="100"/>
        <v>2.6220178471022981</v>
      </c>
      <c r="L107" t="str">
        <f t="shared" si="101"/>
        <v>92 Elementary administration and service occupations</v>
      </c>
      <c r="M107" s="18">
        <f t="shared" si="102"/>
        <v>-1.4761891662236737</v>
      </c>
      <c r="N107" s="18">
        <f t="shared" si="102"/>
        <v>-6.7528933616256221</v>
      </c>
      <c r="O107" s="18">
        <f t="shared" si="102"/>
        <v>1.5745927388514325</v>
      </c>
      <c r="P107" s="18">
        <f t="shared" si="102"/>
        <v>-0.36686205224019108</v>
      </c>
      <c r="Q107" s="18">
        <f t="shared" si="103"/>
        <v>0.2761309941379686</v>
      </c>
      <c r="S107" s="18">
        <f t="shared" si="104"/>
        <v>0.2761309941379686</v>
      </c>
      <c r="T107" s="18">
        <f t="shared" si="105"/>
        <v>2.4211375001324864</v>
      </c>
      <c r="U107" s="18">
        <f t="shared" si="106"/>
        <v>2.6198237088580711</v>
      </c>
      <c r="W107" t="str">
        <f t="shared" si="107"/>
        <v>92 Elementary administration and service occupations</v>
      </c>
      <c r="X107" s="18">
        <f t="shared" si="108"/>
        <v>1.731977413560104</v>
      </c>
      <c r="Y107" s="18">
        <f t="shared" si="108"/>
        <v>-13.596821346451083</v>
      </c>
      <c r="Z107" s="18">
        <f t="shared" si="108"/>
        <v>-0.67641775045871322</v>
      </c>
      <c r="AA107" s="18">
        <f t="shared" si="108"/>
        <v>-0.56641968830887235</v>
      </c>
      <c r="AB107" s="18">
        <f t="shared" si="109"/>
        <v>-0.60309923789493292</v>
      </c>
      <c r="AD107" s="18">
        <f t="shared" si="110"/>
        <v>-0.60309923789493292</v>
      </c>
      <c r="AE107" s="18">
        <f t="shared" si="111"/>
        <v>3.0159080702739649</v>
      </c>
      <c r="AF107" s="18">
        <f t="shared" si="112"/>
        <v>2.6241563669139989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1.3498668739127639</v>
      </c>
      <c r="C109" s="26">
        <f>IF(AND(D$6-C$6 &lt;&gt; 0,C35&lt;&gt;0,D35&lt;&gt;0),(EXP(LN(D35/C35)/(D$6-C$6))-1)*100,0)</f>
        <v>-2.4096408410871795</v>
      </c>
      <c r="D109" s="26">
        <f>IF(AND(E$6-D$6 &lt;&gt; 0,D35&lt;&gt;0,E35&lt;&gt;0),(EXP(LN(E35/D35)/(E$6-D$6))-1)*100,0)</f>
        <v>0.62677593744866478</v>
      </c>
      <c r="E109" s="26">
        <f>IF(AND(F$6-E$6 &lt;&gt; 0,E35&lt;&gt;0,F35&lt;&gt;0),(EXP(LN(F35/E35)/(F$6-E$6))-1)*100,0)</f>
        <v>0.40415375085025573</v>
      </c>
      <c r="F109" s="26">
        <f t="shared" ref="F109" si="113">IF(AND(F$6-D$6 &lt;&gt; 0,D35&lt;&gt;0,F35&lt;&gt;0),(EXP(LN(F35/D35)/(F$6-D$6))-1)*100,0)</f>
        <v>0.47830636812842275</v>
      </c>
      <c r="H109" s="26">
        <f t="shared" ref="H109" si="114">IF($F$6-$D$6 &lt;&gt; 0,(EXP(LN(1+(H72/100))/($F$6-$D$6))-1)*100,0)</f>
        <v>0.47830636812842275</v>
      </c>
      <c r="I109" s="26">
        <f>IF(D35&gt;0,((1+(I35/D35))^(1/($F$6-$D$6))-1)*100,0)</f>
        <v>2.7368869272204277</v>
      </c>
      <c r="J109" s="26">
        <f t="shared" ref="J109" si="115">IF($F$6-$D$6 &lt;&gt; 0,(EXP(LN(1+(J72/100))/($F$6-$D$6))-1)*100,0)</f>
        <v>3.0682494963778506</v>
      </c>
      <c r="L109" s="24" t="str">
        <f>L35</f>
        <v>All occupations</v>
      </c>
      <c r="M109" s="26">
        <f>IF(AND(N$6-M$6 &lt;&gt; 0,M35&lt;&gt;0,N35&lt;&gt;0),(EXP(LN(N35/M35)/(N$6-M$6))-1)*100,0)</f>
        <v>1.2552012048425931</v>
      </c>
      <c r="N109" s="26">
        <f>IF(AND(O$6-N$6 &lt;&gt; 0,N35&lt;&gt;0,O35&lt;&gt;0),(EXP(LN(O35/N35)/(O$6-N$6))-1)*100,0)</f>
        <v>-3.0602859206504851</v>
      </c>
      <c r="O109" s="26">
        <f>IF(AND(P$6-O$6 &lt;&gt; 0,O35&lt;&gt;0,P35&lt;&gt;0),(EXP(LN(P35/O35)/(P$6-O$6))-1)*100,0)</f>
        <v>0.62122561012498689</v>
      </c>
      <c r="P109" s="26">
        <f>IF(AND(Q$6-P$6 &lt;&gt; 0,P35&lt;&gt;0,Q35&lt;&gt;0),(EXP(LN(Q35/P35)/(Q$6-P$6))-1)*100,0)</f>
        <v>0.31454187464079464</v>
      </c>
      <c r="Q109" s="26">
        <f t="shared" ref="Q109" si="116">IF(AND(Q$6-O$6 &lt;&gt; 0,O35&lt;&gt;0,Q35&lt;&gt;0),(EXP(LN(Q35/O35)/(Q$6-O$6))-1)*100,0)</f>
        <v>0.41666578527359555</v>
      </c>
      <c r="S109" s="26">
        <f t="shared" ref="S109" si="117">IF($F$6-$D$6 &lt;&gt; 0,(EXP(LN(1+(S72/100))/($F$6-$D$6))-1)*100,0)</f>
        <v>0.41666578527359555</v>
      </c>
      <c r="T109" s="26">
        <f t="shared" ref="T109" si="118">IF(O35&gt;0,((1+(T35/O35))^(1/($F$6-$D$6))-1)*100,0)</f>
        <v>2.3645415287985694</v>
      </c>
      <c r="U109" s="26">
        <f t="shared" ref="U109" si="119">IF($F$6-$D$6 &lt;&gt; 0,(EXP(LN(1+(U72/100))/($F$6-$D$6))-1)*100,0)</f>
        <v>2.6675015500356558</v>
      </c>
      <c r="W109" s="24" t="str">
        <f>W35</f>
        <v>All occupations</v>
      </c>
      <c r="X109" s="26">
        <f>IF(AND(Y$6-X$6 &lt;&gt; 0,X35&lt;&gt;0,Y35&lt;&gt;0),(EXP(LN(Y35/X35)/(Y$6-X$6))-1)*100,0)</f>
        <v>1.4649554224695382</v>
      </c>
      <c r="Y109" s="26">
        <f>IF(AND(Z$6-Y$6 &lt;&gt; 0,Y35&lt;&gt;0,Z35&lt;&gt;0),(EXP(LN(Z35/Y35)/(Z$6-Y$6))-1)*100,0)</f>
        <v>-1.6227091292637774</v>
      </c>
      <c r="Z109" s="26">
        <f>IF(AND(AA$6-Z$6 &lt;&gt; 0,Z35&lt;&gt;0,AA35&lt;&gt;0),(EXP(LN(AA35/Z35)/(AA$6-Z$6))-1)*100,0)</f>
        <v>0.63338916361503905</v>
      </c>
      <c r="AA109" s="26">
        <f>IF(AND(AB$6-AA$6 &lt;&gt; 0,AA35&lt;&gt;0,AB35&lt;&gt;0),(EXP(LN(AB35/AA35)/(AB$6-AA$6))-1)*100,0)</f>
        <v>0.5099569827589745</v>
      </c>
      <c r="AB109" s="26">
        <f t="shared" ref="AB109" si="120">IF(AND(AB$6-Z$6 &lt;&gt; 0,Z35&lt;&gt;0,AB35&lt;&gt;0),(EXP(LN(AB35/Z35)/(AB$6-Z$6))-1)*100,0)</f>
        <v>0.5510842120780568</v>
      </c>
      <c r="AD109" s="26">
        <f t="shared" ref="AD109" si="121">IF($F$6-$D$6 &lt;&gt; 0,(EXP(LN(1+(AD72/100))/($F$6-$D$6))-1)*100,0)</f>
        <v>0.5510842120780568</v>
      </c>
      <c r="AE109" s="26">
        <f t="shared" ref="AE109" si="122">IF(Z35&gt;0,((1+(AE35/Z35))^(1/($F$6-$D$6))-1)*100,0)</f>
        <v>3.1573022983230503</v>
      </c>
      <c r="AF109" s="26">
        <f t="shared" ref="AF109" si="123">IF($F$6-$D$6 &lt;&gt; 0,(EXP(LN(1+(AF72/100))/($F$6-$D$6))-1)*100,0)</f>
        <v>3.5190097335434878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Coventry and Warwickshire (Continued)</v>
      </c>
      <c r="L112" s="19" t="str">
        <f>CONCATENATE(L$1," (Continued)")</f>
        <v>Occupation Table 2.1  Males: Employment Change by Occupation (SOC 2020) and Replacement Demand, 2015-2035, Coventry and Warwickshire (Continued)</v>
      </c>
      <c r="W112" s="19" t="str">
        <f>CONCATENATE(W$1," (Continued)")</f>
        <v>Occupation Table 2.2  Females: Employment Change by Occupation (SOC 2020) and Replacement Demand, 2015-2035, Coventry and Warwickshire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5.570266370389529</v>
      </c>
      <c r="C119" s="27">
        <f t="shared" si="125"/>
        <v>0.78762024567717503</v>
      </c>
      <c r="D119" s="27">
        <f t="shared" si="125"/>
        <v>-1.9883558613170251</v>
      </c>
      <c r="E119" s="27">
        <f t="shared" si="125"/>
        <v>3.7594650142596251</v>
      </c>
      <c r="F119" s="27">
        <f t="shared" ref="F119:F144" si="126">F8-D8</f>
        <v>1.7711091529426</v>
      </c>
      <c r="L119" t="str">
        <f t="shared" ref="L119:L144" si="127">L8</f>
        <v>11 Corporate managers and directors</v>
      </c>
      <c r="M119" s="27">
        <f t="shared" ref="M119:P144" si="128">N8-M8</f>
        <v>3.0890750490271301</v>
      </c>
      <c r="N119" s="27">
        <f t="shared" si="128"/>
        <v>0.35770077567246261</v>
      </c>
      <c r="O119" s="27">
        <f t="shared" si="128"/>
        <v>-2.0454054687627448</v>
      </c>
      <c r="P119" s="27">
        <f t="shared" si="128"/>
        <v>1.5004155514918871</v>
      </c>
      <c r="Q119" s="27">
        <f t="shared" ref="Q119:Q144" si="129">Q8-O8</f>
        <v>-0.54498991727085766</v>
      </c>
      <c r="W119" t="str">
        <f t="shared" ref="W119:W144" si="130">W8</f>
        <v>11 Corporate managers and directors</v>
      </c>
      <c r="X119" s="27">
        <f t="shared" ref="X119:AA144" si="131">Y8-X8</f>
        <v>2.4811913213623473</v>
      </c>
      <c r="Y119" s="27">
        <f t="shared" si="131"/>
        <v>0.42991947000477992</v>
      </c>
      <c r="Z119" s="27">
        <f t="shared" si="131"/>
        <v>5.7049607445703643E-2</v>
      </c>
      <c r="AA119" s="27">
        <f t="shared" si="131"/>
        <v>2.2590494627676261</v>
      </c>
      <c r="AB119" s="27">
        <f t="shared" ref="AB119:AB144" si="132">AB8-Z8</f>
        <v>2.3160990702133297</v>
      </c>
    </row>
    <row r="120" spans="1:28" x14ac:dyDescent="0.2">
      <c r="A120" t="str">
        <f t="shared" si="124"/>
        <v>12 Other managers and proprietors</v>
      </c>
      <c r="B120" s="27">
        <f t="shared" si="125"/>
        <v>0.85592695606708169</v>
      </c>
      <c r="C120" s="27">
        <f t="shared" si="125"/>
        <v>0.53834078977489774</v>
      </c>
      <c r="D120" s="27">
        <f t="shared" si="125"/>
        <v>3.4971210142182159</v>
      </c>
      <c r="E120" s="27">
        <f t="shared" si="125"/>
        <v>3.0878023878094822</v>
      </c>
      <c r="F120" s="27">
        <f t="shared" si="126"/>
        <v>6.5849234020276981</v>
      </c>
      <c r="L120" t="str">
        <f t="shared" si="127"/>
        <v>12 Other managers and proprietors</v>
      </c>
      <c r="M120" s="27">
        <f t="shared" si="128"/>
        <v>0.7017230698404795</v>
      </c>
      <c r="N120" s="27">
        <f t="shared" si="128"/>
        <v>-0.44037473746191402</v>
      </c>
      <c r="O120" s="27">
        <f t="shared" si="128"/>
        <v>2.3385559624492345</v>
      </c>
      <c r="P120" s="27">
        <f t="shared" si="128"/>
        <v>1.6201639774263512</v>
      </c>
      <c r="Q120" s="27">
        <f t="shared" si="129"/>
        <v>3.9587199398755857</v>
      </c>
      <c r="W120" t="str">
        <f t="shared" si="130"/>
        <v>12 Other managers and proprietors</v>
      </c>
      <c r="X120" s="27">
        <f t="shared" si="131"/>
        <v>0.15420388622662795</v>
      </c>
      <c r="Y120" s="27">
        <f t="shared" si="131"/>
        <v>0.97871552723677979</v>
      </c>
      <c r="Z120" s="27">
        <f t="shared" si="131"/>
        <v>1.1585650517689974</v>
      </c>
      <c r="AA120" s="27">
        <f t="shared" si="131"/>
        <v>1.4676384103831719</v>
      </c>
      <c r="AB120" s="27">
        <f t="shared" si="132"/>
        <v>2.6262034621521693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4.0231627439672479</v>
      </c>
      <c r="C121" s="27">
        <f t="shared" si="125"/>
        <v>1.8376159292762537</v>
      </c>
      <c r="D121" s="27">
        <f t="shared" si="125"/>
        <v>1.6196760883016807</v>
      </c>
      <c r="E121" s="27">
        <f t="shared" si="125"/>
        <v>3.6818036980680446</v>
      </c>
      <c r="F121" s="27">
        <f t="shared" si="126"/>
        <v>5.3014797863697254</v>
      </c>
      <c r="L121" t="str">
        <f t="shared" si="127"/>
        <v>21 Science, research, engineering and technology professionals</v>
      </c>
      <c r="M121" s="27">
        <f t="shared" si="128"/>
        <v>3.5884576847293346</v>
      </c>
      <c r="N121" s="27">
        <f t="shared" si="128"/>
        <v>0.73568996166370937</v>
      </c>
      <c r="O121" s="27">
        <f t="shared" si="128"/>
        <v>0.61126742424614378</v>
      </c>
      <c r="P121" s="27">
        <f t="shared" si="128"/>
        <v>2.1667750990589383</v>
      </c>
      <c r="Q121" s="27">
        <f t="shared" si="129"/>
        <v>2.7780425233050821</v>
      </c>
      <c r="W121" t="str">
        <f t="shared" si="130"/>
        <v>21 Science, research, engineering and technology professionals</v>
      </c>
      <c r="X121" s="27">
        <f t="shared" si="131"/>
        <v>0.43470505923790803</v>
      </c>
      <c r="Y121" s="27">
        <f t="shared" si="131"/>
        <v>1.1019259676125479</v>
      </c>
      <c r="Z121" s="27">
        <f t="shared" si="131"/>
        <v>1.0084086640555157</v>
      </c>
      <c r="AA121" s="27">
        <f t="shared" si="131"/>
        <v>1.515028599009149</v>
      </c>
      <c r="AB121" s="27">
        <f t="shared" si="132"/>
        <v>2.5234372630646646</v>
      </c>
    </row>
    <row r="122" spans="1:28" x14ac:dyDescent="0.2">
      <c r="A122" t="str">
        <f t="shared" si="124"/>
        <v>22 Health professionals</v>
      </c>
      <c r="B122" s="27">
        <f t="shared" si="125"/>
        <v>3.9250657431357965</v>
      </c>
      <c r="C122" s="27">
        <f t="shared" si="125"/>
        <v>-0.47053157630518072</v>
      </c>
      <c r="D122" s="27">
        <f t="shared" si="125"/>
        <v>1.8909735435691815</v>
      </c>
      <c r="E122" s="27">
        <f t="shared" si="125"/>
        <v>2.3773459152049483</v>
      </c>
      <c r="F122" s="27">
        <f t="shared" si="126"/>
        <v>4.2683194587741298</v>
      </c>
      <c r="L122" t="str">
        <f t="shared" si="127"/>
        <v>22 Health professionals</v>
      </c>
      <c r="M122" s="27">
        <f t="shared" si="128"/>
        <v>1.0182979722809673</v>
      </c>
      <c r="N122" s="27">
        <f t="shared" si="128"/>
        <v>0.26355281083896287</v>
      </c>
      <c r="O122" s="27">
        <f t="shared" si="128"/>
        <v>0.40144674224225252</v>
      </c>
      <c r="P122" s="27">
        <f t="shared" si="128"/>
        <v>0.51803659925240719</v>
      </c>
      <c r="Q122" s="27">
        <f t="shared" si="129"/>
        <v>0.91948334149465971</v>
      </c>
      <c r="W122" t="str">
        <f t="shared" si="130"/>
        <v>22 Health professionals</v>
      </c>
      <c r="X122" s="27">
        <f t="shared" si="131"/>
        <v>2.9067677708548594</v>
      </c>
      <c r="Y122" s="27">
        <f t="shared" si="131"/>
        <v>-0.73408438714415425</v>
      </c>
      <c r="Z122" s="27">
        <f t="shared" si="131"/>
        <v>1.4895268013269032</v>
      </c>
      <c r="AA122" s="27">
        <f t="shared" si="131"/>
        <v>1.8593093159525189</v>
      </c>
      <c r="AB122" s="27">
        <f t="shared" si="132"/>
        <v>3.3488361172794221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1.9975987241506772</v>
      </c>
      <c r="C123" s="27">
        <f t="shared" si="125"/>
        <v>1.2244871369430115</v>
      </c>
      <c r="D123" s="27">
        <f t="shared" si="125"/>
        <v>1.4290017652532825</v>
      </c>
      <c r="E123" s="27">
        <f t="shared" si="125"/>
        <v>2.8076661590892087</v>
      </c>
      <c r="F123" s="27">
        <f t="shared" si="126"/>
        <v>4.2366679243424912</v>
      </c>
      <c r="L123" t="str">
        <f t="shared" si="127"/>
        <v>23 Teaching and other educational professionals</v>
      </c>
      <c r="M123" s="27">
        <f t="shared" si="128"/>
        <v>0.31597371533167529</v>
      </c>
      <c r="N123" s="27">
        <f t="shared" si="128"/>
        <v>0.54987527614352061</v>
      </c>
      <c r="O123" s="27">
        <f t="shared" si="128"/>
        <v>0.57706521172994396</v>
      </c>
      <c r="P123" s="27">
        <f t="shared" si="128"/>
        <v>0.63293269978575317</v>
      </c>
      <c r="Q123" s="27">
        <f t="shared" si="129"/>
        <v>1.2099979115156971</v>
      </c>
      <c r="W123" t="str">
        <f t="shared" si="130"/>
        <v>23 Teaching and other educational professionals</v>
      </c>
      <c r="X123" s="27">
        <f t="shared" si="131"/>
        <v>1.6816250088190223</v>
      </c>
      <c r="Y123" s="27">
        <f t="shared" si="131"/>
        <v>0.67461186079951752</v>
      </c>
      <c r="Z123" s="27">
        <f t="shared" si="131"/>
        <v>0.8519365535232577</v>
      </c>
      <c r="AA123" s="27">
        <f t="shared" si="131"/>
        <v>2.174733459303539</v>
      </c>
      <c r="AB123" s="27">
        <f t="shared" si="132"/>
        <v>3.0266700128267967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4.5602395734749379</v>
      </c>
      <c r="C124" s="27">
        <f t="shared" si="125"/>
        <v>2.9191092506159713</v>
      </c>
      <c r="D124" s="27">
        <f t="shared" si="125"/>
        <v>3.9592320922096249</v>
      </c>
      <c r="E124" s="27">
        <f t="shared" si="125"/>
        <v>4.8862270119356452</v>
      </c>
      <c r="F124" s="27">
        <f t="shared" si="126"/>
        <v>8.8454591041452701</v>
      </c>
      <c r="L124" t="str">
        <f t="shared" si="127"/>
        <v>24 Business, media and public service professionals</v>
      </c>
      <c r="M124" s="27">
        <f t="shared" si="128"/>
        <v>2.0600937019831189</v>
      </c>
      <c r="N124" s="27">
        <f t="shared" si="128"/>
        <v>1.9579921857347564</v>
      </c>
      <c r="O124" s="27">
        <f t="shared" si="128"/>
        <v>2.5076766784958018</v>
      </c>
      <c r="P124" s="27">
        <f t="shared" si="128"/>
        <v>2.0849329571777488</v>
      </c>
      <c r="Q124" s="27">
        <f t="shared" si="129"/>
        <v>4.5926096356735506</v>
      </c>
      <c r="W124" t="str">
        <f t="shared" si="130"/>
        <v>24 Business, media and public service professionals</v>
      </c>
      <c r="X124" s="27">
        <f t="shared" si="131"/>
        <v>2.5001458714917906</v>
      </c>
      <c r="Y124" s="27">
        <f t="shared" si="131"/>
        <v>0.96111706488123438</v>
      </c>
      <c r="Z124" s="27">
        <f t="shared" si="131"/>
        <v>1.4515554137138107</v>
      </c>
      <c r="AA124" s="27">
        <f t="shared" si="131"/>
        <v>2.8012940547579621</v>
      </c>
      <c r="AB124" s="27">
        <f t="shared" si="132"/>
        <v>4.2528494684717728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1.3880421513042354</v>
      </c>
      <c r="C125" s="27">
        <f t="shared" si="125"/>
        <v>0.90262937735181659</v>
      </c>
      <c r="D125" s="27">
        <f t="shared" si="125"/>
        <v>-1.2910731582488371</v>
      </c>
      <c r="E125" s="27">
        <f t="shared" si="125"/>
        <v>0.58082320812369836</v>
      </c>
      <c r="F125" s="27">
        <f t="shared" si="126"/>
        <v>-0.7102499501251387</v>
      </c>
      <c r="L125" t="str">
        <f t="shared" si="127"/>
        <v>31 Science, engineering and technology associate professionals</v>
      </c>
      <c r="M125" s="27">
        <f t="shared" si="128"/>
        <v>1.3232642570220001</v>
      </c>
      <c r="N125" s="27">
        <f t="shared" si="128"/>
        <v>0.45049250286547871</v>
      </c>
      <c r="O125" s="27">
        <f t="shared" si="128"/>
        <v>-1.3640804687924888</v>
      </c>
      <c r="P125" s="27">
        <f t="shared" si="128"/>
        <v>0.13298074986415021</v>
      </c>
      <c r="Q125" s="27">
        <f t="shared" si="129"/>
        <v>-1.2310997189283386</v>
      </c>
      <c r="W125" t="str">
        <f t="shared" si="130"/>
        <v>31 Science, engineering and technology associate professionals</v>
      </c>
      <c r="X125" s="27">
        <f t="shared" si="131"/>
        <v>6.4777894282243675E-2</v>
      </c>
      <c r="Y125" s="27">
        <f t="shared" si="131"/>
        <v>0.45213687448633699</v>
      </c>
      <c r="Z125" s="27">
        <f t="shared" si="131"/>
        <v>7.3007310543661497E-2</v>
      </c>
      <c r="AA125" s="27">
        <f t="shared" si="131"/>
        <v>0.44784245825954061</v>
      </c>
      <c r="AB125" s="27">
        <f t="shared" si="132"/>
        <v>0.52084976880320211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1.3154532871979407</v>
      </c>
      <c r="C126" s="27">
        <f t="shared" si="125"/>
        <v>4.3128361183930153E-2</v>
      </c>
      <c r="D126" s="27">
        <f t="shared" si="125"/>
        <v>0.21467547623321259</v>
      </c>
      <c r="E126" s="27">
        <f t="shared" si="125"/>
        <v>1.0322691066518868</v>
      </c>
      <c r="F126" s="27">
        <f t="shared" si="126"/>
        <v>1.2469445828850994</v>
      </c>
      <c r="L126" t="str">
        <f t="shared" si="127"/>
        <v>32 Health and social care associate professionals</v>
      </c>
      <c r="M126" s="27">
        <f t="shared" si="128"/>
        <v>0.14422794560333951</v>
      </c>
      <c r="N126" s="27">
        <f t="shared" si="128"/>
        <v>0.11482590741548471</v>
      </c>
      <c r="O126" s="27">
        <f t="shared" si="128"/>
        <v>-0.13068125523930818</v>
      </c>
      <c r="P126" s="27">
        <f t="shared" si="128"/>
        <v>0.11302842477589814</v>
      </c>
      <c r="Q126" s="27">
        <f t="shared" si="129"/>
        <v>-1.7652830463410041E-2</v>
      </c>
      <c r="W126" t="str">
        <f t="shared" si="130"/>
        <v>32 Health and social care associate professionals</v>
      </c>
      <c r="X126" s="27">
        <f t="shared" si="131"/>
        <v>1.1712253415946101</v>
      </c>
      <c r="Y126" s="27">
        <f t="shared" si="131"/>
        <v>-7.1697546231572318E-2</v>
      </c>
      <c r="Z126" s="27">
        <f t="shared" si="131"/>
        <v>0.3453567314725241</v>
      </c>
      <c r="AA126" s="27">
        <f t="shared" si="131"/>
        <v>0.91924068187600039</v>
      </c>
      <c r="AB126" s="27">
        <f t="shared" si="132"/>
        <v>1.2645974133485245</v>
      </c>
    </row>
    <row r="127" spans="1:28" x14ac:dyDescent="0.2">
      <c r="A127" t="str">
        <f t="shared" si="124"/>
        <v>33 Protective service occupations</v>
      </c>
      <c r="B127" s="27">
        <f t="shared" si="125"/>
        <v>0.19055797511957451</v>
      </c>
      <c r="C127" s="27">
        <f t="shared" si="125"/>
        <v>0.29897652789702889</v>
      </c>
      <c r="D127" s="27">
        <f t="shared" si="125"/>
        <v>1.0271466671767984</v>
      </c>
      <c r="E127" s="27">
        <f t="shared" si="125"/>
        <v>1.0822387942604896</v>
      </c>
      <c r="F127" s="27">
        <f t="shared" si="126"/>
        <v>2.109385461437288</v>
      </c>
      <c r="L127" t="str">
        <f t="shared" si="127"/>
        <v>33 Protective service occupations</v>
      </c>
      <c r="M127" s="27">
        <f t="shared" si="128"/>
        <v>-8.2884361342276947E-3</v>
      </c>
      <c r="N127" s="27">
        <f t="shared" si="128"/>
        <v>0.15371003155436869</v>
      </c>
      <c r="O127" s="27">
        <f t="shared" si="128"/>
        <v>0.59697735604762414</v>
      </c>
      <c r="P127" s="27">
        <f t="shared" si="128"/>
        <v>0.42031424304607334</v>
      </c>
      <c r="Q127" s="27">
        <f t="shared" si="129"/>
        <v>1.0172915990936975</v>
      </c>
      <c r="W127" t="str">
        <f t="shared" si="130"/>
        <v>33 Protective service occupations</v>
      </c>
      <c r="X127" s="27">
        <f t="shared" si="131"/>
        <v>0.19884641125378644</v>
      </c>
      <c r="Y127" s="27">
        <f t="shared" si="131"/>
        <v>0.14526649634267352</v>
      </c>
      <c r="Z127" s="27">
        <f t="shared" si="131"/>
        <v>0.43016931112917778</v>
      </c>
      <c r="AA127" s="27">
        <f t="shared" si="131"/>
        <v>0.66192455121441385</v>
      </c>
      <c r="AB127" s="27">
        <f t="shared" si="132"/>
        <v>1.0920938623435916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0.47973791761441831</v>
      </c>
      <c r="C128" s="27">
        <f t="shared" si="125"/>
        <v>0.29024961925509629</v>
      </c>
      <c r="D128" s="27">
        <f t="shared" si="125"/>
        <v>-0.5023342101808197</v>
      </c>
      <c r="E128" s="27">
        <f t="shared" si="125"/>
        <v>1.0395784530654062</v>
      </c>
      <c r="F128" s="27">
        <f t="shared" si="126"/>
        <v>0.5372442428845865</v>
      </c>
      <c r="L128" t="str">
        <f t="shared" si="127"/>
        <v>34 Culture, media and sports occupations</v>
      </c>
      <c r="M128" s="27">
        <f t="shared" si="128"/>
        <v>0.33072684459141843</v>
      </c>
      <c r="N128" s="27">
        <f t="shared" si="128"/>
        <v>0.13933561750021539</v>
      </c>
      <c r="O128" s="27">
        <f t="shared" si="128"/>
        <v>-0.28056122914947768</v>
      </c>
      <c r="P128" s="27">
        <f t="shared" si="128"/>
        <v>0.51036638646061583</v>
      </c>
      <c r="Q128" s="27">
        <f t="shared" si="129"/>
        <v>0.22980515731113815</v>
      </c>
      <c r="W128" t="str">
        <f t="shared" si="130"/>
        <v>34 Culture, media and sports occupations</v>
      </c>
      <c r="X128" s="27">
        <f t="shared" si="131"/>
        <v>0.149011073022987</v>
      </c>
      <c r="Y128" s="27">
        <f t="shared" si="131"/>
        <v>0.15091400175489822</v>
      </c>
      <c r="Z128" s="27">
        <f t="shared" si="131"/>
        <v>-0.22177298103134557</v>
      </c>
      <c r="AA128" s="27">
        <f t="shared" si="131"/>
        <v>0.5292120666047917</v>
      </c>
      <c r="AB128" s="27">
        <f t="shared" si="132"/>
        <v>0.30743908557344612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1.9633082937909627</v>
      </c>
      <c r="C129" s="27">
        <f t="shared" si="125"/>
        <v>0.80924099131580363</v>
      </c>
      <c r="D129" s="27">
        <f t="shared" si="125"/>
        <v>-1.1146022145036767</v>
      </c>
      <c r="E129" s="27">
        <f t="shared" si="125"/>
        <v>1.5892646191363617</v>
      </c>
      <c r="F129" s="27">
        <f t="shared" si="126"/>
        <v>0.47466240463268505</v>
      </c>
      <c r="L129" t="str">
        <f t="shared" si="127"/>
        <v>35 Business and public service associate professionals</v>
      </c>
      <c r="M129" s="27">
        <f t="shared" si="128"/>
        <v>0.65175506909708325</v>
      </c>
      <c r="N129" s="27">
        <f t="shared" si="128"/>
        <v>0.58139469013750755</v>
      </c>
      <c r="O129" s="27">
        <f t="shared" si="128"/>
        <v>-1.1061872688402268</v>
      </c>
      <c r="P129" s="27">
        <f t="shared" si="128"/>
        <v>-5.8537815637953017E-2</v>
      </c>
      <c r="Q129" s="27">
        <f t="shared" si="129"/>
        <v>-1.1647250844781798</v>
      </c>
      <c r="W129" t="str">
        <f t="shared" si="130"/>
        <v>35 Business and public service associate professionals</v>
      </c>
      <c r="X129" s="27">
        <f t="shared" si="131"/>
        <v>1.3115532246938475</v>
      </c>
      <c r="Y129" s="27">
        <f t="shared" si="131"/>
        <v>0.22784630117833693</v>
      </c>
      <c r="Z129" s="27">
        <f t="shared" si="131"/>
        <v>-8.4149456634676767E-3</v>
      </c>
      <c r="AA129" s="27">
        <f t="shared" si="131"/>
        <v>1.6478024347743343</v>
      </c>
      <c r="AB129" s="27">
        <f t="shared" si="132"/>
        <v>1.6393874891108666</v>
      </c>
    </row>
    <row r="130" spans="1:28" x14ac:dyDescent="0.2">
      <c r="A130" t="str">
        <f t="shared" si="124"/>
        <v>41 Administrative occupations</v>
      </c>
      <c r="B130" s="27">
        <f t="shared" si="125"/>
        <v>-1.663314031435867</v>
      </c>
      <c r="C130" s="27">
        <f t="shared" si="125"/>
        <v>2.1732570705903882</v>
      </c>
      <c r="D130" s="27">
        <f t="shared" si="125"/>
        <v>-3.3203645973100038</v>
      </c>
      <c r="E130" s="27">
        <f t="shared" si="125"/>
        <v>-1.6413361515546612</v>
      </c>
      <c r="F130" s="27">
        <f t="shared" si="126"/>
        <v>-4.9617007488646649</v>
      </c>
      <c r="L130" t="str">
        <f t="shared" si="127"/>
        <v>41 Administrative occupations</v>
      </c>
      <c r="M130" s="27">
        <f t="shared" si="128"/>
        <v>-1.144500053310356</v>
      </c>
      <c r="N130" s="27">
        <f t="shared" si="128"/>
        <v>3.0059125606906782</v>
      </c>
      <c r="O130" s="27">
        <f t="shared" si="128"/>
        <v>-0.33654038517618901</v>
      </c>
      <c r="P130" s="27">
        <f t="shared" si="128"/>
        <v>2.0426792735893748</v>
      </c>
      <c r="Q130" s="27">
        <f t="shared" si="129"/>
        <v>1.7061388884131858</v>
      </c>
      <c r="W130" t="str">
        <f t="shared" si="130"/>
        <v>41 Administrative occupations</v>
      </c>
      <c r="X130" s="27">
        <f t="shared" si="131"/>
        <v>-0.51881397812555008</v>
      </c>
      <c r="Y130" s="27">
        <f t="shared" si="131"/>
        <v>-0.83265549010024387</v>
      </c>
      <c r="Z130" s="27">
        <f t="shared" si="131"/>
        <v>-2.9838242121338432</v>
      </c>
      <c r="AA130" s="27">
        <f t="shared" si="131"/>
        <v>-3.684015425144068</v>
      </c>
      <c r="AB130" s="27">
        <f t="shared" si="132"/>
        <v>-6.6678396372779112</v>
      </c>
    </row>
    <row r="131" spans="1:28" x14ac:dyDescent="0.2">
      <c r="A131" t="str">
        <f t="shared" si="124"/>
        <v>42 Secretarial and related occupations</v>
      </c>
      <c r="B131" s="27">
        <f t="shared" si="125"/>
        <v>-1.2877311006401282</v>
      </c>
      <c r="C131" s="27">
        <f t="shared" si="125"/>
        <v>-0.26788686271486561</v>
      </c>
      <c r="D131" s="27">
        <f t="shared" si="125"/>
        <v>0.57017830269063374</v>
      </c>
      <c r="E131" s="27">
        <f t="shared" si="125"/>
        <v>-3.1849101369520634</v>
      </c>
      <c r="F131" s="27">
        <f t="shared" si="126"/>
        <v>-2.6147318342614296</v>
      </c>
      <c r="L131" t="str">
        <f t="shared" si="127"/>
        <v>42 Secretarial and related occupations</v>
      </c>
      <c r="M131" s="27">
        <f t="shared" si="128"/>
        <v>-0.26733535452715518</v>
      </c>
      <c r="N131" s="27">
        <f t="shared" si="128"/>
        <v>-2.6511286333694706E-3</v>
      </c>
      <c r="O131" s="27">
        <f t="shared" si="128"/>
        <v>0.22713760350058609</v>
      </c>
      <c r="P131" s="27">
        <f t="shared" si="128"/>
        <v>0.2144841737846358</v>
      </c>
      <c r="Q131" s="27">
        <f t="shared" si="129"/>
        <v>0.44162177728522189</v>
      </c>
      <c r="W131" t="str">
        <f t="shared" si="130"/>
        <v>42 Secretarial and related occupations</v>
      </c>
      <c r="X131" s="27">
        <f t="shared" si="131"/>
        <v>-1.0203957461129782</v>
      </c>
      <c r="Y131" s="27">
        <f t="shared" si="131"/>
        <v>-0.26523573408149481</v>
      </c>
      <c r="Z131" s="27">
        <f t="shared" si="131"/>
        <v>0.34304069919003766</v>
      </c>
      <c r="AA131" s="27">
        <f t="shared" si="131"/>
        <v>-3.3993943107366906</v>
      </c>
      <c r="AB131" s="27">
        <f t="shared" si="132"/>
        <v>-3.056353611546653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-0.76387317066793514</v>
      </c>
      <c r="C132" s="27">
        <f t="shared" si="125"/>
        <v>-0.79486657649112136</v>
      </c>
      <c r="D132" s="27">
        <f t="shared" si="125"/>
        <v>0.11656698372746632</v>
      </c>
      <c r="E132" s="27">
        <f t="shared" si="125"/>
        <v>0.34131279152091931</v>
      </c>
      <c r="F132" s="27">
        <f t="shared" si="126"/>
        <v>0.45787977524838563</v>
      </c>
      <c r="L132" t="str">
        <f t="shared" si="127"/>
        <v>51 Skilled agricultural and related trades</v>
      </c>
      <c r="M132" s="27">
        <f t="shared" si="128"/>
        <v>-0.78454406091684703</v>
      </c>
      <c r="N132" s="27">
        <f t="shared" si="128"/>
        <v>-0.81431260041328501</v>
      </c>
      <c r="O132" s="27">
        <f t="shared" si="128"/>
        <v>1.9320995700861765E-2</v>
      </c>
      <c r="P132" s="27">
        <f t="shared" si="128"/>
        <v>0.19159155196469868</v>
      </c>
      <c r="Q132" s="27">
        <f t="shared" si="129"/>
        <v>0.21091254766556045</v>
      </c>
      <c r="W132" t="str">
        <f t="shared" si="130"/>
        <v>51 Skilled agricultural and related trades</v>
      </c>
      <c r="X132" s="27">
        <f t="shared" si="131"/>
        <v>2.0670890248916995E-2</v>
      </c>
      <c r="Y132" s="27">
        <f t="shared" si="131"/>
        <v>1.9446023922155886E-2</v>
      </c>
      <c r="Z132" s="27">
        <f t="shared" si="131"/>
        <v>9.7245988026601893E-2</v>
      </c>
      <c r="AA132" s="27">
        <f t="shared" si="131"/>
        <v>0.14972123955622285</v>
      </c>
      <c r="AB132" s="27">
        <f t="shared" si="132"/>
        <v>0.24696722758282474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1.2901231513388005</v>
      </c>
      <c r="C133" s="27">
        <f t="shared" si="125"/>
        <v>-4.5650966652127458</v>
      </c>
      <c r="D133" s="27">
        <f t="shared" si="125"/>
        <v>-0.13329371044615357</v>
      </c>
      <c r="E133" s="27">
        <f t="shared" si="125"/>
        <v>-1.3170906870366998</v>
      </c>
      <c r="F133" s="27">
        <f t="shared" si="126"/>
        <v>-1.4503843974828534</v>
      </c>
      <c r="L133" t="str">
        <f t="shared" si="127"/>
        <v>52 Skilled metal, electrical and electronic trades</v>
      </c>
      <c r="M133" s="27">
        <f t="shared" si="128"/>
        <v>1.0423779352900304</v>
      </c>
      <c r="N133" s="27">
        <f t="shared" si="128"/>
        <v>-4.4391484763961238</v>
      </c>
      <c r="O133" s="27">
        <f t="shared" si="128"/>
        <v>-0.68506712664101954</v>
      </c>
      <c r="P133" s="27">
        <f t="shared" si="128"/>
        <v>-1.5685865934275647</v>
      </c>
      <c r="Q133" s="27">
        <f t="shared" si="129"/>
        <v>-2.2536537200685842</v>
      </c>
      <c r="W133" t="str">
        <f t="shared" si="130"/>
        <v>52 Skilled metal, electrical and electronic trades</v>
      </c>
      <c r="X133" s="27">
        <f t="shared" si="131"/>
        <v>0.24774521604876498</v>
      </c>
      <c r="Y133" s="27">
        <f t="shared" si="131"/>
        <v>-0.12594818881661773</v>
      </c>
      <c r="Z133" s="27">
        <f t="shared" si="131"/>
        <v>0.55177341619485465</v>
      </c>
      <c r="AA133" s="27">
        <f t="shared" si="131"/>
        <v>0.25149590639085839</v>
      </c>
      <c r="AB133" s="27">
        <f t="shared" si="132"/>
        <v>0.80326932258571304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2.5605651191984471</v>
      </c>
      <c r="C134" s="27">
        <f t="shared" si="125"/>
        <v>-3.267073030575224</v>
      </c>
      <c r="D134" s="27">
        <f t="shared" si="125"/>
        <v>0.37678718531238964</v>
      </c>
      <c r="E134" s="27">
        <f t="shared" si="125"/>
        <v>-1.7325355158646012</v>
      </c>
      <c r="F134" s="27">
        <f t="shared" si="126"/>
        <v>-1.3557483305522116</v>
      </c>
      <c r="L134" t="str">
        <f t="shared" si="127"/>
        <v>53 Skilled construction and building trades</v>
      </c>
      <c r="M134" s="27">
        <f t="shared" si="128"/>
        <v>2.5677067559622575</v>
      </c>
      <c r="N134" s="27">
        <f t="shared" si="128"/>
        <v>-3.3101257655644201</v>
      </c>
      <c r="O134" s="27">
        <f t="shared" si="128"/>
        <v>0.36026395936722366</v>
      </c>
      <c r="P134" s="27">
        <f t="shared" si="128"/>
        <v>-1.770366072295106</v>
      </c>
      <c r="Q134" s="27">
        <f t="shared" si="129"/>
        <v>-1.4101021129278823</v>
      </c>
      <c r="W134" t="str">
        <f t="shared" si="130"/>
        <v>53 Skilled construction and building trades</v>
      </c>
      <c r="X134" s="27">
        <f t="shared" si="131"/>
        <v>-7.1416367637990585E-3</v>
      </c>
      <c r="Y134" s="27">
        <f t="shared" si="131"/>
        <v>4.3052734989196734E-2</v>
      </c>
      <c r="Z134" s="27">
        <f t="shared" si="131"/>
        <v>1.6523225945169556E-2</v>
      </c>
      <c r="AA134" s="27">
        <f t="shared" si="131"/>
        <v>3.7830556430495876E-2</v>
      </c>
      <c r="AB134" s="27">
        <f t="shared" si="132"/>
        <v>5.4353782375665433E-2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-0.92967448003616937</v>
      </c>
      <c r="C135" s="27">
        <f t="shared" si="125"/>
        <v>-4.4489917704986226E-2</v>
      </c>
      <c r="D135" s="27">
        <f t="shared" si="125"/>
        <v>-0.35821149384055495</v>
      </c>
      <c r="E135" s="27">
        <f t="shared" si="125"/>
        <v>-0.2943474981108416</v>
      </c>
      <c r="F135" s="27">
        <f t="shared" si="126"/>
        <v>-0.65255899195139655</v>
      </c>
      <c r="L135" t="str">
        <f t="shared" si="127"/>
        <v>54 Textiles, printing and other skilled trades</v>
      </c>
      <c r="M135" s="27">
        <f t="shared" si="128"/>
        <v>-0.63030071051157588</v>
      </c>
      <c r="N135" s="27">
        <f t="shared" si="128"/>
        <v>-0.51818497224882432</v>
      </c>
      <c r="O135" s="27">
        <f t="shared" si="128"/>
        <v>-0.31440059231083151</v>
      </c>
      <c r="P135" s="27">
        <f t="shared" si="128"/>
        <v>-0.31088012193373071</v>
      </c>
      <c r="Q135" s="27">
        <f t="shared" si="129"/>
        <v>-0.62528071424456222</v>
      </c>
      <c r="W135" t="str">
        <f t="shared" si="130"/>
        <v>54 Textiles, printing and other skilled trades</v>
      </c>
      <c r="X135" s="27">
        <f t="shared" si="131"/>
        <v>-0.29937376952459926</v>
      </c>
      <c r="Y135" s="27">
        <f t="shared" si="131"/>
        <v>0.4736950545438372</v>
      </c>
      <c r="Z135" s="27">
        <f t="shared" si="131"/>
        <v>-4.3810901529727886E-2</v>
      </c>
      <c r="AA135" s="27">
        <f t="shared" si="131"/>
        <v>1.653262382288645E-2</v>
      </c>
      <c r="AB135" s="27">
        <f t="shared" si="132"/>
        <v>-2.7278277706841436E-2</v>
      </c>
    </row>
    <row r="136" spans="1:28" x14ac:dyDescent="0.2">
      <c r="A136" t="str">
        <f t="shared" si="124"/>
        <v>61 Caring personal service occupations</v>
      </c>
      <c r="B136" s="27">
        <f t="shared" si="125"/>
        <v>1.3770515195754953</v>
      </c>
      <c r="C136" s="27">
        <f t="shared" si="125"/>
        <v>-1.2928671802919567</v>
      </c>
      <c r="D136" s="27">
        <f t="shared" si="125"/>
        <v>3.103514802304062</v>
      </c>
      <c r="E136" s="27">
        <f t="shared" si="125"/>
        <v>4.1158283080985569</v>
      </c>
      <c r="F136" s="27">
        <f t="shared" si="126"/>
        <v>7.2193431104026189</v>
      </c>
      <c r="L136" t="str">
        <f t="shared" si="127"/>
        <v>61 Caring personal service occupations</v>
      </c>
      <c r="M136" s="27">
        <f t="shared" si="128"/>
        <v>0.13421439234686083</v>
      </c>
      <c r="N136" s="27">
        <f t="shared" si="128"/>
        <v>-0.19292914858345034</v>
      </c>
      <c r="O136" s="27">
        <f t="shared" si="128"/>
        <v>0.93163666951447199</v>
      </c>
      <c r="P136" s="27">
        <f t="shared" si="128"/>
        <v>0.73979132803494796</v>
      </c>
      <c r="Q136" s="27">
        <f t="shared" si="129"/>
        <v>1.67142799754942</v>
      </c>
      <c r="W136" t="str">
        <f t="shared" si="130"/>
        <v>61 Caring personal service occupations</v>
      </c>
      <c r="X136" s="27">
        <f t="shared" si="131"/>
        <v>1.2428371272286398</v>
      </c>
      <c r="Y136" s="27">
        <f t="shared" si="131"/>
        <v>-1.0999380317084544</v>
      </c>
      <c r="Z136" s="27">
        <f t="shared" si="131"/>
        <v>2.1718781327895869</v>
      </c>
      <c r="AA136" s="27">
        <f t="shared" si="131"/>
        <v>3.3760369800636028</v>
      </c>
      <c r="AB136" s="27">
        <f t="shared" si="132"/>
        <v>5.5479151128531896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-0.31449387094541947</v>
      </c>
      <c r="C137" s="27">
        <f t="shared" si="125"/>
        <v>-0.98053346420167209</v>
      </c>
      <c r="D137" s="27">
        <f t="shared" si="125"/>
        <v>0.19999745465492325</v>
      </c>
      <c r="E137" s="27">
        <f t="shared" si="125"/>
        <v>0.35568015315612378</v>
      </c>
      <c r="F137" s="27">
        <f t="shared" si="126"/>
        <v>0.55567760781104703</v>
      </c>
      <c r="L137" t="str">
        <f t="shared" si="127"/>
        <v>62 Leisure, travel and related personal service occupations</v>
      </c>
      <c r="M137" s="27">
        <f t="shared" si="128"/>
        <v>0.12759326538534976</v>
      </c>
      <c r="N137" s="27">
        <f t="shared" si="128"/>
        <v>-0.15070376041073841</v>
      </c>
      <c r="O137" s="27">
        <f t="shared" si="128"/>
        <v>0.10105401814673565</v>
      </c>
      <c r="P137" s="27">
        <f t="shared" si="128"/>
        <v>0.20314588033204251</v>
      </c>
      <c r="Q137" s="27">
        <f t="shared" si="129"/>
        <v>0.30419989847877815</v>
      </c>
      <c r="W137" t="str">
        <f t="shared" si="130"/>
        <v>62 Leisure, travel and related personal service occupations</v>
      </c>
      <c r="X137" s="27">
        <f t="shared" si="131"/>
        <v>-0.44208713633078034</v>
      </c>
      <c r="Y137" s="27">
        <f t="shared" si="131"/>
        <v>-0.82982970379091725</v>
      </c>
      <c r="Z137" s="27">
        <f t="shared" si="131"/>
        <v>9.8943436508169391E-2</v>
      </c>
      <c r="AA137" s="27">
        <f t="shared" si="131"/>
        <v>0.15253427282408261</v>
      </c>
      <c r="AB137" s="27">
        <f t="shared" si="132"/>
        <v>0.251477709332252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-5.749182944459108E-2</v>
      </c>
      <c r="C138" s="27">
        <f t="shared" si="125"/>
        <v>0.1013577669626472</v>
      </c>
      <c r="D138" s="27">
        <f t="shared" si="125"/>
        <v>-9.0777814223093278E-2</v>
      </c>
      <c r="E138" s="27">
        <f t="shared" si="125"/>
        <v>4.3287891254889965E-2</v>
      </c>
      <c r="F138" s="27">
        <f t="shared" si="126"/>
        <v>-4.7489922968203313E-2</v>
      </c>
      <c r="L138" t="str">
        <f t="shared" si="127"/>
        <v>63 Community and civil enforcement occupations</v>
      </c>
      <c r="M138" s="27">
        <f t="shared" si="128"/>
        <v>-8.8018363562167745E-2</v>
      </c>
      <c r="N138" s="27">
        <f t="shared" si="128"/>
        <v>0.11834968924915745</v>
      </c>
      <c r="O138" s="27">
        <f t="shared" si="128"/>
        <v>-0.12532990397858812</v>
      </c>
      <c r="P138" s="27">
        <f t="shared" si="128"/>
        <v>4.15187306926873E-2</v>
      </c>
      <c r="Q138" s="27">
        <f t="shared" si="129"/>
        <v>-8.381117328590082E-2</v>
      </c>
      <c r="W138" t="str">
        <f t="shared" si="130"/>
        <v>63 Community and civil enforcement occupations</v>
      </c>
      <c r="X138" s="27">
        <f t="shared" si="131"/>
        <v>3.0526534117577067E-2</v>
      </c>
      <c r="Y138" s="27">
        <f t="shared" si="131"/>
        <v>-1.699192228651078E-2</v>
      </c>
      <c r="Z138" s="27">
        <f t="shared" si="131"/>
        <v>3.4552089755494869E-2</v>
      </c>
      <c r="AA138" s="27">
        <f t="shared" si="131"/>
        <v>1.769160562203026E-3</v>
      </c>
      <c r="AB138" s="27">
        <f t="shared" si="132"/>
        <v>3.6321250317697895E-2</v>
      </c>
    </row>
    <row r="139" spans="1:28" x14ac:dyDescent="0.2">
      <c r="A139" t="str">
        <f t="shared" si="124"/>
        <v>71 Sales occupations</v>
      </c>
      <c r="B139" s="27">
        <f t="shared" si="125"/>
        <v>-1.7914278993880188</v>
      </c>
      <c r="C139" s="27">
        <f t="shared" si="125"/>
        <v>-0.8294229666236248</v>
      </c>
      <c r="D139" s="27">
        <f t="shared" si="125"/>
        <v>-2.1788182827745004</v>
      </c>
      <c r="E139" s="27">
        <f t="shared" si="125"/>
        <v>-1.346786740878354</v>
      </c>
      <c r="F139" s="27">
        <f t="shared" si="126"/>
        <v>-3.5256050236528544</v>
      </c>
      <c r="L139" t="str">
        <f t="shared" si="127"/>
        <v>71 Sales occupations</v>
      </c>
      <c r="M139" s="27">
        <f t="shared" si="128"/>
        <v>6.6102028283255621E-2</v>
      </c>
      <c r="N139" s="27">
        <f t="shared" si="128"/>
        <v>-0.30345131186402519</v>
      </c>
      <c r="O139" s="27">
        <f t="shared" si="128"/>
        <v>-0.75636881274876799</v>
      </c>
      <c r="P139" s="27">
        <f t="shared" si="128"/>
        <v>-0.42913301983761265</v>
      </c>
      <c r="Q139" s="27">
        <f t="shared" si="129"/>
        <v>-1.1855018325863806</v>
      </c>
      <c r="W139" t="str">
        <f t="shared" si="130"/>
        <v>71 Sales occupations</v>
      </c>
      <c r="X139" s="27">
        <f t="shared" si="131"/>
        <v>-1.8575299276712869</v>
      </c>
      <c r="Y139" s="27">
        <f t="shared" si="131"/>
        <v>-0.52597165475956942</v>
      </c>
      <c r="Z139" s="27">
        <f t="shared" si="131"/>
        <v>-1.4224494700256969</v>
      </c>
      <c r="AA139" s="27">
        <f t="shared" si="131"/>
        <v>-0.91765372104077692</v>
      </c>
      <c r="AB139" s="27">
        <f t="shared" si="132"/>
        <v>-2.3401031910664738</v>
      </c>
    </row>
    <row r="140" spans="1:28" x14ac:dyDescent="0.2">
      <c r="A140" t="str">
        <f t="shared" si="124"/>
        <v>72 Customer service occupations</v>
      </c>
      <c r="B140" s="27">
        <f t="shared" si="125"/>
        <v>0.78834154059397754</v>
      </c>
      <c r="C140" s="27">
        <f t="shared" si="125"/>
        <v>0.24152268927143083</v>
      </c>
      <c r="D140" s="27">
        <f t="shared" si="125"/>
        <v>3.1483942035963253</v>
      </c>
      <c r="E140" s="27">
        <f t="shared" si="125"/>
        <v>2.1729226289882035</v>
      </c>
      <c r="F140" s="27">
        <f t="shared" si="126"/>
        <v>5.3213168325845288</v>
      </c>
      <c r="L140" t="str">
        <f t="shared" si="127"/>
        <v>72 Customer service occupations</v>
      </c>
      <c r="M140" s="27">
        <f t="shared" si="128"/>
        <v>-0.26397695549814681</v>
      </c>
      <c r="N140" s="27">
        <f t="shared" si="128"/>
        <v>0.56183382960524764</v>
      </c>
      <c r="O140" s="27">
        <f t="shared" si="128"/>
        <v>1.8000190764059161</v>
      </c>
      <c r="P140" s="27">
        <f t="shared" si="128"/>
        <v>1.1218782014049848</v>
      </c>
      <c r="Q140" s="27">
        <f t="shared" si="129"/>
        <v>2.9218972778109009</v>
      </c>
      <c r="W140" t="str">
        <f t="shared" si="130"/>
        <v>72 Customer service occupations</v>
      </c>
      <c r="X140" s="27">
        <f t="shared" si="131"/>
        <v>1.0523184960920746</v>
      </c>
      <c r="Y140" s="27">
        <f t="shared" si="131"/>
        <v>-0.3203111403337946</v>
      </c>
      <c r="Z140" s="27">
        <f t="shared" si="131"/>
        <v>1.3483751271904119</v>
      </c>
      <c r="AA140" s="27">
        <f t="shared" si="131"/>
        <v>1.0510444275832267</v>
      </c>
      <c r="AB140" s="27">
        <f t="shared" si="132"/>
        <v>2.3994195547736386</v>
      </c>
    </row>
    <row r="141" spans="1:28" x14ac:dyDescent="0.2">
      <c r="A141" t="str">
        <f t="shared" si="124"/>
        <v>81 Process, plant and machine operatives</v>
      </c>
      <c r="B141" s="27">
        <f t="shared" si="125"/>
        <v>-3.3167568834951311E-2</v>
      </c>
      <c r="C141" s="27">
        <f t="shared" si="125"/>
        <v>-3.1033409013254847</v>
      </c>
      <c r="D141" s="27">
        <f t="shared" si="125"/>
        <v>3.7300983949384943</v>
      </c>
      <c r="E141" s="27">
        <f t="shared" si="125"/>
        <v>-6.6631773753087487E-2</v>
      </c>
      <c r="F141" s="27">
        <f t="shared" si="126"/>
        <v>3.6634666211854068</v>
      </c>
      <c r="L141" t="str">
        <f t="shared" si="127"/>
        <v>81 Process, plant and machine operatives</v>
      </c>
      <c r="M141" s="27">
        <f t="shared" si="128"/>
        <v>-0.45251636811441109</v>
      </c>
      <c r="N141" s="27">
        <f t="shared" si="128"/>
        <v>-2.5123074732389004</v>
      </c>
      <c r="O141" s="27">
        <f t="shared" si="128"/>
        <v>2.6732830458555981</v>
      </c>
      <c r="P141" s="27">
        <f t="shared" si="128"/>
        <v>-0.33402339494963762</v>
      </c>
      <c r="Q141" s="27">
        <f t="shared" si="129"/>
        <v>2.3392596509059604</v>
      </c>
      <c r="W141" t="str">
        <f t="shared" si="130"/>
        <v>81 Process, plant and machine operatives</v>
      </c>
      <c r="X141" s="27">
        <f t="shared" si="131"/>
        <v>0.41934879927945667</v>
      </c>
      <c r="Y141" s="27">
        <f t="shared" si="131"/>
        <v>-0.59103342808661319</v>
      </c>
      <c r="Z141" s="27">
        <f t="shared" si="131"/>
        <v>1.0568153490829615</v>
      </c>
      <c r="AA141" s="27">
        <f t="shared" si="131"/>
        <v>0.26739162119648974</v>
      </c>
      <c r="AB141" s="27">
        <f t="shared" si="132"/>
        <v>1.3242069702794512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2.8174676344555571</v>
      </c>
      <c r="C142" s="27">
        <f t="shared" si="125"/>
        <v>-3.0197933556231256</v>
      </c>
      <c r="D142" s="27">
        <f t="shared" si="125"/>
        <v>2.5595587188825206</v>
      </c>
      <c r="E142" s="27">
        <f t="shared" si="125"/>
        <v>0.82440162301949016</v>
      </c>
      <c r="F142" s="27">
        <f t="shared" si="126"/>
        <v>3.3839603419020108</v>
      </c>
      <c r="L142" t="str">
        <f t="shared" si="127"/>
        <v>82 Transport and mobile machine drivers and operatives</v>
      </c>
      <c r="M142" s="27">
        <f t="shared" si="128"/>
        <v>2.6774659304203787</v>
      </c>
      <c r="N142" s="27">
        <f t="shared" si="128"/>
        <v>-2.8292489542134156</v>
      </c>
      <c r="O142" s="27">
        <f t="shared" si="128"/>
        <v>1.9898835690380281</v>
      </c>
      <c r="P142" s="27">
        <f t="shared" si="128"/>
        <v>0.54387060933300901</v>
      </c>
      <c r="Q142" s="27">
        <f t="shared" si="129"/>
        <v>2.5337541783710371</v>
      </c>
      <c r="W142" t="str">
        <f t="shared" si="130"/>
        <v>82 Transport and mobile machine drivers and operatives</v>
      </c>
      <c r="X142" s="27">
        <f t="shared" si="131"/>
        <v>0.14000170403516488</v>
      </c>
      <c r="Y142" s="27">
        <f t="shared" si="131"/>
        <v>-0.19054440140965756</v>
      </c>
      <c r="Z142" s="27">
        <f t="shared" si="131"/>
        <v>0.56967514984446477</v>
      </c>
      <c r="AA142" s="27">
        <f t="shared" si="131"/>
        <v>0.28053101368644984</v>
      </c>
      <c r="AB142" s="27">
        <f t="shared" si="132"/>
        <v>0.8502061635309146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-1.0277163948618284</v>
      </c>
      <c r="C143" s="27">
        <f t="shared" si="125"/>
        <v>-1.2531592775403464</v>
      </c>
      <c r="D143" s="27">
        <f t="shared" si="125"/>
        <v>-1.1492819019110359</v>
      </c>
      <c r="E143" s="27">
        <f t="shared" si="125"/>
        <v>-0.36686746862199904</v>
      </c>
      <c r="F143" s="27">
        <f t="shared" si="126"/>
        <v>-1.5161493705330349</v>
      </c>
      <c r="L143" t="str">
        <f t="shared" si="127"/>
        <v>91 Elementary trades and related occupations</v>
      </c>
      <c r="M143" s="27">
        <f t="shared" si="128"/>
        <v>-0.76499366491994447</v>
      </c>
      <c r="N143" s="27">
        <f t="shared" si="128"/>
        <v>-0.76257509628961273</v>
      </c>
      <c r="O143" s="27">
        <f t="shared" si="128"/>
        <v>-0.92677547340420841</v>
      </c>
      <c r="P143" s="27">
        <f t="shared" si="128"/>
        <v>-0.29785192858306253</v>
      </c>
      <c r="Q143" s="27">
        <f t="shared" si="129"/>
        <v>-1.2246274019872709</v>
      </c>
      <c r="W143" t="str">
        <f t="shared" si="130"/>
        <v>91 Elementary trades and related occupations</v>
      </c>
      <c r="X143" s="27">
        <f t="shared" si="131"/>
        <v>-0.26272272994188395</v>
      </c>
      <c r="Y143" s="27">
        <f t="shared" si="131"/>
        <v>-0.490584181250735</v>
      </c>
      <c r="Z143" s="27">
        <f t="shared" si="131"/>
        <v>-0.22250642850682723</v>
      </c>
      <c r="AA143" s="27">
        <f t="shared" si="131"/>
        <v>-6.9015540038939394E-2</v>
      </c>
      <c r="AB143" s="27">
        <f t="shared" si="132"/>
        <v>-0.29152196854576662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0.27798164488021371</v>
      </c>
      <c r="C144" s="27">
        <f t="shared" si="125"/>
        <v>-4.9734739815055207</v>
      </c>
      <c r="D144" s="27">
        <f t="shared" si="125"/>
        <v>1.0001905516870195</v>
      </c>
      <c r="E144" s="27">
        <f t="shared" si="125"/>
        <v>-1.9944117908707497</v>
      </c>
      <c r="F144" s="27">
        <f t="shared" si="126"/>
        <v>-0.99422123918373018</v>
      </c>
      <c r="L144" t="str">
        <f t="shared" si="127"/>
        <v>92 Elementary administration and service occupations</v>
      </c>
      <c r="M144" s="27">
        <f t="shared" si="128"/>
        <v>-1.3980889608992442</v>
      </c>
      <c r="N144" s="27">
        <f t="shared" si="128"/>
        <v>-1.5403367072288248</v>
      </c>
      <c r="O144" s="27">
        <f t="shared" si="128"/>
        <v>1.7281266438181859</v>
      </c>
      <c r="P144" s="27">
        <f t="shared" si="128"/>
        <v>-0.82990946269278965</v>
      </c>
      <c r="Q144" s="27">
        <f t="shared" si="129"/>
        <v>0.89821718112539628</v>
      </c>
      <c r="W144" t="str">
        <f t="shared" si="130"/>
        <v>92 Elementary administration and service occupations</v>
      </c>
      <c r="X144" s="27">
        <f t="shared" si="131"/>
        <v>1.676070605779401</v>
      </c>
      <c r="Y144" s="27">
        <f t="shared" si="131"/>
        <v>-3.4331372742765716</v>
      </c>
      <c r="Z144" s="27">
        <f t="shared" si="131"/>
        <v>-0.72793609213112731</v>
      </c>
      <c r="AA144" s="27">
        <f t="shared" si="131"/>
        <v>-1.1645023281780524</v>
      </c>
      <c r="AB144" s="27">
        <f t="shared" si="132"/>
        <v>-1.8924384203091797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27.511999999999944</v>
      </c>
      <c r="C146" s="29">
        <f t="shared" ref="C146" si="133">D35-C35</f>
        <v>-12.695000000000505</v>
      </c>
      <c r="D146" s="29">
        <f>E35-D35</f>
        <v>16.316000000000145</v>
      </c>
      <c r="E146" s="29">
        <f>F35-E35</f>
        <v>21.83299999999997</v>
      </c>
      <c r="F146" s="29">
        <f t="shared" ref="F146" si="134">F35-D35</f>
        <v>38.149000000000115</v>
      </c>
      <c r="L146" s="24" t="str">
        <f>L35</f>
        <v>All occupations</v>
      </c>
      <c r="M146" s="29">
        <f>N35-M35</f>
        <v>14.036492688800649</v>
      </c>
      <c r="N146" s="29">
        <f t="shared" ref="N146" si="135">O35-N35</f>
        <v>-8.8256842934754332</v>
      </c>
      <c r="O146" s="29">
        <f>P35-O35</f>
        <v>8.7923169715147651</v>
      </c>
      <c r="P146" s="29">
        <f>Q35-P35</f>
        <v>9.1996180281188344</v>
      </c>
      <c r="Q146" s="29">
        <f t="shared" ref="Q146" si="136">Q35-O35</f>
        <v>17.9919349996336</v>
      </c>
      <c r="W146" s="24" t="str">
        <f>W35</f>
        <v>All occupations</v>
      </c>
      <c r="X146" s="29">
        <f>Y35-X35</f>
        <v>13.475507311199152</v>
      </c>
      <c r="Y146" s="29">
        <f t="shared" ref="Y146" si="137">Z35-Y35</f>
        <v>-3.86931570652456</v>
      </c>
      <c r="Z146" s="29">
        <f>AA35-Z35</f>
        <v>7.523683028485209</v>
      </c>
      <c r="AA146" s="29">
        <f>AB35-AA35</f>
        <v>12.633381971880965</v>
      </c>
      <c r="AB146" s="29">
        <f t="shared" ref="AB146" si="138">AB35-Z35</f>
        <v>20.157065000366174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29.810255468198815</v>
      </c>
      <c r="C153" s="11">
        <f t="shared" ref="C153:F153" si="143">C8</f>
        <v>35.380521838588344</v>
      </c>
      <c r="D153" s="11">
        <f t="shared" si="143"/>
        <v>36.168142084265519</v>
      </c>
      <c r="E153" s="11">
        <f t="shared" si="143"/>
        <v>34.179786222948493</v>
      </c>
      <c r="F153" s="11">
        <f t="shared" si="143"/>
        <v>37.939251237208119</v>
      </c>
      <c r="H153" s="40">
        <f>IF(D$151-B$151 &lt;&gt; 0,(EXP(LN(D153/B153)/(D$151-B$151))-1)*100,0)</f>
        <v>3.9422468524440202</v>
      </c>
      <c r="I153" s="40">
        <f>IF(F$151-D$151 &lt;&gt; 0,(EXP(LN(F153/D153)/(F$151-D$151))-1)*100,0)</f>
        <v>0.31922544552669407</v>
      </c>
      <c r="L153" s="10" t="str">
        <f>L8</f>
        <v>11 Corporate managers and directors</v>
      </c>
      <c r="M153" s="11">
        <f>M8</f>
        <v>21.32751481641111</v>
      </c>
      <c r="N153" s="11">
        <f t="shared" ref="N153:Q153" si="144">N8</f>
        <v>24.41658986543824</v>
      </c>
      <c r="O153" s="11">
        <f t="shared" si="144"/>
        <v>24.774290641110703</v>
      </c>
      <c r="P153" s="11">
        <f t="shared" si="144"/>
        <v>22.728885172347958</v>
      </c>
      <c r="Q153" s="11">
        <f t="shared" si="144"/>
        <v>24.229300723839845</v>
      </c>
      <c r="S153" s="40">
        <f>IF(O$151-M$151 &lt;&gt; 0,(EXP(LN(O153/M153)/(O$151-M$151))-1)*100,0)</f>
        <v>3.0415054545108067</v>
      </c>
      <c r="T153" s="40">
        <f>IF(Q$151-O$151 &lt;&gt; 0,(EXP(LN(Q153/O153)/(Q$151-O$151))-1)*100,0)</f>
        <v>-0.14818192389125517</v>
      </c>
      <c r="W153" s="10" t="str">
        <f>W8</f>
        <v>11 Corporate managers and directors</v>
      </c>
      <c r="X153" s="11">
        <f>X8</f>
        <v>8.4827406517877115</v>
      </c>
      <c r="Y153" s="11">
        <f t="shared" ref="Y153:AB153" si="145">Y8</f>
        <v>10.963931973150059</v>
      </c>
      <c r="Z153" s="11">
        <f t="shared" si="145"/>
        <v>11.393851443154839</v>
      </c>
      <c r="AA153" s="11">
        <f t="shared" si="145"/>
        <v>11.450901050600542</v>
      </c>
      <c r="AB153" s="11">
        <f t="shared" si="145"/>
        <v>13.709950513368169</v>
      </c>
      <c r="AD153" s="40">
        <f>IF(Z$151-X$151 &lt;&gt; 0,(EXP(LN(Z153/X153)/(Z$151-X$151))-1)*100,0)</f>
        <v>6.0783785351034236</v>
      </c>
      <c r="AE153" s="40">
        <f>IF(AB$151-Z$151 &lt;&gt; 0,(EXP(LN(AB153/Z153)/(AB$151-Z$151))-1)*100,0)</f>
        <v>1.2412943677365673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13.08979272061746</v>
      </c>
      <c r="C154" s="11">
        <f t="shared" ref="C154:F178" si="146">C9</f>
        <v>13.945719676684542</v>
      </c>
      <c r="D154" s="11">
        <f t="shared" si="146"/>
        <v>14.484060466459439</v>
      </c>
      <c r="E154" s="11">
        <f t="shared" si="146"/>
        <v>17.981181480677655</v>
      </c>
      <c r="F154" s="11">
        <f t="shared" si="146"/>
        <v>21.068983868487138</v>
      </c>
      <c r="H154" s="40">
        <f t="shared" ref="H154:H177" si="147">IF(D$151-B$151 &lt;&gt; 0,(EXP(LN(D154/B154)/(D$151-B$151))-1)*100,0)</f>
        <v>2.0449487603943606</v>
      </c>
      <c r="I154" s="40">
        <f t="shared" ref="I154:I180" si="148">IF(F$151-D$151 &lt;&gt; 0,(EXP(LN(F154/D154)/(F$151-D$151))-1)*100,0)</f>
        <v>2.5298253107829405</v>
      </c>
      <c r="L154" s="10" t="str">
        <f t="shared" ref="L154:Q154" si="149">L9</f>
        <v>12 Other managers and proprietors</v>
      </c>
      <c r="M154" s="11">
        <f t="shared" si="149"/>
        <v>7.8717457090828997</v>
      </c>
      <c r="N154" s="11">
        <f t="shared" si="149"/>
        <v>8.5734687789233792</v>
      </c>
      <c r="O154" s="11">
        <f t="shared" si="149"/>
        <v>8.1330940414614652</v>
      </c>
      <c r="P154" s="11">
        <f t="shared" si="149"/>
        <v>10.4716500039107</v>
      </c>
      <c r="Q154" s="11">
        <f t="shared" si="149"/>
        <v>12.091813981337051</v>
      </c>
      <c r="S154" s="40">
        <f t="shared" ref="S154:S177" si="150">IF(O$151-M$151 &lt;&gt; 0,(EXP(LN(O154/M154)/(O$151-M$151))-1)*100,0)</f>
        <v>0.6553695301628748</v>
      </c>
      <c r="T154" s="40">
        <f t="shared" ref="T154:T177" si="151">IF(Q$151-O$151 &lt;&gt; 0,(EXP(LN(Q154/O154)/(Q$151-O$151))-1)*100,0)</f>
        <v>2.6791766527377581</v>
      </c>
      <c r="W154" s="10" t="str">
        <f t="shared" ref="W154:AB154" si="152">W9</f>
        <v>12 Other managers and proprietors</v>
      </c>
      <c r="X154" s="11">
        <f t="shared" si="152"/>
        <v>5.2180470115345399</v>
      </c>
      <c r="Y154" s="11">
        <f t="shared" si="152"/>
        <v>5.3722508977611678</v>
      </c>
      <c r="Z154" s="11">
        <f t="shared" si="152"/>
        <v>6.3509664249979476</v>
      </c>
      <c r="AA154" s="11">
        <f t="shared" si="152"/>
        <v>7.509531476766945</v>
      </c>
      <c r="AB154" s="11">
        <f t="shared" si="152"/>
        <v>8.9771698871501169</v>
      </c>
      <c r="AD154" s="40">
        <f t="shared" ref="AD154:AD177" si="153">IF(Z$151-X$151 &lt;&gt; 0,(EXP(LN(Z154/X154)/(Z$151-X$151))-1)*100,0)</f>
        <v>4.0079091326527871</v>
      </c>
      <c r="AE154" s="40">
        <f t="shared" ref="AE154:AE177" si="154">IF(AB$151-Z$151 &lt;&gt; 0,(EXP(LN(AB154/Z154)/(AB$151-Z$151))-1)*100,0)</f>
        <v>2.3340059186904405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26.708540705397489</v>
      </c>
      <c r="C155" s="11">
        <f t="shared" si="146"/>
        <v>30.731703449364737</v>
      </c>
      <c r="D155" s="11">
        <f t="shared" si="146"/>
        <v>32.569319378640991</v>
      </c>
      <c r="E155" s="11">
        <f t="shared" si="146"/>
        <v>34.188995466942671</v>
      </c>
      <c r="F155" s="11">
        <f t="shared" si="146"/>
        <v>37.870799165010716</v>
      </c>
      <c r="H155" s="40">
        <f t="shared" si="147"/>
        <v>4.0475131673453291</v>
      </c>
      <c r="I155" s="40">
        <f t="shared" si="148"/>
        <v>1.010468585565838</v>
      </c>
      <c r="L155" s="10" t="str">
        <f t="shared" ref="L155:Q155" si="155">L10</f>
        <v>21 Science, research, engineering and technology professionals</v>
      </c>
      <c r="M155" s="11">
        <f t="shared" si="155"/>
        <v>22.520385203561116</v>
      </c>
      <c r="N155" s="11">
        <f t="shared" si="155"/>
        <v>26.10884288829045</v>
      </c>
      <c r="O155" s="11">
        <f t="shared" si="155"/>
        <v>26.84453284995416</v>
      </c>
      <c r="P155" s="11">
        <f t="shared" si="155"/>
        <v>27.455800274200303</v>
      </c>
      <c r="Q155" s="11">
        <f t="shared" si="155"/>
        <v>29.622575373259242</v>
      </c>
      <c r="S155" s="40">
        <f t="shared" si="150"/>
        <v>3.5752540493756868</v>
      </c>
      <c r="T155" s="40">
        <f t="shared" si="151"/>
        <v>0.65865680053154296</v>
      </c>
      <c r="W155" s="10" t="str">
        <f t="shared" ref="W155:AB155" si="156">W10</f>
        <v>21 Science, research, engineering and technology professionals</v>
      </c>
      <c r="X155" s="11">
        <f t="shared" si="156"/>
        <v>4.1881555018363628</v>
      </c>
      <c r="Y155" s="11">
        <f t="shared" si="156"/>
        <v>4.6228605610742708</v>
      </c>
      <c r="Z155" s="11">
        <f t="shared" si="156"/>
        <v>5.7247865286868187</v>
      </c>
      <c r="AA155" s="11">
        <f t="shared" si="156"/>
        <v>6.7331951927423344</v>
      </c>
      <c r="AB155" s="11">
        <f t="shared" si="156"/>
        <v>8.2482237917514833</v>
      </c>
      <c r="AD155" s="40">
        <f t="shared" si="153"/>
        <v>6.4504005033388712</v>
      </c>
      <c r="AE155" s="40">
        <f t="shared" si="154"/>
        <v>2.4644962495544487</v>
      </c>
    </row>
    <row r="156" spans="1:31" x14ac:dyDescent="0.2">
      <c r="A156" s="10" t="str">
        <f t="shared" si="142"/>
        <v>22 Health professionals</v>
      </c>
      <c r="B156" s="11">
        <f t="shared" si="142"/>
        <v>18.741018457643538</v>
      </c>
      <c r="C156" s="11">
        <f t="shared" si="146"/>
        <v>22.666084200779334</v>
      </c>
      <c r="D156" s="11">
        <f t="shared" si="146"/>
        <v>22.195552624474153</v>
      </c>
      <c r="E156" s="11">
        <f t="shared" si="146"/>
        <v>24.086526168043335</v>
      </c>
      <c r="F156" s="11">
        <f t="shared" si="146"/>
        <v>26.463872083248283</v>
      </c>
      <c r="H156" s="40">
        <f t="shared" si="147"/>
        <v>3.441439318469719</v>
      </c>
      <c r="I156" s="40">
        <f t="shared" si="148"/>
        <v>1.1794921147896043</v>
      </c>
      <c r="L156" s="10" t="str">
        <f t="shared" ref="L156:Q156" si="157">L11</f>
        <v>22 Health professionals</v>
      </c>
      <c r="M156" s="11">
        <f t="shared" si="157"/>
        <v>4.4523625425307651</v>
      </c>
      <c r="N156" s="11">
        <f t="shared" si="157"/>
        <v>5.4706605148117324</v>
      </c>
      <c r="O156" s="11">
        <f t="shared" si="157"/>
        <v>5.7342133256506953</v>
      </c>
      <c r="P156" s="11">
        <f t="shared" si="157"/>
        <v>6.1356600678929478</v>
      </c>
      <c r="Q156" s="11">
        <f t="shared" si="157"/>
        <v>6.653696667145355</v>
      </c>
      <c r="S156" s="40">
        <f t="shared" si="150"/>
        <v>5.1905352682505956</v>
      </c>
      <c r="T156" s="40">
        <f t="shared" si="151"/>
        <v>0.99641157961243287</v>
      </c>
      <c r="W156" s="10" t="str">
        <f t="shared" ref="W156:AB156" si="158">W11</f>
        <v>22 Health professionals</v>
      </c>
      <c r="X156" s="11">
        <f t="shared" si="158"/>
        <v>14.28865591511277</v>
      </c>
      <c r="Y156" s="11">
        <f t="shared" si="158"/>
        <v>17.195423685967629</v>
      </c>
      <c r="Z156" s="11">
        <f t="shared" si="158"/>
        <v>16.461339298823475</v>
      </c>
      <c r="AA156" s="11">
        <f t="shared" si="158"/>
        <v>17.950866100150378</v>
      </c>
      <c r="AB156" s="11">
        <f t="shared" si="158"/>
        <v>19.810175416102897</v>
      </c>
      <c r="AD156" s="40">
        <f t="shared" si="153"/>
        <v>2.8714254434615061</v>
      </c>
      <c r="AE156" s="40">
        <f t="shared" si="154"/>
        <v>1.2421929594182535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19.923910363843177</v>
      </c>
      <c r="C157" s="11">
        <f t="shared" si="146"/>
        <v>21.921509087993854</v>
      </c>
      <c r="D157" s="11">
        <f t="shared" si="146"/>
        <v>23.145996224936866</v>
      </c>
      <c r="E157" s="11">
        <f t="shared" si="146"/>
        <v>24.574997990190148</v>
      </c>
      <c r="F157" s="11">
        <f t="shared" si="146"/>
        <v>27.382664149279357</v>
      </c>
      <c r="H157" s="40">
        <f t="shared" si="147"/>
        <v>3.0434188866386824</v>
      </c>
      <c r="I157" s="40">
        <f t="shared" si="148"/>
        <v>1.1268907901590852</v>
      </c>
      <c r="L157" s="10" t="str">
        <f t="shared" ref="L157:Q157" si="159">L12</f>
        <v>23 Teaching and other educational professionals</v>
      </c>
      <c r="M157" s="11">
        <f t="shared" si="159"/>
        <v>6.7148229495739997</v>
      </c>
      <c r="N157" s="11">
        <f t="shared" si="159"/>
        <v>7.030796664905675</v>
      </c>
      <c r="O157" s="11">
        <f t="shared" si="159"/>
        <v>7.5806719410491956</v>
      </c>
      <c r="P157" s="11">
        <f t="shared" si="159"/>
        <v>8.1577371527791396</v>
      </c>
      <c r="Q157" s="11">
        <f t="shared" si="159"/>
        <v>8.7906698525648928</v>
      </c>
      <c r="S157" s="40">
        <f t="shared" si="150"/>
        <v>2.4553467099077686</v>
      </c>
      <c r="T157" s="40">
        <f t="shared" si="151"/>
        <v>0.99214997841823305</v>
      </c>
      <c r="W157" s="10" t="str">
        <f t="shared" ref="W157:AB157" si="160">W12</f>
        <v>23 Teaching and other educational professionals</v>
      </c>
      <c r="X157" s="11">
        <f t="shared" si="160"/>
        <v>13.209087414269156</v>
      </c>
      <c r="Y157" s="11">
        <f t="shared" si="160"/>
        <v>14.890712423088178</v>
      </c>
      <c r="Z157" s="11">
        <f t="shared" si="160"/>
        <v>15.565324283887696</v>
      </c>
      <c r="AA157" s="11">
        <f t="shared" si="160"/>
        <v>16.417260837410954</v>
      </c>
      <c r="AB157" s="11">
        <f t="shared" si="160"/>
        <v>18.591994296714493</v>
      </c>
      <c r="AD157" s="40">
        <f t="shared" si="153"/>
        <v>3.337290880127286</v>
      </c>
      <c r="AE157" s="40">
        <f t="shared" si="154"/>
        <v>1.191613384582757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25.39139931955847</v>
      </c>
      <c r="C158" s="11">
        <f t="shared" si="146"/>
        <v>29.951638893033408</v>
      </c>
      <c r="D158" s="11">
        <f t="shared" si="146"/>
        <v>32.870748143649379</v>
      </c>
      <c r="E158" s="11">
        <f t="shared" si="146"/>
        <v>36.829980235859004</v>
      </c>
      <c r="F158" s="11">
        <f t="shared" si="146"/>
        <v>41.71620724779465</v>
      </c>
      <c r="H158" s="40">
        <f t="shared" si="147"/>
        <v>5.2990833700953921</v>
      </c>
      <c r="I158" s="40">
        <f t="shared" si="148"/>
        <v>1.6013975573516026</v>
      </c>
      <c r="L158" s="10" t="str">
        <f t="shared" ref="L158:Q158" si="161">L13</f>
        <v>24 Business, media and public service professionals</v>
      </c>
      <c r="M158" s="11">
        <f t="shared" si="161"/>
        <v>15.620229603730854</v>
      </c>
      <c r="N158" s="11">
        <f t="shared" si="161"/>
        <v>17.680323305713973</v>
      </c>
      <c r="O158" s="11">
        <f t="shared" si="161"/>
        <v>19.638315491448729</v>
      </c>
      <c r="P158" s="11">
        <f t="shared" si="161"/>
        <v>22.145992169944531</v>
      </c>
      <c r="Q158" s="11">
        <f t="shared" si="161"/>
        <v>24.23092512712228</v>
      </c>
      <c r="S158" s="40">
        <f t="shared" si="150"/>
        <v>4.6847364156805682</v>
      </c>
      <c r="T158" s="40">
        <f t="shared" si="151"/>
        <v>1.4108409672115574</v>
      </c>
      <c r="W158" s="10" t="str">
        <f t="shared" ref="W158:AB158" si="162">W13</f>
        <v>24 Business, media and public service professionals</v>
      </c>
      <c r="X158" s="11">
        <f t="shared" si="162"/>
        <v>9.7711697158276145</v>
      </c>
      <c r="Y158" s="11">
        <f t="shared" si="162"/>
        <v>12.271315587319405</v>
      </c>
      <c r="Z158" s="11">
        <f t="shared" si="162"/>
        <v>13.232432652200639</v>
      </c>
      <c r="AA158" s="11">
        <f t="shared" si="162"/>
        <v>14.68398806591445</v>
      </c>
      <c r="AB158" s="11">
        <f t="shared" si="162"/>
        <v>17.485282120672412</v>
      </c>
      <c r="AD158" s="40">
        <f t="shared" si="153"/>
        <v>6.2523702924084823</v>
      </c>
      <c r="AE158" s="40">
        <f t="shared" si="154"/>
        <v>1.8752912721813342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8.4327500702965441</v>
      </c>
      <c r="C159" s="11">
        <f t="shared" si="146"/>
        <v>9.8207922216007795</v>
      </c>
      <c r="D159" s="11">
        <f t="shared" si="146"/>
        <v>10.723421598952596</v>
      </c>
      <c r="E159" s="11">
        <f t="shared" si="146"/>
        <v>9.432348440703759</v>
      </c>
      <c r="F159" s="11">
        <f t="shared" si="146"/>
        <v>10.013171648827457</v>
      </c>
      <c r="H159" s="40">
        <f t="shared" si="147"/>
        <v>4.9235147869832074</v>
      </c>
      <c r="I159" s="40">
        <f t="shared" si="148"/>
        <v>-0.45581726906909203</v>
      </c>
      <c r="L159" s="10" t="str">
        <f t="shared" ref="L159:Q159" si="163">L14</f>
        <v>31 Science, engineering and technology associate professionals</v>
      </c>
      <c r="M159" s="11">
        <f t="shared" si="163"/>
        <v>6.5764425878344097</v>
      </c>
      <c r="N159" s="11">
        <f t="shared" si="163"/>
        <v>7.8997068448564098</v>
      </c>
      <c r="O159" s="11">
        <f t="shared" si="163"/>
        <v>8.3501993477218885</v>
      </c>
      <c r="P159" s="11">
        <f t="shared" si="163"/>
        <v>6.9861188789293998</v>
      </c>
      <c r="Q159" s="11">
        <f t="shared" si="163"/>
        <v>7.11909962879355</v>
      </c>
      <c r="S159" s="40">
        <f t="shared" si="150"/>
        <v>4.8917091678915892</v>
      </c>
      <c r="T159" s="40">
        <f t="shared" si="151"/>
        <v>-1.0577273150475741</v>
      </c>
      <c r="W159" s="10" t="str">
        <f t="shared" ref="W159:AB159" si="164">W14</f>
        <v>31 Science, engineering and technology associate professionals</v>
      </c>
      <c r="X159" s="11">
        <f t="shared" si="164"/>
        <v>1.8563074824621286</v>
      </c>
      <c r="Y159" s="11">
        <f t="shared" si="164"/>
        <v>1.9210853767443723</v>
      </c>
      <c r="Z159" s="11">
        <f t="shared" si="164"/>
        <v>2.3732222512307093</v>
      </c>
      <c r="AA159" s="11">
        <f t="shared" si="164"/>
        <v>2.4462295617743708</v>
      </c>
      <c r="AB159" s="11">
        <f t="shared" si="164"/>
        <v>2.8940720200339114</v>
      </c>
      <c r="AD159" s="40">
        <f t="shared" si="153"/>
        <v>5.0358850608545058</v>
      </c>
      <c r="AE159" s="40">
        <f t="shared" si="154"/>
        <v>1.3315598887057023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7.9815968677990599</v>
      </c>
      <c r="C160" s="11">
        <f t="shared" si="146"/>
        <v>9.2970501549970006</v>
      </c>
      <c r="D160" s="11">
        <f t="shared" si="146"/>
        <v>9.3401785161809308</v>
      </c>
      <c r="E160" s="11">
        <f t="shared" si="146"/>
        <v>9.5548539924141433</v>
      </c>
      <c r="F160" s="11">
        <f t="shared" si="146"/>
        <v>10.58712309906603</v>
      </c>
      <c r="H160" s="40">
        <f t="shared" si="147"/>
        <v>3.193674645900102</v>
      </c>
      <c r="I160" s="40">
        <f t="shared" si="148"/>
        <v>0.83892001314189724</v>
      </c>
      <c r="L160" s="10" t="str">
        <f t="shared" ref="L160:Q160" si="165">L15</f>
        <v>32 Health and social care associate professionals</v>
      </c>
      <c r="M160" s="11">
        <f t="shared" si="165"/>
        <v>1.8371499036716137</v>
      </c>
      <c r="N160" s="11">
        <f t="shared" si="165"/>
        <v>1.9813778492749532</v>
      </c>
      <c r="O160" s="11">
        <f t="shared" si="165"/>
        <v>2.0962037566904379</v>
      </c>
      <c r="P160" s="11">
        <f t="shared" si="165"/>
        <v>1.9655225014511297</v>
      </c>
      <c r="Q160" s="11">
        <f t="shared" si="165"/>
        <v>2.0785509262270279</v>
      </c>
      <c r="S160" s="40">
        <f t="shared" si="150"/>
        <v>2.6733613053929517</v>
      </c>
      <c r="T160" s="40">
        <f>IF(Q$151-O$151 &lt;&gt; 0,(EXP(LN(Q160/O160)/(Q$151-O$151))-1)*100,0)</f>
        <v>-5.6364063175751156E-2</v>
      </c>
      <c r="W160" s="10" t="str">
        <f t="shared" ref="W160:AB160" si="166">W15</f>
        <v>32 Health and social care associate professionals</v>
      </c>
      <c r="X160" s="11">
        <f t="shared" si="166"/>
        <v>6.1444469641274457</v>
      </c>
      <c r="Y160" s="11">
        <f t="shared" si="166"/>
        <v>7.3156723057220558</v>
      </c>
      <c r="Z160" s="11">
        <f t="shared" si="166"/>
        <v>7.2439747594904835</v>
      </c>
      <c r="AA160" s="11">
        <f t="shared" si="166"/>
        <v>7.5893314909630076</v>
      </c>
      <c r="AB160" s="11">
        <f t="shared" si="166"/>
        <v>8.508572172839008</v>
      </c>
      <c r="AD160" s="40">
        <f t="shared" si="153"/>
        <v>3.3472264067383684</v>
      </c>
      <c r="AE160" s="40">
        <f t="shared" si="154"/>
        <v>1.0784679256943486</v>
      </c>
    </row>
    <row r="161" spans="1:31" x14ac:dyDescent="0.2">
      <c r="A161" s="10" t="str">
        <f t="shared" si="142"/>
        <v>33 Protective service occupations</v>
      </c>
      <c r="B161" s="11">
        <f t="shared" si="142"/>
        <v>4.8142250757423017</v>
      </c>
      <c r="C161" s="11">
        <f t="shared" si="146"/>
        <v>5.0047830508618762</v>
      </c>
      <c r="D161" s="11">
        <f t="shared" si="146"/>
        <v>5.3037595787589051</v>
      </c>
      <c r="E161" s="11">
        <f t="shared" si="146"/>
        <v>6.3309062459357035</v>
      </c>
      <c r="F161" s="11">
        <f t="shared" si="146"/>
        <v>7.4131450401961931</v>
      </c>
      <c r="H161" s="40">
        <f t="shared" si="147"/>
        <v>1.9556945910778278</v>
      </c>
      <c r="I161" s="40">
        <f t="shared" si="148"/>
        <v>2.2573603804173725</v>
      </c>
      <c r="L161" s="10" t="str">
        <f t="shared" ref="L161:Q161" si="167">L16</f>
        <v>33 Protective service occupations</v>
      </c>
      <c r="M161" s="11">
        <f t="shared" si="167"/>
        <v>3.7370127225978362</v>
      </c>
      <c r="N161" s="11">
        <f t="shared" si="167"/>
        <v>3.7287242864636085</v>
      </c>
      <c r="O161" s="11">
        <f t="shared" si="167"/>
        <v>3.8824343180179772</v>
      </c>
      <c r="P161" s="11">
        <f t="shared" si="167"/>
        <v>4.4794116740656014</v>
      </c>
      <c r="Q161" s="11">
        <f t="shared" si="167"/>
        <v>4.8997259171116747</v>
      </c>
      <c r="S161" s="40">
        <f t="shared" si="150"/>
        <v>0.76643828559401772</v>
      </c>
      <c r="T161" s="40">
        <f t="shared" si="151"/>
        <v>1.5635434705184581</v>
      </c>
      <c r="W161" s="10" t="str">
        <f t="shared" ref="W161:AB161" si="168">W16</f>
        <v>33 Protective service occupations</v>
      </c>
      <c r="X161" s="11">
        <f t="shared" si="168"/>
        <v>1.0772123531444704</v>
      </c>
      <c r="Y161" s="11">
        <f t="shared" si="168"/>
        <v>1.2760587643982568</v>
      </c>
      <c r="Z161" s="11">
        <f t="shared" si="168"/>
        <v>1.4213252607409304</v>
      </c>
      <c r="AA161" s="11">
        <f t="shared" si="168"/>
        <v>1.8514945718701081</v>
      </c>
      <c r="AB161" s="11">
        <f t="shared" si="168"/>
        <v>2.513419123084522</v>
      </c>
      <c r="AD161" s="40">
        <f t="shared" si="153"/>
        <v>5.7008378751675526</v>
      </c>
      <c r="AE161" s="40">
        <f t="shared" si="154"/>
        <v>3.8734993648743554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8.239817816203697</v>
      </c>
      <c r="C162" s="11">
        <f t="shared" si="146"/>
        <v>8.7195557338181153</v>
      </c>
      <c r="D162" s="11">
        <f t="shared" si="146"/>
        <v>9.0098053530732116</v>
      </c>
      <c r="E162" s="11">
        <f t="shared" si="146"/>
        <v>8.5074711428923919</v>
      </c>
      <c r="F162" s="11">
        <f t="shared" si="146"/>
        <v>9.5470495959577981</v>
      </c>
      <c r="H162" s="40">
        <f t="shared" si="147"/>
        <v>1.8027617354520187</v>
      </c>
      <c r="I162" s="40">
        <f t="shared" si="148"/>
        <v>0.38687106141030991</v>
      </c>
      <c r="L162" s="10" t="str">
        <f t="shared" ref="L162:Q162" si="169">L17</f>
        <v>34 Culture, media and sports occupations</v>
      </c>
      <c r="M162" s="11">
        <f t="shared" si="169"/>
        <v>4.9641806965596533</v>
      </c>
      <c r="N162" s="11">
        <f t="shared" si="169"/>
        <v>5.2949075411510718</v>
      </c>
      <c r="O162" s="11">
        <f t="shared" si="169"/>
        <v>5.4342431586512872</v>
      </c>
      <c r="P162" s="11">
        <f t="shared" si="169"/>
        <v>5.1536819295018095</v>
      </c>
      <c r="Q162" s="11">
        <f t="shared" si="169"/>
        <v>5.6640483159624253</v>
      </c>
      <c r="S162" s="40">
        <f t="shared" si="150"/>
        <v>1.8259093384705993</v>
      </c>
      <c r="T162" s="40">
        <f t="shared" si="151"/>
        <v>0.27650576782485281</v>
      </c>
      <c r="W162" s="10" t="str">
        <f t="shared" ref="W162:AB162" si="170">W17</f>
        <v>34 Culture, media and sports occupations</v>
      </c>
      <c r="X162" s="11">
        <f t="shared" si="170"/>
        <v>3.2756371196440446</v>
      </c>
      <c r="Y162" s="11">
        <f t="shared" si="170"/>
        <v>3.4246481926670316</v>
      </c>
      <c r="Z162" s="11">
        <f t="shared" si="170"/>
        <v>3.5755621944219298</v>
      </c>
      <c r="AA162" s="11">
        <f t="shared" si="170"/>
        <v>3.3537892133905842</v>
      </c>
      <c r="AB162" s="11">
        <f t="shared" si="170"/>
        <v>3.8830012799953759</v>
      </c>
      <c r="AD162" s="40">
        <f t="shared" si="153"/>
        <v>1.767641698262179</v>
      </c>
      <c r="AE162" s="40">
        <f t="shared" si="154"/>
        <v>0.55142115671829028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28.457664521605764</v>
      </c>
      <c r="C163" s="11">
        <f t="shared" si="146"/>
        <v>30.420972815396727</v>
      </c>
      <c r="D163" s="11">
        <f t="shared" si="146"/>
        <v>31.230213806712531</v>
      </c>
      <c r="E163" s="11">
        <f t="shared" si="146"/>
        <v>30.115611592208854</v>
      </c>
      <c r="F163" s="11">
        <f t="shared" si="146"/>
        <v>31.704876211345216</v>
      </c>
      <c r="H163" s="40">
        <f t="shared" si="147"/>
        <v>1.8767637179230912</v>
      </c>
      <c r="I163" s="40">
        <f t="shared" si="148"/>
        <v>0.10061375029117858</v>
      </c>
      <c r="L163" s="10" t="str">
        <f t="shared" ref="L163:Q163" si="171">L18</f>
        <v>35 Business and public service associate professionals</v>
      </c>
      <c r="M163" s="11">
        <f t="shared" si="171"/>
        <v>15.886526919718795</v>
      </c>
      <c r="N163" s="11">
        <f t="shared" si="171"/>
        <v>16.538281988815879</v>
      </c>
      <c r="O163" s="11">
        <f t="shared" si="171"/>
        <v>17.119676678953386</v>
      </c>
      <c r="P163" s="11">
        <f t="shared" si="171"/>
        <v>16.013489410113159</v>
      </c>
      <c r="Q163" s="11">
        <f t="shared" si="171"/>
        <v>15.954951594475206</v>
      </c>
      <c r="S163" s="40">
        <f t="shared" si="150"/>
        <v>1.5063751314118967</v>
      </c>
      <c r="T163" s="40">
        <f t="shared" si="151"/>
        <v>-0.46862689562143789</v>
      </c>
      <c r="W163" s="10" t="str">
        <f t="shared" ref="W163:AB163" si="172">W18</f>
        <v>35 Business and public service associate professionals</v>
      </c>
      <c r="X163" s="11">
        <f t="shared" si="172"/>
        <v>12.571137601886972</v>
      </c>
      <c r="Y163" s="11">
        <f t="shared" si="172"/>
        <v>13.88269082658082</v>
      </c>
      <c r="Z163" s="11">
        <f t="shared" si="172"/>
        <v>14.110537127759157</v>
      </c>
      <c r="AA163" s="11">
        <f t="shared" si="172"/>
        <v>14.102122182095689</v>
      </c>
      <c r="AB163" s="11">
        <f t="shared" si="172"/>
        <v>15.749924616870024</v>
      </c>
      <c r="AD163" s="40">
        <f t="shared" si="153"/>
        <v>2.3372619404621986</v>
      </c>
      <c r="AE163" s="40">
        <f t="shared" si="154"/>
        <v>0.73544955460316253</v>
      </c>
    </row>
    <row r="164" spans="1:31" x14ac:dyDescent="0.2">
      <c r="A164" s="10" t="str">
        <f t="shared" si="142"/>
        <v>41 Administrative occupations</v>
      </c>
      <c r="B164" s="11">
        <f t="shared" si="142"/>
        <v>51.059399895478563</v>
      </c>
      <c r="C164" s="11">
        <f t="shared" si="146"/>
        <v>49.396085864042696</v>
      </c>
      <c r="D164" s="11">
        <f t="shared" si="146"/>
        <v>51.569342934633084</v>
      </c>
      <c r="E164" s="11">
        <f t="shared" si="146"/>
        <v>48.248978337323081</v>
      </c>
      <c r="F164" s="11">
        <f t="shared" si="146"/>
        <v>46.60764218576842</v>
      </c>
      <c r="H164" s="40">
        <f t="shared" si="147"/>
        <v>0.19895180566291693</v>
      </c>
      <c r="I164" s="40">
        <f t="shared" si="148"/>
        <v>-0.67214985703115682</v>
      </c>
      <c r="L164" s="10" t="str">
        <f t="shared" ref="L164:Q164" si="173">L19</f>
        <v>41 Administrative occupations</v>
      </c>
      <c r="M164" s="11">
        <f t="shared" si="173"/>
        <v>16.344994038814043</v>
      </c>
      <c r="N164" s="11">
        <f t="shared" si="173"/>
        <v>15.200493985503687</v>
      </c>
      <c r="O164" s="11">
        <f t="shared" si="173"/>
        <v>18.206406546194366</v>
      </c>
      <c r="P164" s="11">
        <f t="shared" si="173"/>
        <v>17.869866161018177</v>
      </c>
      <c r="Q164" s="11">
        <f t="shared" si="173"/>
        <v>19.912545434607551</v>
      </c>
      <c r="S164" s="40">
        <f t="shared" si="150"/>
        <v>2.1804695209634684</v>
      </c>
      <c r="T164" s="40">
        <f t="shared" si="151"/>
        <v>0.59896276306563578</v>
      </c>
      <c r="W164" s="10" t="str">
        <f t="shared" ref="W164:AB164" si="174">W19</f>
        <v>41 Administrative occupations</v>
      </c>
      <c r="X164" s="11">
        <f t="shared" si="174"/>
        <v>34.71440585666452</v>
      </c>
      <c r="Y164" s="11">
        <f t="shared" si="174"/>
        <v>34.19559187853897</v>
      </c>
      <c r="Z164" s="11">
        <f t="shared" si="174"/>
        <v>33.362936388438726</v>
      </c>
      <c r="AA164" s="11">
        <f t="shared" si="174"/>
        <v>30.379112176304883</v>
      </c>
      <c r="AB164" s="11">
        <f t="shared" si="174"/>
        <v>26.695096751160815</v>
      </c>
      <c r="AD164" s="40">
        <f t="shared" si="153"/>
        <v>-0.79103790352518244</v>
      </c>
      <c r="AE164" s="40">
        <f t="shared" si="154"/>
        <v>-1.4754449706346651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11.612906329583428</v>
      </c>
      <c r="C165" s="11">
        <f t="shared" si="146"/>
        <v>10.3251752289433</v>
      </c>
      <c r="D165" s="11">
        <f t="shared" si="146"/>
        <v>10.057288366228434</v>
      </c>
      <c r="E165" s="11">
        <f t="shared" si="146"/>
        <v>10.627466668919068</v>
      </c>
      <c r="F165" s="11">
        <f t="shared" si="146"/>
        <v>7.4425565319670044</v>
      </c>
      <c r="H165" s="40">
        <f t="shared" si="147"/>
        <v>-2.8354159360570286</v>
      </c>
      <c r="I165" s="40">
        <f t="shared" si="148"/>
        <v>-1.9872105755991298</v>
      </c>
      <c r="L165" s="10" t="str">
        <f t="shared" ref="L165:Q165" si="175">L20</f>
        <v>42 Secretarial and related occupations</v>
      </c>
      <c r="M165" s="11">
        <f t="shared" si="175"/>
        <v>1.0359572987256727</v>
      </c>
      <c r="N165" s="11">
        <f t="shared" si="175"/>
        <v>0.76862194419851748</v>
      </c>
      <c r="O165" s="11">
        <f t="shared" si="175"/>
        <v>0.76597081556514801</v>
      </c>
      <c r="P165" s="11">
        <f t="shared" si="175"/>
        <v>0.9931084190657341</v>
      </c>
      <c r="Q165" s="11">
        <f t="shared" si="175"/>
        <v>1.2075925928503699</v>
      </c>
      <c r="S165" s="40">
        <f>IF(O$151-M$151 &lt;&gt; 0,(EXP(LN(O165/M165)/(O$151-M$151))-1)*100,0)</f>
        <v>-5.8600260808781552</v>
      </c>
      <c r="T165" s="40">
        <f t="shared" si="151"/>
        <v>3.0814568596230885</v>
      </c>
      <c r="W165" s="10" t="str">
        <f t="shared" ref="W165:AB165" si="176">W20</f>
        <v>42 Secretarial and related occupations</v>
      </c>
      <c r="X165" s="11">
        <f t="shared" si="176"/>
        <v>10.57694903085776</v>
      </c>
      <c r="Y165" s="11">
        <f t="shared" si="176"/>
        <v>9.5565532847447816</v>
      </c>
      <c r="Z165" s="11">
        <f t="shared" si="176"/>
        <v>9.2913175506632868</v>
      </c>
      <c r="AA165" s="11">
        <f t="shared" si="176"/>
        <v>9.6343582498533245</v>
      </c>
      <c r="AB165" s="11">
        <f t="shared" si="176"/>
        <v>6.2349639391166338</v>
      </c>
      <c r="AD165" s="40">
        <f t="shared" si="153"/>
        <v>-2.5586306846230089</v>
      </c>
      <c r="AE165" s="40">
        <f t="shared" si="154"/>
        <v>-2.6243335952403135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5.8455665361209448</v>
      </c>
      <c r="C166" s="11">
        <f t="shared" si="146"/>
        <v>5.0816933654530096</v>
      </c>
      <c r="D166" s="11">
        <f t="shared" si="146"/>
        <v>4.2868267889618883</v>
      </c>
      <c r="E166" s="11">
        <f t="shared" si="146"/>
        <v>4.4033937726893546</v>
      </c>
      <c r="F166" s="11">
        <f t="shared" si="146"/>
        <v>4.7447065642102739</v>
      </c>
      <c r="H166" s="40">
        <f t="shared" si="147"/>
        <v>-6.0142815616675556</v>
      </c>
      <c r="I166" s="40">
        <f t="shared" si="148"/>
        <v>0.67884582385446812</v>
      </c>
      <c r="L166" s="10" t="str">
        <f t="shared" ref="L166:Q166" si="177">L21</f>
        <v>51 Skilled agricultural and related trades</v>
      </c>
      <c r="M166" s="11">
        <f t="shared" si="177"/>
        <v>5.0305401307002784</v>
      </c>
      <c r="N166" s="11">
        <f t="shared" si="177"/>
        <v>4.2459960697834314</v>
      </c>
      <c r="O166" s="11">
        <f t="shared" si="177"/>
        <v>3.4316834693701463</v>
      </c>
      <c r="P166" s="11">
        <f t="shared" si="177"/>
        <v>3.4510044650710081</v>
      </c>
      <c r="Q166" s="11">
        <f t="shared" si="177"/>
        <v>3.6425960170357068</v>
      </c>
      <c r="S166" s="40">
        <f t="shared" si="150"/>
        <v>-7.3642715543502995</v>
      </c>
      <c r="T166" s="40">
        <f t="shared" si="151"/>
        <v>0.39842943320307356</v>
      </c>
      <c r="W166" s="10" t="str">
        <f t="shared" ref="W166:AB166" si="178">W21</f>
        <v>51 Skilled agricultural and related trades</v>
      </c>
      <c r="X166" s="11">
        <f t="shared" si="178"/>
        <v>0.81502640542066751</v>
      </c>
      <c r="Y166" s="11">
        <f t="shared" si="178"/>
        <v>0.83569729566958451</v>
      </c>
      <c r="Z166" s="11">
        <f t="shared" si="178"/>
        <v>0.85514331959174039</v>
      </c>
      <c r="AA166" s="11">
        <f t="shared" si="178"/>
        <v>0.95238930761834228</v>
      </c>
      <c r="AB166" s="11">
        <f t="shared" si="178"/>
        <v>1.1021105471745651</v>
      </c>
      <c r="AD166" s="40">
        <f t="shared" si="153"/>
        <v>0.96560351855783377</v>
      </c>
      <c r="AE166" s="40">
        <f t="shared" si="154"/>
        <v>1.7058069888738148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24.971471888501821</v>
      </c>
      <c r="C167" s="11">
        <f t="shared" si="146"/>
        <v>26.261595039840621</v>
      </c>
      <c r="D167" s="11">
        <f t="shared" si="146"/>
        <v>21.696498374627875</v>
      </c>
      <c r="E167" s="11">
        <f t="shared" si="146"/>
        <v>21.563204664181722</v>
      </c>
      <c r="F167" s="11">
        <f t="shared" si="146"/>
        <v>20.246113977145022</v>
      </c>
      <c r="H167" s="40">
        <f t="shared" si="147"/>
        <v>-2.7725039454873035</v>
      </c>
      <c r="I167" s="40">
        <f t="shared" si="148"/>
        <v>-0.46019125704828134</v>
      </c>
      <c r="L167" s="10" t="str">
        <f t="shared" ref="L167:Q167" si="179">L22</f>
        <v>52 Skilled metal, electrical and electronic trades</v>
      </c>
      <c r="M167" s="11">
        <f t="shared" si="179"/>
        <v>24.621967332493558</v>
      </c>
      <c r="N167" s="11">
        <f t="shared" si="179"/>
        <v>25.664345267783588</v>
      </c>
      <c r="O167" s="11">
        <f t="shared" si="179"/>
        <v>21.225196791387464</v>
      </c>
      <c r="P167" s="11">
        <f t="shared" si="179"/>
        <v>20.540129664746445</v>
      </c>
      <c r="Q167" s="11">
        <f t="shared" si="179"/>
        <v>18.97154307131888</v>
      </c>
      <c r="S167" s="40">
        <f t="shared" si="150"/>
        <v>-2.9253585900852808</v>
      </c>
      <c r="T167" s="40">
        <f t="shared" si="151"/>
        <v>-0.74553288304499699</v>
      </c>
      <c r="W167" s="10" t="str">
        <f t="shared" ref="W167:AB167" si="180">W22</f>
        <v>52 Skilled metal, electrical and electronic trades</v>
      </c>
      <c r="X167" s="11">
        <f t="shared" si="180"/>
        <v>0.34950455600827357</v>
      </c>
      <c r="Y167" s="11">
        <f t="shared" si="180"/>
        <v>0.59724977205703855</v>
      </c>
      <c r="Z167" s="11">
        <f t="shared" si="180"/>
        <v>0.47130158324042082</v>
      </c>
      <c r="AA167" s="11">
        <f t="shared" si="180"/>
        <v>1.0230749994352755</v>
      </c>
      <c r="AB167" s="11">
        <f t="shared" si="180"/>
        <v>1.2745709058261339</v>
      </c>
      <c r="AD167" s="40">
        <f t="shared" si="153"/>
        <v>6.1620292820571798</v>
      </c>
      <c r="AE167" s="40">
        <f t="shared" si="154"/>
        <v>6.8573353376882862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15.846370314418873</v>
      </c>
      <c r="C168" s="11">
        <f t="shared" si="146"/>
        <v>18.406935433617321</v>
      </c>
      <c r="D168" s="11">
        <f t="shared" si="146"/>
        <v>15.139862403042097</v>
      </c>
      <c r="E168" s="11">
        <f t="shared" si="146"/>
        <v>15.516649588354486</v>
      </c>
      <c r="F168" s="11">
        <f t="shared" si="146"/>
        <v>13.784114072489885</v>
      </c>
      <c r="H168" s="40">
        <f t="shared" si="147"/>
        <v>-0.90803844657734167</v>
      </c>
      <c r="I168" s="40">
        <f t="shared" si="148"/>
        <v>-0.62347749409832343</v>
      </c>
      <c r="L168" s="10" t="str">
        <f t="shared" ref="L168:Q168" si="181">L23</f>
        <v>53 Skilled construction and building trades</v>
      </c>
      <c r="M168" s="11">
        <f t="shared" si="181"/>
        <v>15.638910672712109</v>
      </c>
      <c r="N168" s="11">
        <f t="shared" si="181"/>
        <v>18.206617428674367</v>
      </c>
      <c r="O168" s="11">
        <f t="shared" si="181"/>
        <v>14.896491663109947</v>
      </c>
      <c r="P168" s="11">
        <f t="shared" si="181"/>
        <v>15.25675562247717</v>
      </c>
      <c r="Q168" s="11">
        <f t="shared" si="181"/>
        <v>13.486389550182064</v>
      </c>
      <c r="S168" s="40">
        <f t="shared" si="150"/>
        <v>-0.96801143703237891</v>
      </c>
      <c r="T168" s="40">
        <f t="shared" si="151"/>
        <v>-0.66077210934810671</v>
      </c>
      <c r="W168" s="10" t="str">
        <f t="shared" ref="W168:AB168" si="182">W23</f>
        <v>53 Skilled construction and building trades</v>
      </c>
      <c r="X168" s="11">
        <f t="shared" si="182"/>
        <v>0.2074596417067622</v>
      </c>
      <c r="Y168" s="11">
        <f t="shared" si="182"/>
        <v>0.20031800494296315</v>
      </c>
      <c r="Z168" s="11">
        <f t="shared" si="182"/>
        <v>0.24337073993215988</v>
      </c>
      <c r="AA168" s="11">
        <f t="shared" si="182"/>
        <v>0.25989396587732944</v>
      </c>
      <c r="AB168" s="11">
        <f t="shared" si="182"/>
        <v>0.29772452230782531</v>
      </c>
      <c r="AD168" s="40">
        <f t="shared" si="153"/>
        <v>3.244505329647196</v>
      </c>
      <c r="AE168" s="40">
        <f t="shared" si="154"/>
        <v>1.3529552342298246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9.6022857142502431</v>
      </c>
      <c r="C169" s="11">
        <f t="shared" si="146"/>
        <v>8.6726112342140738</v>
      </c>
      <c r="D169" s="11">
        <f t="shared" si="146"/>
        <v>8.6281213165090875</v>
      </c>
      <c r="E169" s="11">
        <f t="shared" si="146"/>
        <v>8.2699098226685326</v>
      </c>
      <c r="F169" s="11">
        <f t="shared" si="146"/>
        <v>7.975562324557691</v>
      </c>
      <c r="H169" s="40">
        <f t="shared" si="147"/>
        <v>-2.116762841107378</v>
      </c>
      <c r="I169" s="40">
        <f t="shared" si="148"/>
        <v>-0.52292550676855676</v>
      </c>
      <c r="L169" s="10" t="str">
        <f t="shared" ref="L169:Q169" si="183">L24</f>
        <v>54 Textiles, printing and other skilled trades</v>
      </c>
      <c r="M169" s="11">
        <f t="shared" si="183"/>
        <v>6.2005423380938467</v>
      </c>
      <c r="N169" s="11">
        <f t="shared" si="183"/>
        <v>5.5702416275822708</v>
      </c>
      <c r="O169" s="11">
        <f t="shared" si="183"/>
        <v>5.0520566553334465</v>
      </c>
      <c r="P169" s="11">
        <f t="shared" si="183"/>
        <v>4.737656063022615</v>
      </c>
      <c r="Q169" s="11">
        <f t="shared" si="183"/>
        <v>4.4267759410888843</v>
      </c>
      <c r="S169" s="40">
        <f t="shared" si="150"/>
        <v>-4.0140412894844824</v>
      </c>
      <c r="T169" s="40">
        <f t="shared" si="151"/>
        <v>-0.87695794922939552</v>
      </c>
      <c r="W169" s="10" t="str">
        <f t="shared" ref="W169:AB169" si="184">W24</f>
        <v>54 Textiles, printing and other skilled trades</v>
      </c>
      <c r="X169" s="11">
        <f t="shared" si="184"/>
        <v>3.4017433761564058</v>
      </c>
      <c r="Y169" s="11">
        <f t="shared" si="184"/>
        <v>3.1023696066318065</v>
      </c>
      <c r="Z169" s="11">
        <f t="shared" si="184"/>
        <v>3.5760646611756437</v>
      </c>
      <c r="AA169" s="11">
        <f t="shared" si="184"/>
        <v>3.5322537596459158</v>
      </c>
      <c r="AB169" s="11">
        <f t="shared" si="184"/>
        <v>3.5487863834688023</v>
      </c>
      <c r="AD169" s="40">
        <f t="shared" si="153"/>
        <v>1.0045092853783189</v>
      </c>
      <c r="AE169" s="40">
        <f t="shared" si="154"/>
        <v>-5.1035358562057098E-2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35.475770057897464</v>
      </c>
      <c r="C170" s="11">
        <f t="shared" si="146"/>
        <v>36.852821577472959</v>
      </c>
      <c r="D170" s="11">
        <f t="shared" si="146"/>
        <v>35.559954397181002</v>
      </c>
      <c r="E170" s="11">
        <f t="shared" si="146"/>
        <v>38.663469199485064</v>
      </c>
      <c r="F170" s="11">
        <f t="shared" si="146"/>
        <v>42.779297507583621</v>
      </c>
      <c r="H170" s="40">
        <f t="shared" si="147"/>
        <v>4.7415204595457894E-2</v>
      </c>
      <c r="I170" s="40">
        <f t="shared" si="148"/>
        <v>1.2398509000029811</v>
      </c>
      <c r="L170" s="10" t="str">
        <f t="shared" ref="L170:Q170" si="185">L25</f>
        <v>61 Caring personal service occupations</v>
      </c>
      <c r="M170" s="11">
        <f t="shared" si="185"/>
        <v>3.9742246602836735</v>
      </c>
      <c r="N170" s="11">
        <f t="shared" si="185"/>
        <v>4.1084390526305343</v>
      </c>
      <c r="O170" s="11">
        <f t="shared" si="185"/>
        <v>3.915509904047084</v>
      </c>
      <c r="P170" s="11">
        <f t="shared" si="185"/>
        <v>4.847146573561556</v>
      </c>
      <c r="Q170" s="11">
        <f t="shared" si="185"/>
        <v>5.5869379015965039</v>
      </c>
      <c r="S170" s="40">
        <f t="shared" si="150"/>
        <v>-0.29723957408018808</v>
      </c>
      <c r="T170" s="40">
        <f t="shared" si="151"/>
        <v>2.3982106896430988</v>
      </c>
      <c r="W170" s="10" t="str">
        <f t="shared" ref="W170:AB170" si="186">W25</f>
        <v>61 Caring personal service occupations</v>
      </c>
      <c r="X170" s="11">
        <f t="shared" si="186"/>
        <v>31.501545397613761</v>
      </c>
      <c r="Y170" s="11">
        <f t="shared" si="186"/>
        <v>32.744382524842401</v>
      </c>
      <c r="Z170" s="11">
        <f t="shared" si="186"/>
        <v>31.644444493133946</v>
      </c>
      <c r="AA170" s="11">
        <f t="shared" si="186"/>
        <v>33.816322625923533</v>
      </c>
      <c r="AB170" s="11">
        <f t="shared" si="186"/>
        <v>37.192359605987136</v>
      </c>
      <c r="AD170" s="40">
        <f t="shared" si="153"/>
        <v>9.0560959103447303E-2</v>
      </c>
      <c r="AE170" s="40">
        <f t="shared" si="154"/>
        <v>1.0827581842056677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11.371811624456267</v>
      </c>
      <c r="C171" s="11">
        <f t="shared" si="146"/>
        <v>11.057317753510848</v>
      </c>
      <c r="D171" s="11">
        <f t="shared" si="146"/>
        <v>10.076784289309176</v>
      </c>
      <c r="E171" s="11">
        <f t="shared" si="146"/>
        <v>10.276781743964099</v>
      </c>
      <c r="F171" s="11">
        <f t="shared" si="146"/>
        <v>10.632461897120223</v>
      </c>
      <c r="H171" s="40">
        <f t="shared" si="147"/>
        <v>-2.3890676631144858</v>
      </c>
      <c r="I171" s="40">
        <f t="shared" si="148"/>
        <v>0.3584915271761524</v>
      </c>
      <c r="L171" s="10" t="str">
        <f t="shared" ref="L171:Q171" si="187">L26</f>
        <v>62 Leisure, travel and related personal service occupations</v>
      </c>
      <c r="M171" s="11">
        <f t="shared" si="187"/>
        <v>3.0574640459754181</v>
      </c>
      <c r="N171" s="11">
        <f t="shared" si="187"/>
        <v>3.1850573113607679</v>
      </c>
      <c r="O171" s="11">
        <f t="shared" si="187"/>
        <v>3.0343535509500295</v>
      </c>
      <c r="P171" s="11">
        <f t="shared" si="187"/>
        <v>3.1354075690967651</v>
      </c>
      <c r="Q171" s="11">
        <f t="shared" si="187"/>
        <v>3.3385534494288076</v>
      </c>
      <c r="S171" s="40">
        <f t="shared" si="150"/>
        <v>-0.15163342890693876</v>
      </c>
      <c r="T171" s="40">
        <f t="shared" si="151"/>
        <v>0.63896076959004677</v>
      </c>
      <c r="W171" s="10" t="str">
        <f t="shared" ref="W171:AB171" si="188">W26</f>
        <v>62 Leisure, travel and related personal service occupations</v>
      </c>
      <c r="X171" s="11">
        <f t="shared" si="188"/>
        <v>8.3143475784808629</v>
      </c>
      <c r="Y171" s="11">
        <f t="shared" si="188"/>
        <v>7.8722604421500826</v>
      </c>
      <c r="Z171" s="11">
        <f t="shared" si="188"/>
        <v>7.0424307383591653</v>
      </c>
      <c r="AA171" s="11">
        <f t="shared" si="188"/>
        <v>7.1413741748673347</v>
      </c>
      <c r="AB171" s="11">
        <f t="shared" si="188"/>
        <v>7.2939084476914173</v>
      </c>
      <c r="AD171" s="40">
        <f t="shared" si="153"/>
        <v>-3.2660589748013669</v>
      </c>
      <c r="AE171" s="40">
        <f t="shared" si="154"/>
        <v>0.23418147526161892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0.47222492867671118</v>
      </c>
      <c r="C172" s="11">
        <f t="shared" si="146"/>
        <v>0.41473309923212009</v>
      </c>
      <c r="D172" s="11">
        <f t="shared" si="146"/>
        <v>0.51609086619476729</v>
      </c>
      <c r="E172" s="11">
        <f t="shared" si="146"/>
        <v>0.42531305197167402</v>
      </c>
      <c r="F172" s="11">
        <f t="shared" si="146"/>
        <v>0.46860094322656398</v>
      </c>
      <c r="H172" s="40">
        <f t="shared" si="147"/>
        <v>1.7924231192891993</v>
      </c>
      <c r="I172" s="40">
        <f t="shared" si="148"/>
        <v>-0.64147575847016691</v>
      </c>
      <c r="L172" s="10" t="str">
        <f t="shared" ref="L172:Q172" si="189">L27</f>
        <v>63 Community and civil enforcement occupations</v>
      </c>
      <c r="M172" s="11">
        <f t="shared" si="189"/>
        <v>0.36658031524218804</v>
      </c>
      <c r="N172" s="11">
        <f t="shared" si="189"/>
        <v>0.27856195168002029</v>
      </c>
      <c r="O172" s="11">
        <f t="shared" si="189"/>
        <v>0.39691164092917774</v>
      </c>
      <c r="P172" s="11">
        <f t="shared" si="189"/>
        <v>0.27158173695058963</v>
      </c>
      <c r="Q172" s="11">
        <f t="shared" si="189"/>
        <v>0.31310046764327693</v>
      </c>
      <c r="S172" s="40">
        <f t="shared" si="150"/>
        <v>1.6026275056211015</v>
      </c>
      <c r="T172" s="40">
        <f t="shared" si="151"/>
        <v>-1.568827441440368</v>
      </c>
      <c r="W172" s="10" t="str">
        <f t="shared" ref="W172:AB172" si="190">W27</f>
        <v>63 Community and civil enforcement occupations</v>
      </c>
      <c r="X172" s="11">
        <f t="shared" si="190"/>
        <v>0.10564461343452307</v>
      </c>
      <c r="Y172" s="11">
        <f t="shared" si="190"/>
        <v>0.13617114755210014</v>
      </c>
      <c r="Z172" s="11">
        <f t="shared" si="190"/>
        <v>0.11917922526558936</v>
      </c>
      <c r="AA172" s="11">
        <f t="shared" si="190"/>
        <v>0.15373131502108422</v>
      </c>
      <c r="AB172" s="11">
        <f t="shared" si="190"/>
        <v>0.15550047558328725</v>
      </c>
      <c r="AD172" s="40">
        <f t="shared" si="153"/>
        <v>2.4402524182271179</v>
      </c>
      <c r="AE172" s="40">
        <f t="shared" si="154"/>
        <v>1.7892882401779442</v>
      </c>
    </row>
    <row r="173" spans="1:31" x14ac:dyDescent="0.2">
      <c r="A173" s="10" t="str">
        <f t="shared" si="142"/>
        <v>71 Sales occupations</v>
      </c>
      <c r="B173" s="11">
        <f t="shared" si="142"/>
        <v>31.476575731425491</v>
      </c>
      <c r="C173" s="11">
        <f t="shared" si="146"/>
        <v>29.685147832037472</v>
      </c>
      <c r="D173" s="11">
        <f t="shared" si="146"/>
        <v>28.855724865413848</v>
      </c>
      <c r="E173" s="11">
        <f t="shared" si="146"/>
        <v>26.676906582639347</v>
      </c>
      <c r="F173" s="11">
        <f t="shared" si="146"/>
        <v>25.330119841760993</v>
      </c>
      <c r="H173" s="40">
        <f t="shared" si="147"/>
        <v>-1.7236764119379355</v>
      </c>
      <c r="I173" s="40">
        <f t="shared" si="148"/>
        <v>-0.86499859642742427</v>
      </c>
      <c r="L173" s="10" t="str">
        <f t="shared" ref="L173:Q173" si="191">L28</f>
        <v>71 Sales occupations</v>
      </c>
      <c r="M173" s="11">
        <f t="shared" si="191"/>
        <v>12.752000527299801</v>
      </c>
      <c r="N173" s="11">
        <f t="shared" si="191"/>
        <v>12.818102555583057</v>
      </c>
      <c r="O173" s="11">
        <f t="shared" si="191"/>
        <v>12.514651243719031</v>
      </c>
      <c r="P173" s="11">
        <f t="shared" si="191"/>
        <v>11.758282430970263</v>
      </c>
      <c r="Q173" s="11">
        <f t="shared" si="191"/>
        <v>11.329149411132651</v>
      </c>
      <c r="S173" s="40">
        <f t="shared" si="150"/>
        <v>-0.37505701688981263</v>
      </c>
      <c r="T173" s="40">
        <f t="shared" si="151"/>
        <v>-0.66127760099388144</v>
      </c>
      <c r="W173" s="10" t="str">
        <f t="shared" ref="W173:AB173" si="192">W28</f>
        <v>71 Sales occupations</v>
      </c>
      <c r="X173" s="11">
        <f t="shared" si="192"/>
        <v>18.724575204125681</v>
      </c>
      <c r="Y173" s="11">
        <f t="shared" si="192"/>
        <v>16.867045276454395</v>
      </c>
      <c r="Z173" s="11">
        <f t="shared" si="192"/>
        <v>16.341073621694825</v>
      </c>
      <c r="AA173" s="11">
        <f t="shared" si="192"/>
        <v>14.918624151669128</v>
      </c>
      <c r="AB173" s="11">
        <f t="shared" si="192"/>
        <v>14.000970430628351</v>
      </c>
      <c r="AD173" s="40">
        <f t="shared" si="153"/>
        <v>-2.686358882667228</v>
      </c>
      <c r="AE173" s="40">
        <f t="shared" si="154"/>
        <v>-1.0250775552656965</v>
      </c>
    </row>
    <row r="174" spans="1:31" x14ac:dyDescent="0.2">
      <c r="A174" s="10" t="str">
        <f t="shared" si="142"/>
        <v>72 Customer service occupations</v>
      </c>
      <c r="B174" s="11">
        <f t="shared" si="142"/>
        <v>9.2446736127785591</v>
      </c>
      <c r="C174" s="11">
        <f t="shared" si="146"/>
        <v>10.033015153372537</v>
      </c>
      <c r="D174" s="11">
        <f t="shared" si="146"/>
        <v>10.274537842643968</v>
      </c>
      <c r="E174" s="11">
        <f t="shared" si="146"/>
        <v>13.422932046240293</v>
      </c>
      <c r="F174" s="11">
        <f t="shared" si="146"/>
        <v>15.595854675228496</v>
      </c>
      <c r="H174" s="40">
        <f t="shared" si="147"/>
        <v>2.1348940339784628</v>
      </c>
      <c r="I174" s="40">
        <f t="shared" si="148"/>
        <v>2.8213083095776303</v>
      </c>
      <c r="L174" s="10" t="str">
        <f t="shared" ref="L174:Q174" si="193">L29</f>
        <v>72 Customer service occupations</v>
      </c>
      <c r="M174" s="11">
        <f t="shared" si="193"/>
        <v>4.0471700557998203</v>
      </c>
      <c r="N174" s="11">
        <f t="shared" si="193"/>
        <v>3.7831931003016734</v>
      </c>
      <c r="O174" s="11">
        <f t="shared" si="193"/>
        <v>4.3450269299069211</v>
      </c>
      <c r="P174" s="11">
        <f t="shared" si="193"/>
        <v>6.1450460063128372</v>
      </c>
      <c r="Q174" s="11">
        <f t="shared" si="193"/>
        <v>7.266924207717822</v>
      </c>
      <c r="S174" s="40">
        <f t="shared" si="150"/>
        <v>1.4304153441829559</v>
      </c>
      <c r="T174" s="40">
        <f t="shared" si="151"/>
        <v>3.488131056074173</v>
      </c>
      <c r="W174" s="10" t="str">
        <f t="shared" ref="W174:AB174" si="194">W29</f>
        <v>72 Customer service occupations</v>
      </c>
      <c r="X174" s="11">
        <f t="shared" si="194"/>
        <v>5.1975035569787567</v>
      </c>
      <c r="Y174" s="11">
        <f t="shared" si="194"/>
        <v>6.2498220530708313</v>
      </c>
      <c r="Z174" s="11">
        <f t="shared" si="194"/>
        <v>5.9295109127370367</v>
      </c>
      <c r="AA174" s="11">
        <f t="shared" si="194"/>
        <v>7.2778860399274485</v>
      </c>
      <c r="AB174" s="11">
        <f t="shared" si="194"/>
        <v>8.3289304675106752</v>
      </c>
      <c r="AD174" s="40">
        <f t="shared" si="153"/>
        <v>2.6702963288052661</v>
      </c>
      <c r="AE174" s="40">
        <f>IF(AB$151-Z$151 &lt;&gt; 0,(EXP(LN(AB174/Z174)/(AB$151-Z$151))-1)*100,0)</f>
        <v>2.2911413079339527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19.280711245111014</v>
      </c>
      <c r="C175" s="11">
        <f t="shared" si="146"/>
        <v>19.247543676276063</v>
      </c>
      <c r="D175" s="11">
        <f t="shared" si="146"/>
        <v>16.144202774950578</v>
      </c>
      <c r="E175" s="11">
        <f t="shared" si="146"/>
        <v>19.874301169889073</v>
      </c>
      <c r="F175" s="11">
        <f t="shared" si="146"/>
        <v>19.807669396135985</v>
      </c>
      <c r="H175" s="40">
        <f t="shared" si="147"/>
        <v>-3.4885788709090981</v>
      </c>
      <c r="I175" s="40">
        <f t="shared" si="148"/>
        <v>1.3727243954015034</v>
      </c>
      <c r="L175" s="10" t="str">
        <f t="shared" ref="L175:Q175" si="195">L30</f>
        <v>81 Process, plant and machine operatives</v>
      </c>
      <c r="M175" s="11">
        <f t="shared" si="195"/>
        <v>15.533715662468159</v>
      </c>
      <c r="N175" s="11">
        <f t="shared" si="195"/>
        <v>15.081199294353748</v>
      </c>
      <c r="O175" s="11">
        <f t="shared" si="195"/>
        <v>12.568891821114848</v>
      </c>
      <c r="P175" s="11">
        <f t="shared" si="195"/>
        <v>15.242174866970446</v>
      </c>
      <c r="Q175" s="11">
        <f t="shared" si="195"/>
        <v>14.908151472020808</v>
      </c>
      <c r="S175" s="40">
        <f t="shared" si="150"/>
        <v>-4.1473051400883314</v>
      </c>
      <c r="T175" s="40">
        <f t="shared" si="151"/>
        <v>1.1443871367546432</v>
      </c>
      <c r="W175" s="10" t="str">
        <f t="shared" ref="W175:AB175" si="196">W30</f>
        <v>81 Process, plant and machine operatives</v>
      </c>
      <c r="X175" s="11">
        <f t="shared" si="196"/>
        <v>3.746995582642874</v>
      </c>
      <c r="Y175" s="11">
        <f t="shared" si="196"/>
        <v>4.1663443819223307</v>
      </c>
      <c r="Z175" s="11">
        <f t="shared" si="196"/>
        <v>3.5753109538357175</v>
      </c>
      <c r="AA175" s="11">
        <f t="shared" si="196"/>
        <v>4.632126302918679</v>
      </c>
      <c r="AB175" s="11">
        <f t="shared" si="196"/>
        <v>4.8995179241151687</v>
      </c>
      <c r="AD175" s="40">
        <f t="shared" si="153"/>
        <v>-0.93365786302682663</v>
      </c>
      <c r="AE175" s="40">
        <f t="shared" si="154"/>
        <v>2.1227815770489489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23.08688968033308</v>
      </c>
      <c r="C176" s="11">
        <f t="shared" si="146"/>
        <v>25.904357314788637</v>
      </c>
      <c r="D176" s="11">
        <f t="shared" si="146"/>
        <v>22.884563959165511</v>
      </c>
      <c r="E176" s="11">
        <f t="shared" si="146"/>
        <v>25.444122678048032</v>
      </c>
      <c r="F176" s="11">
        <f t="shared" si="146"/>
        <v>26.268524301067522</v>
      </c>
      <c r="H176" s="40">
        <f t="shared" si="147"/>
        <v>-0.17589092523118133</v>
      </c>
      <c r="I176" s="40">
        <f t="shared" si="148"/>
        <v>0.92363144067157954</v>
      </c>
      <c r="L176" s="10" t="str">
        <f t="shared" ref="L176:Q176" si="197">L31</f>
        <v>82 Transport and mobile machine drivers and operatives</v>
      </c>
      <c r="M176" s="11">
        <f t="shared" si="197"/>
        <v>22.015771255373689</v>
      </c>
      <c r="N176" s="11">
        <f t="shared" si="197"/>
        <v>24.693237185794068</v>
      </c>
      <c r="O176" s="11">
        <f t="shared" si="197"/>
        <v>21.863988231580652</v>
      </c>
      <c r="P176" s="11">
        <f t="shared" si="197"/>
        <v>23.853871800618681</v>
      </c>
      <c r="Q176" s="11">
        <f t="shared" si="197"/>
        <v>24.39774240995169</v>
      </c>
      <c r="S176" s="40">
        <f t="shared" si="150"/>
        <v>-0.13826755022202653</v>
      </c>
      <c r="T176" s="40">
        <f t="shared" si="151"/>
        <v>0.73367626866103208</v>
      </c>
      <c r="W176" s="10" t="str">
        <f t="shared" ref="W176:AB176" si="198">W31</f>
        <v>82 Transport and mobile machine drivers and operatives</v>
      </c>
      <c r="X176" s="11">
        <f t="shared" si="198"/>
        <v>1.0711184249593773</v>
      </c>
      <c r="Y176" s="11">
        <f t="shared" si="198"/>
        <v>1.2111201289945421</v>
      </c>
      <c r="Z176" s="11">
        <f t="shared" si="198"/>
        <v>1.0205757275848846</v>
      </c>
      <c r="AA176" s="11">
        <f t="shared" si="198"/>
        <v>1.5902508774293493</v>
      </c>
      <c r="AB176" s="11">
        <f t="shared" si="198"/>
        <v>1.8707818911157992</v>
      </c>
      <c r="AD176" s="40">
        <f t="shared" si="153"/>
        <v>-0.96207124972247371</v>
      </c>
      <c r="AE176" s="40">
        <f t="shared" si="154"/>
        <v>4.1226457097998326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10.61076918949893</v>
      </c>
      <c r="C177" s="11">
        <f t="shared" si="146"/>
        <v>9.5830527946371014</v>
      </c>
      <c r="D177" s="11">
        <f t="shared" si="146"/>
        <v>8.329893517096755</v>
      </c>
      <c r="E177" s="11">
        <f t="shared" si="146"/>
        <v>7.1806116151857191</v>
      </c>
      <c r="F177" s="11">
        <f t="shared" si="146"/>
        <v>6.8137441465637201</v>
      </c>
      <c r="H177" s="40">
        <f t="shared" si="147"/>
        <v>-4.7250967512534769</v>
      </c>
      <c r="I177" s="40">
        <f t="shared" si="148"/>
        <v>-1.3304627343542541</v>
      </c>
      <c r="L177" s="10" t="str">
        <f t="shared" ref="L177:Q178" si="199">L32</f>
        <v>91 Elementary trades and related occupations</v>
      </c>
      <c r="M177" s="11">
        <f t="shared" si="199"/>
        <v>8.0212890597647082</v>
      </c>
      <c r="N177" s="11">
        <f t="shared" si="199"/>
        <v>7.2562953948447637</v>
      </c>
      <c r="O177" s="11">
        <f t="shared" si="199"/>
        <v>6.493720298555151</v>
      </c>
      <c r="P177" s="11">
        <f t="shared" si="199"/>
        <v>5.5669448251509426</v>
      </c>
      <c r="Q177" s="11">
        <f t="shared" si="199"/>
        <v>5.26909289656788</v>
      </c>
      <c r="S177" s="40">
        <f t="shared" si="150"/>
        <v>-4.1372502417621249</v>
      </c>
      <c r="T177" s="40">
        <f t="shared" si="151"/>
        <v>-1.383522658427716</v>
      </c>
      <c r="W177" s="10" t="str">
        <f t="shared" ref="W177:AB178" si="200">W32</f>
        <v>91 Elementary trades and related occupations</v>
      </c>
      <c r="X177" s="11">
        <f t="shared" si="200"/>
        <v>2.5894801297342198</v>
      </c>
      <c r="Y177" s="11">
        <f t="shared" si="200"/>
        <v>2.3267573997923359</v>
      </c>
      <c r="Z177" s="11">
        <f t="shared" si="200"/>
        <v>1.8361732185416009</v>
      </c>
      <c r="AA177" s="11">
        <f t="shared" si="200"/>
        <v>1.6136667900347736</v>
      </c>
      <c r="AB177" s="11">
        <f t="shared" si="200"/>
        <v>1.5446512499958343</v>
      </c>
      <c r="AD177" s="40">
        <f t="shared" si="153"/>
        <v>-6.6444346822470912</v>
      </c>
      <c r="AE177" s="40">
        <f t="shared" si="154"/>
        <v>-1.1459532029557185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47.781601864562482</v>
      </c>
      <c r="C178" s="11">
        <f t="shared" si="146"/>
        <v>48.059583509442696</v>
      </c>
      <c r="D178" s="11">
        <f t="shared" si="146"/>
        <v>43.086109527937175</v>
      </c>
      <c r="E178" s="11">
        <f t="shared" si="146"/>
        <v>44.086300079624195</v>
      </c>
      <c r="F178" s="11">
        <f t="shared" si="146"/>
        <v>42.091888288753445</v>
      </c>
      <c r="H178" s="40">
        <f>IF(D$151-B$151 &lt;&gt; 0,(EXP(LN(D178/B178)/(D$151-B$151))-1)*100,0)</f>
        <v>-2.0475472769271641</v>
      </c>
      <c r="I178" s="40">
        <f t="shared" ref="I178" si="201">IF(F$151-D$151 &lt;&gt; 0,(EXP(LN(F178/D178)/(F$151-D$151))-1)*100,0)</f>
        <v>-0.15551638463850992</v>
      </c>
      <c r="L178" s="10" t="str">
        <f t="shared" si="199"/>
        <v>92 Elementary administration and service occupations</v>
      </c>
      <c r="M178" s="11">
        <f t="shared" si="199"/>
        <v>24.208114600901631</v>
      </c>
      <c r="N178" s="11">
        <f t="shared" si="199"/>
        <v>22.810025640002387</v>
      </c>
      <c r="O178" s="11">
        <f t="shared" si="199"/>
        <v>21.269688932773562</v>
      </c>
      <c r="P178" s="11">
        <f t="shared" si="199"/>
        <v>22.997815576591748</v>
      </c>
      <c r="Q178" s="11">
        <f t="shared" si="199"/>
        <v>22.167906113898958</v>
      </c>
      <c r="S178" s="40">
        <f t="shared" ref="S178" si="202">IF(O$151-M$151 &lt;&gt; 0,(EXP(LN(O178/M178)/(O$151-M$151))-1)*100,0)</f>
        <v>-2.5548935522293426</v>
      </c>
      <c r="T178" s="40">
        <f t="shared" ref="T178" si="203">IF(Q$151-O$151 &lt;&gt; 0,(EXP(LN(Q178/O178)/(Q$151-O$151))-1)*100,0)</f>
        <v>0.2761309941379686</v>
      </c>
      <c r="W178" s="10" t="str">
        <f t="shared" si="200"/>
        <v>92 Elementary administration and service occupations</v>
      </c>
      <c r="X178" s="11">
        <f t="shared" si="200"/>
        <v>23.573487263660862</v>
      </c>
      <c r="Y178" s="11">
        <f t="shared" si="200"/>
        <v>25.249557869440263</v>
      </c>
      <c r="Z178" s="11">
        <f t="shared" si="200"/>
        <v>21.816420595163692</v>
      </c>
      <c r="AA178" s="11">
        <f t="shared" si="200"/>
        <v>21.088484503032564</v>
      </c>
      <c r="AB178" s="11">
        <f t="shared" si="200"/>
        <v>19.923982174854512</v>
      </c>
      <c r="AD178" s="40">
        <f t="shared" ref="AD178" si="204">IF(Z$151-X$151 &lt;&gt; 0,(EXP(LN(Z178/X178)/(Z$151-X$151))-1)*100,0)</f>
        <v>-1.5372564060904148</v>
      </c>
      <c r="AE178" s="40">
        <f t="shared" ref="AE178" si="205">IF(AB$151-Z$151 &lt;&gt; 0,(EXP(LN(AB178/Z178)/(AB$151-Z$151))-1)*100,0)</f>
        <v>-0.60309923789493292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499.33000000000027</v>
      </c>
      <c r="C180" s="34">
        <f t="shared" si="206"/>
        <v>526.84200000000021</v>
      </c>
      <c r="D180" s="34">
        <f t="shared" si="206"/>
        <v>514.14699999999971</v>
      </c>
      <c r="E180" s="34">
        <f t="shared" si="206"/>
        <v>530.46299999999985</v>
      </c>
      <c r="F180" s="34">
        <f t="shared" si="206"/>
        <v>552.29599999999982</v>
      </c>
      <c r="H180" s="43">
        <f>IF(D$151-B$151 &lt;&gt; 0,(EXP(LN(D180/B180)/(D$151-B$151))-1)*100,0)</f>
        <v>0.58655386926993458</v>
      </c>
      <c r="I180" s="43">
        <f t="shared" si="148"/>
        <v>0.47830636812842275</v>
      </c>
      <c r="L180" s="231" t="str">
        <f t="shared" ref="L180:Q180" si="207">L35</f>
        <v>All occupations</v>
      </c>
      <c r="M180" s="34">
        <f t="shared" si="207"/>
        <v>274.35761564992163</v>
      </c>
      <c r="N180" s="34">
        <f t="shared" si="207"/>
        <v>288.39410833872228</v>
      </c>
      <c r="O180" s="34">
        <f t="shared" si="207"/>
        <v>279.56842404524684</v>
      </c>
      <c r="P180" s="34">
        <f t="shared" si="207"/>
        <v>288.36074101676161</v>
      </c>
      <c r="Q180" s="34">
        <f t="shared" si="207"/>
        <v>297.56035904488044</v>
      </c>
      <c r="S180" s="43">
        <f t="shared" ref="S180" si="208">IF(O$151-M$151 &lt;&gt; 0,(EXP(LN(O180/M180)/(O$151-M$151))-1)*100,0)</f>
        <v>0.37700185850677581</v>
      </c>
      <c r="T180" s="43">
        <f t="shared" ref="T180" si="209">IF(Q$151-O$151 &lt;&gt; 0,(EXP(LN(Q180/O180)/(Q$151-O$151))-1)*100,0)</f>
        <v>0.41666578527359555</v>
      </c>
      <c r="W180" s="231" t="str">
        <f t="shared" ref="W180:AB180" si="210">W35</f>
        <v>All occupations</v>
      </c>
      <c r="X180" s="34">
        <f t="shared" si="210"/>
        <v>224.97238435007853</v>
      </c>
      <c r="Y180" s="34">
        <f t="shared" si="210"/>
        <v>238.44789166127768</v>
      </c>
      <c r="Z180" s="34">
        <f t="shared" si="210"/>
        <v>234.57857595475312</v>
      </c>
      <c r="AA180" s="34">
        <f t="shared" si="210"/>
        <v>242.10225898323833</v>
      </c>
      <c r="AB180" s="34">
        <f t="shared" si="210"/>
        <v>254.73564095511929</v>
      </c>
      <c r="AD180" s="43">
        <f t="shared" ref="AD180" si="211">IF(Z$151-X$151 &lt;&gt; 0,(EXP(LN(Z180/X180)/(Z$151-X$151))-1)*100,0)</f>
        <v>0.8397654534982868</v>
      </c>
      <c r="AE180" s="43">
        <f t="shared" ref="AE180" si="212">IF(AB$151-Z$151 &lt;&gt; 0,(EXP(LN(AB180/Z180)/(AB$151-Z$151))-1)*100,0)</f>
        <v>0.5510842120780568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Coventry and Warwickshire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42.900048188816271</v>
      </c>
      <c r="C7" s="31">
        <f>'Occ T1'!C8</f>
        <v>49.326241515272883</v>
      </c>
      <c r="D7" s="31">
        <f>'Occ T1'!D8</f>
        <v>50.652202550724958</v>
      </c>
      <c r="E7" s="31">
        <f>'Occ T1'!E8</f>
        <v>52.160967703626149</v>
      </c>
      <c r="F7" s="31">
        <f>'Occ T1'!F8</f>
        <v>59.008235105695256</v>
      </c>
      <c r="H7" s="31">
        <f>C7-B7</f>
        <v>6.4261933264566125</v>
      </c>
      <c r="I7" s="31">
        <f>D7-C7</f>
        <v>1.3259610354520746</v>
      </c>
      <c r="J7" s="31">
        <f>E7-D7</f>
        <v>1.5087651529011907</v>
      </c>
      <c r="K7" s="31">
        <f>F7-E7</f>
        <v>6.8472674020691073</v>
      </c>
      <c r="L7" s="31">
        <f>F7-D7</f>
        <v>8.3560325549702981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29.810255468198815</v>
      </c>
      <c r="C8" s="32">
        <f>'Occ T2'!C8</f>
        <v>35.380521838588344</v>
      </c>
      <c r="D8" s="32">
        <f>'Occ T2'!D8</f>
        <v>36.168142084265519</v>
      </c>
      <c r="E8" s="32">
        <f>'Occ T2'!E8</f>
        <v>34.179786222948493</v>
      </c>
      <c r="F8" s="32">
        <f>'Occ T2'!F8</f>
        <v>37.939251237208119</v>
      </c>
      <c r="H8" s="31">
        <f t="shared" ref="H8:H9" si="0">C8-B8</f>
        <v>5.570266370389529</v>
      </c>
      <c r="I8" s="31">
        <f t="shared" ref="I8:I9" si="1">D8-C8</f>
        <v>0.78762024567717503</v>
      </c>
      <c r="J8" s="31">
        <f t="shared" ref="J8:J9" si="2">E8-D8</f>
        <v>-1.9883558613170251</v>
      </c>
      <c r="K8" s="31">
        <f t="shared" ref="K8:K9" si="3">F8-E8</f>
        <v>3.7594650142596251</v>
      </c>
      <c r="L8" s="31">
        <f t="shared" ref="L8:L49" si="4">F8-D8</f>
        <v>1.7711091529426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13.08979272061746</v>
      </c>
      <c r="C9" s="32">
        <f>'Occ T2'!C9</f>
        <v>13.945719676684542</v>
      </c>
      <c r="D9" s="32">
        <f>'Occ T2'!D9</f>
        <v>14.484060466459439</v>
      </c>
      <c r="E9" s="32">
        <f>'Occ T2'!E9</f>
        <v>17.981181480677655</v>
      </c>
      <c r="F9" s="32">
        <f>'Occ T2'!F9</f>
        <v>21.068983868487138</v>
      </c>
      <c r="H9" s="31">
        <f t="shared" si="0"/>
        <v>0.85592695606708169</v>
      </c>
      <c r="I9" s="31">
        <f t="shared" si="1"/>
        <v>0.53834078977489774</v>
      </c>
      <c r="J9" s="31">
        <f t="shared" si="2"/>
        <v>3.4971210142182159</v>
      </c>
      <c r="K9" s="31">
        <f t="shared" si="3"/>
        <v>3.0878023878094822</v>
      </c>
      <c r="L9" s="31">
        <f t="shared" si="4"/>
        <v>6.5849234020276981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90.764868846442681</v>
      </c>
      <c r="C11" s="31">
        <f>'Occ T1'!C9</f>
        <v>105.27093563117133</v>
      </c>
      <c r="D11" s="31">
        <f>'Occ T1'!D9</f>
        <v>110.78161637170139</v>
      </c>
      <c r="E11" s="31">
        <f>'Occ T1'!E9</f>
        <v>119.68049986103517</v>
      </c>
      <c r="F11" s="31">
        <f>'Occ T1'!F9</f>
        <v>133.43354264533301</v>
      </c>
      <c r="H11" s="31">
        <f>C11-B11</f>
        <v>14.506066784728645</v>
      </c>
      <c r="I11" s="31">
        <f t="shared" ref="I11:I49" si="5">D11-C11</f>
        <v>5.5106807405300628</v>
      </c>
      <c r="J11" s="31">
        <f>E11-D11</f>
        <v>8.8988834893337838</v>
      </c>
      <c r="K11" s="31">
        <f>F11-E11</f>
        <v>13.753042784297833</v>
      </c>
      <c r="L11" s="31">
        <f t="shared" si="4"/>
        <v>22.651926273631616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26.708540705397489</v>
      </c>
      <c r="C12" s="10">
        <f>'Occ T2'!C10</f>
        <v>30.731703449364737</v>
      </c>
      <c r="D12" s="10">
        <f>'Occ T2'!D10</f>
        <v>32.569319378640991</v>
      </c>
      <c r="E12" s="10">
        <f>'Occ T2'!E10</f>
        <v>34.188995466942671</v>
      </c>
      <c r="F12" s="10">
        <f>'Occ T2'!F10</f>
        <v>37.870799165010716</v>
      </c>
      <c r="H12" s="11">
        <f t="shared" ref="H12:K14" si="6">C12-B12</f>
        <v>4.0231627439672479</v>
      </c>
      <c r="I12" s="31">
        <f t="shared" si="5"/>
        <v>1.8376159292762537</v>
      </c>
      <c r="J12" s="11">
        <f t="shared" si="6"/>
        <v>1.6196760883016807</v>
      </c>
      <c r="K12" s="11">
        <f t="shared" si="6"/>
        <v>3.6818036980680446</v>
      </c>
      <c r="L12" s="31">
        <f t="shared" si="4"/>
        <v>5.3014797863697254</v>
      </c>
    </row>
    <row r="13" spans="1:12" x14ac:dyDescent="0.2">
      <c r="A13" s="10" t="str">
        <f>'Occ T2'!A11</f>
        <v>22 Health professionals</v>
      </c>
      <c r="B13" s="10">
        <f>'Occ T2'!B11</f>
        <v>18.741018457643538</v>
      </c>
      <c r="C13" s="10">
        <f>'Occ T2'!C11</f>
        <v>22.666084200779334</v>
      </c>
      <c r="D13" s="10">
        <f>'Occ T2'!D11</f>
        <v>22.195552624474153</v>
      </c>
      <c r="E13" s="10">
        <f>'Occ T2'!E11</f>
        <v>24.086526168043335</v>
      </c>
      <c r="F13" s="10">
        <f>'Occ T2'!F11</f>
        <v>26.463872083248283</v>
      </c>
      <c r="H13" s="11">
        <f t="shared" si="6"/>
        <v>3.9250657431357965</v>
      </c>
      <c r="I13" s="31">
        <f t="shared" si="5"/>
        <v>-0.47053157630518072</v>
      </c>
      <c r="J13" s="11">
        <f t="shared" si="6"/>
        <v>1.8909735435691815</v>
      </c>
      <c r="K13" s="11">
        <f t="shared" si="6"/>
        <v>2.3773459152049483</v>
      </c>
      <c r="L13" s="31">
        <f t="shared" si="4"/>
        <v>4.2683194587741298</v>
      </c>
    </row>
    <row r="14" spans="1:12" x14ac:dyDescent="0.2">
      <c r="A14" s="10" t="str">
        <f>'Occ T2'!A12</f>
        <v>23 Teaching and other educational professionals</v>
      </c>
      <c r="B14" s="10">
        <f>'Occ T2'!B12</f>
        <v>19.923910363843177</v>
      </c>
      <c r="C14" s="10">
        <f>'Occ T2'!C12</f>
        <v>21.921509087993854</v>
      </c>
      <c r="D14" s="10">
        <f>'Occ T2'!D12</f>
        <v>23.145996224936866</v>
      </c>
      <c r="E14" s="10">
        <f>'Occ T2'!E12</f>
        <v>24.574997990190148</v>
      </c>
      <c r="F14" s="10">
        <f>'Occ T2'!F12</f>
        <v>27.382664149279357</v>
      </c>
      <c r="H14" s="11">
        <f t="shared" si="6"/>
        <v>1.9975987241506772</v>
      </c>
      <c r="I14" s="31">
        <f t="shared" si="5"/>
        <v>1.2244871369430115</v>
      </c>
      <c r="J14" s="11">
        <f t="shared" si="6"/>
        <v>1.4290017652532825</v>
      </c>
      <c r="K14" s="11">
        <f t="shared" si="6"/>
        <v>2.8076661590892087</v>
      </c>
      <c r="L14" s="31">
        <f t="shared" si="4"/>
        <v>4.2366679243424912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25.39139931955847</v>
      </c>
      <c r="C15" s="10">
        <f>'Occ T2'!C13</f>
        <v>29.951638893033408</v>
      </c>
      <c r="D15" s="10">
        <f>'Occ T2'!D13</f>
        <v>32.870748143649379</v>
      </c>
      <c r="E15" s="10">
        <f>'Occ T2'!E13</f>
        <v>36.829980235859004</v>
      </c>
      <c r="F15" s="10">
        <f>'Occ T2'!F13</f>
        <v>41.71620724779465</v>
      </c>
      <c r="H15" s="11">
        <f t="shared" ref="H15" si="7">C15-B15</f>
        <v>4.5602395734749379</v>
      </c>
      <c r="I15" s="31">
        <f t="shared" si="5"/>
        <v>2.9191092506159713</v>
      </c>
      <c r="J15" s="11">
        <f t="shared" ref="J15" si="8">E15-D15</f>
        <v>3.9592320922096249</v>
      </c>
      <c r="K15" s="11">
        <f t="shared" ref="K15" si="9">F15-E15</f>
        <v>4.8862270119356452</v>
      </c>
      <c r="L15" s="31">
        <f t="shared" si="4"/>
        <v>8.8454591041452701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57.926054351647366</v>
      </c>
      <c r="C17" s="31">
        <f>'Occ T1'!C10</f>
        <v>63.263153976674488</v>
      </c>
      <c r="D17" s="31">
        <f>'Occ T1'!D10</f>
        <v>65.607378853678171</v>
      </c>
      <c r="E17" s="31">
        <f>'Occ T1'!E10</f>
        <v>63.941191414154844</v>
      </c>
      <c r="F17" s="31">
        <f>'Occ T1'!F10</f>
        <v>69.265365595392694</v>
      </c>
      <c r="H17" s="31">
        <f t="shared" ref="H17:K21" si="10">C17-B17</f>
        <v>5.3370996250271219</v>
      </c>
      <c r="I17" s="31">
        <f t="shared" si="5"/>
        <v>2.3442248770036826</v>
      </c>
      <c r="J17" s="31">
        <f t="shared" si="10"/>
        <v>-1.6661874395233269</v>
      </c>
      <c r="K17" s="31">
        <f t="shared" si="10"/>
        <v>5.3241741812378507</v>
      </c>
      <c r="L17" s="31">
        <f t="shared" si="4"/>
        <v>3.6579867417145238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8.4327500702965441</v>
      </c>
      <c r="C18" s="10">
        <f>'Occ T2'!C14</f>
        <v>9.8207922216007795</v>
      </c>
      <c r="D18" s="10">
        <f>'Occ T2'!D14</f>
        <v>10.723421598952596</v>
      </c>
      <c r="E18" s="10">
        <f>'Occ T2'!E14</f>
        <v>9.432348440703759</v>
      </c>
      <c r="F18" s="10">
        <f>'Occ T2'!F14</f>
        <v>10.013171648827457</v>
      </c>
      <c r="H18" s="11">
        <f t="shared" si="10"/>
        <v>1.3880421513042354</v>
      </c>
      <c r="I18" s="31">
        <f t="shared" si="5"/>
        <v>0.90262937735181659</v>
      </c>
      <c r="J18" s="11">
        <f t="shared" si="10"/>
        <v>-1.2910731582488371</v>
      </c>
      <c r="K18" s="11">
        <f t="shared" si="10"/>
        <v>0.58082320812369836</v>
      </c>
      <c r="L18" s="31">
        <f t="shared" si="4"/>
        <v>-0.7102499501251387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7.9815968677990599</v>
      </c>
      <c r="C19" s="10">
        <f>'Occ T2'!C15</f>
        <v>9.2970501549970006</v>
      </c>
      <c r="D19" s="10">
        <f>'Occ T2'!D15</f>
        <v>9.3401785161809308</v>
      </c>
      <c r="E19" s="10">
        <f>'Occ T2'!E15</f>
        <v>9.5548539924141433</v>
      </c>
      <c r="F19" s="10">
        <f>'Occ T2'!F15</f>
        <v>10.58712309906603</v>
      </c>
      <c r="H19" s="11">
        <f t="shared" si="10"/>
        <v>1.3154532871979407</v>
      </c>
      <c r="I19" s="31">
        <f t="shared" si="5"/>
        <v>4.3128361183930153E-2</v>
      </c>
      <c r="J19" s="11">
        <f t="shared" si="10"/>
        <v>0.21467547623321259</v>
      </c>
      <c r="K19" s="11">
        <f t="shared" si="10"/>
        <v>1.0322691066518868</v>
      </c>
      <c r="L19" s="31">
        <f t="shared" si="4"/>
        <v>1.2469445828850994</v>
      </c>
    </row>
    <row r="20" spans="1:12" x14ac:dyDescent="0.2">
      <c r="A20" s="10" t="str">
        <f>'Occ T2'!A16</f>
        <v>33 Protective service occupations</v>
      </c>
      <c r="B20" s="10">
        <f>'Occ T2'!B16</f>
        <v>4.8142250757423017</v>
      </c>
      <c r="C20" s="10">
        <f>'Occ T2'!C16</f>
        <v>5.0047830508618762</v>
      </c>
      <c r="D20" s="10">
        <f>'Occ T2'!D16</f>
        <v>5.3037595787589051</v>
      </c>
      <c r="E20" s="10">
        <f>'Occ T2'!E16</f>
        <v>6.3309062459357035</v>
      </c>
      <c r="F20" s="10">
        <f>'Occ T2'!F16</f>
        <v>7.4131450401961931</v>
      </c>
      <c r="H20" s="11">
        <f t="shared" si="10"/>
        <v>0.19055797511957451</v>
      </c>
      <c r="I20" s="31">
        <f t="shared" si="5"/>
        <v>0.29897652789702889</v>
      </c>
      <c r="J20" s="11">
        <f t="shared" si="10"/>
        <v>1.0271466671767984</v>
      </c>
      <c r="K20" s="11">
        <f t="shared" si="10"/>
        <v>1.0822387942604896</v>
      </c>
      <c r="L20" s="31">
        <f t="shared" si="4"/>
        <v>2.109385461437288</v>
      </c>
    </row>
    <row r="21" spans="1:12" x14ac:dyDescent="0.2">
      <c r="A21" s="10" t="str">
        <f>'Occ T2'!A17</f>
        <v>34 Culture, media and sports occupations</v>
      </c>
      <c r="B21" s="10">
        <f>'Occ T2'!B17</f>
        <v>8.239817816203697</v>
      </c>
      <c r="C21" s="10">
        <f>'Occ T2'!C17</f>
        <v>8.7195557338181153</v>
      </c>
      <c r="D21" s="10">
        <f>'Occ T2'!D17</f>
        <v>9.0098053530732116</v>
      </c>
      <c r="E21" s="10">
        <f>'Occ T2'!E17</f>
        <v>8.5074711428923919</v>
      </c>
      <c r="F21" s="10">
        <f>'Occ T2'!F17</f>
        <v>9.5470495959577981</v>
      </c>
      <c r="H21" s="11">
        <f t="shared" si="10"/>
        <v>0.47973791761441831</v>
      </c>
      <c r="I21" s="31">
        <f t="shared" si="5"/>
        <v>0.29024961925509629</v>
      </c>
      <c r="J21" s="11">
        <f t="shared" si="10"/>
        <v>-0.5023342101808197</v>
      </c>
      <c r="K21" s="11">
        <f t="shared" si="10"/>
        <v>1.0395784530654062</v>
      </c>
      <c r="L21" s="31">
        <f t="shared" si="4"/>
        <v>0.5372442428845865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28.457664521605764</v>
      </c>
      <c r="C22" s="10">
        <f>'Occ T2'!C18</f>
        <v>30.420972815396727</v>
      </c>
      <c r="D22" s="10">
        <f>'Occ T2'!D18</f>
        <v>31.230213806712531</v>
      </c>
      <c r="E22" s="10">
        <f>'Occ T2'!E18</f>
        <v>30.115611592208854</v>
      </c>
      <c r="F22" s="10">
        <f>'Occ T2'!F18</f>
        <v>31.704876211345216</v>
      </c>
      <c r="H22" s="11">
        <f t="shared" ref="H22" si="11">C22-B22</f>
        <v>1.9633082937909627</v>
      </c>
      <c r="I22" s="31">
        <f t="shared" si="5"/>
        <v>0.80924099131580363</v>
      </c>
      <c r="J22" s="11">
        <f t="shared" ref="J22" si="12">E22-D22</f>
        <v>-1.1146022145036767</v>
      </c>
      <c r="K22" s="11">
        <f t="shared" ref="K22" si="13">F22-E22</f>
        <v>1.5892646191363617</v>
      </c>
      <c r="L22" s="31">
        <f t="shared" si="4"/>
        <v>0.47466240463268505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62.672306225061988</v>
      </c>
      <c r="C24" s="31">
        <f>'Occ T1'!C11</f>
        <v>59.721261092985998</v>
      </c>
      <c r="D24" s="31">
        <f>'Occ T1'!D11</f>
        <v>61.626631300861519</v>
      </c>
      <c r="E24" s="31">
        <f>'Occ T1'!E11</f>
        <v>58.87644500624215</v>
      </c>
      <c r="F24" s="31">
        <f>'Occ T1'!F11</f>
        <v>54.050198717735427</v>
      </c>
      <c r="H24" s="31">
        <f t="shared" ref="H24:K26" si="14">C24-B24</f>
        <v>-2.9510451320759898</v>
      </c>
      <c r="I24" s="31">
        <f t="shared" si="5"/>
        <v>1.9053702078755208</v>
      </c>
      <c r="J24" s="31">
        <f t="shared" si="14"/>
        <v>-2.7501862946193683</v>
      </c>
      <c r="K24" s="31">
        <f t="shared" si="14"/>
        <v>-4.8262462885067237</v>
      </c>
      <c r="L24" s="31">
        <f t="shared" si="4"/>
        <v>-7.5764325831260919</v>
      </c>
    </row>
    <row r="25" spans="1:12" x14ac:dyDescent="0.2">
      <c r="A25" t="str">
        <f>'Occ T2'!A19</f>
        <v>41 Administrative occupations</v>
      </c>
      <c r="B25" s="32">
        <f>'Occ T2'!B19</f>
        <v>51.059399895478563</v>
      </c>
      <c r="C25" s="32">
        <f>'Occ T2'!C19</f>
        <v>49.396085864042696</v>
      </c>
      <c r="D25" s="32">
        <f>'Occ T2'!D19</f>
        <v>51.569342934633084</v>
      </c>
      <c r="E25" s="32">
        <f>'Occ T2'!E19</f>
        <v>48.248978337323081</v>
      </c>
      <c r="F25" s="32">
        <f>'Occ T2'!F19</f>
        <v>46.60764218576842</v>
      </c>
      <c r="H25" s="11">
        <f t="shared" si="14"/>
        <v>-1.663314031435867</v>
      </c>
      <c r="I25" s="31">
        <f t="shared" si="5"/>
        <v>2.1732570705903882</v>
      </c>
      <c r="J25" s="11">
        <f t="shared" si="14"/>
        <v>-3.3203645973100038</v>
      </c>
      <c r="K25" s="11">
        <f t="shared" si="14"/>
        <v>-1.6413361515546612</v>
      </c>
      <c r="L25" s="31">
        <f t="shared" si="4"/>
        <v>-4.9617007488646649</v>
      </c>
    </row>
    <row r="26" spans="1:12" x14ac:dyDescent="0.2">
      <c r="A26" t="str">
        <f>'Occ T2'!A20</f>
        <v>42 Secretarial and related occupations</v>
      </c>
      <c r="B26" s="32">
        <f>'Occ T2'!B20</f>
        <v>11.612906329583428</v>
      </c>
      <c r="C26" s="32">
        <f>'Occ T2'!C20</f>
        <v>10.3251752289433</v>
      </c>
      <c r="D26" s="32">
        <f>'Occ T2'!D20</f>
        <v>10.057288366228434</v>
      </c>
      <c r="E26" s="32">
        <f>'Occ T2'!E20</f>
        <v>10.627466668919068</v>
      </c>
      <c r="F26" s="32">
        <f>'Occ T2'!F20</f>
        <v>7.4425565319670044</v>
      </c>
      <c r="H26" s="11">
        <f t="shared" si="14"/>
        <v>-1.2877311006401282</v>
      </c>
      <c r="I26" s="31">
        <f t="shared" si="5"/>
        <v>-0.26788686271486561</v>
      </c>
      <c r="J26" s="11">
        <f t="shared" si="14"/>
        <v>0.57017830269063374</v>
      </c>
      <c r="K26" s="11">
        <f t="shared" si="14"/>
        <v>-3.1849101369520634</v>
      </c>
      <c r="L26" s="31">
        <f t="shared" si="4"/>
        <v>-2.6147318342614296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56.265694453291886</v>
      </c>
      <c r="C28" s="31">
        <f>'Occ T1'!C12</f>
        <v>58.422835073125029</v>
      </c>
      <c r="D28" s="31">
        <f>'Occ T1'!D12</f>
        <v>49.75130888314095</v>
      </c>
      <c r="E28" s="31">
        <f>'Occ T1'!E12</f>
        <v>49.753157847894094</v>
      </c>
      <c r="F28" s="31">
        <f>'Occ T1'!F12</f>
        <v>46.750496938402875</v>
      </c>
      <c r="H28" s="31">
        <f t="shared" ref="H28:K30" si="15">C28-B28</f>
        <v>2.1571406198331431</v>
      </c>
      <c r="I28" s="31">
        <f t="shared" si="5"/>
        <v>-8.6715261899840783</v>
      </c>
      <c r="J28" s="31">
        <f t="shared" si="15"/>
        <v>1.8489647531438891E-3</v>
      </c>
      <c r="K28" s="31">
        <f t="shared" si="15"/>
        <v>-3.0026609094912189</v>
      </c>
      <c r="L28" s="31">
        <f t="shared" si="4"/>
        <v>-3.000811944738075</v>
      </c>
    </row>
    <row r="29" spans="1:12" x14ac:dyDescent="0.2">
      <c r="A29" s="10" t="str">
        <f>'Occ T2'!A21</f>
        <v>51 Skilled agricultural and related trades</v>
      </c>
      <c r="B29" s="10">
        <f>'Occ T2'!B21</f>
        <v>5.8455665361209448</v>
      </c>
      <c r="C29" s="10">
        <f>'Occ T2'!C21</f>
        <v>5.0816933654530096</v>
      </c>
      <c r="D29" s="10">
        <f>'Occ T2'!D21</f>
        <v>4.2868267889618883</v>
      </c>
      <c r="E29" s="10">
        <f>'Occ T2'!E21</f>
        <v>4.4033937726893546</v>
      </c>
      <c r="F29" s="10">
        <f>'Occ T2'!F21</f>
        <v>4.7447065642102739</v>
      </c>
      <c r="H29" s="11">
        <f t="shared" si="15"/>
        <v>-0.76387317066793514</v>
      </c>
      <c r="I29" s="31">
        <f t="shared" si="5"/>
        <v>-0.79486657649112136</v>
      </c>
      <c r="J29" s="11">
        <f t="shared" si="15"/>
        <v>0.11656698372746632</v>
      </c>
      <c r="K29" s="11">
        <f t="shared" si="15"/>
        <v>0.34131279152091931</v>
      </c>
      <c r="L29" s="31">
        <f t="shared" si="4"/>
        <v>0.45787977524838563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24.971471888501821</v>
      </c>
      <c r="C30" s="10">
        <f>'Occ T2'!C22</f>
        <v>26.261595039840621</v>
      </c>
      <c r="D30" s="10">
        <f>'Occ T2'!D22</f>
        <v>21.696498374627875</v>
      </c>
      <c r="E30" s="10">
        <f>'Occ T2'!E22</f>
        <v>21.563204664181722</v>
      </c>
      <c r="F30" s="10">
        <f>'Occ T2'!F22</f>
        <v>20.246113977145022</v>
      </c>
      <c r="H30" s="11">
        <f t="shared" si="15"/>
        <v>1.2901231513388005</v>
      </c>
      <c r="I30" s="31">
        <f t="shared" si="5"/>
        <v>-4.5650966652127458</v>
      </c>
      <c r="J30" s="11">
        <f t="shared" si="15"/>
        <v>-0.13329371044615357</v>
      </c>
      <c r="K30" s="11">
        <f t="shared" si="15"/>
        <v>-1.3170906870366998</v>
      </c>
      <c r="L30" s="31">
        <f t="shared" si="4"/>
        <v>-1.4503843974828534</v>
      </c>
    </row>
    <row r="31" spans="1:12" x14ac:dyDescent="0.2">
      <c r="A31" s="10" t="str">
        <f>'Occ T2'!A23</f>
        <v>53 Skilled construction and building trades</v>
      </c>
      <c r="B31" s="10">
        <f>'Occ T2'!B23</f>
        <v>15.846370314418873</v>
      </c>
      <c r="C31" s="10">
        <f>'Occ T2'!C23</f>
        <v>18.406935433617321</v>
      </c>
      <c r="D31" s="10">
        <f>'Occ T2'!D23</f>
        <v>15.139862403042097</v>
      </c>
      <c r="E31" s="10">
        <f>'Occ T2'!E23</f>
        <v>15.516649588354486</v>
      </c>
      <c r="F31" s="10">
        <f>'Occ T2'!F23</f>
        <v>13.784114072489885</v>
      </c>
      <c r="H31" s="11">
        <f t="shared" ref="H31:H32" si="16">C31-B31</f>
        <v>2.5605651191984471</v>
      </c>
      <c r="I31" s="31">
        <f t="shared" si="5"/>
        <v>-3.267073030575224</v>
      </c>
      <c r="J31" s="11">
        <f t="shared" ref="J31:J32" si="17">E31-D31</f>
        <v>0.37678718531238964</v>
      </c>
      <c r="K31" s="11">
        <f t="shared" ref="K31:K32" si="18">F31-E31</f>
        <v>-1.7325355158646012</v>
      </c>
      <c r="L31" s="31">
        <f t="shared" si="4"/>
        <v>-1.3557483305522116</v>
      </c>
    </row>
    <row r="32" spans="1:12" x14ac:dyDescent="0.2">
      <c r="A32" s="10" t="str">
        <f>'Occ T2'!A24</f>
        <v>54 Textiles, printing and other skilled trades</v>
      </c>
      <c r="B32" s="10">
        <f>'Occ T2'!B24</f>
        <v>9.6022857142502431</v>
      </c>
      <c r="C32" s="10">
        <f>'Occ T2'!C24</f>
        <v>8.6726112342140738</v>
      </c>
      <c r="D32" s="10">
        <f>'Occ T2'!D24</f>
        <v>8.6281213165090875</v>
      </c>
      <c r="E32" s="10">
        <f>'Occ T2'!E24</f>
        <v>8.2699098226685326</v>
      </c>
      <c r="F32" s="10">
        <f>'Occ T2'!F24</f>
        <v>7.975562324557691</v>
      </c>
      <c r="H32" s="11">
        <f t="shared" si="16"/>
        <v>-0.92967448003616937</v>
      </c>
      <c r="I32" s="31">
        <f t="shared" si="5"/>
        <v>-4.4489917704986226E-2</v>
      </c>
      <c r="J32" s="11">
        <f t="shared" si="17"/>
        <v>-0.35821149384055495</v>
      </c>
      <c r="K32" s="11">
        <f t="shared" si="18"/>
        <v>-0.2943474981108416</v>
      </c>
      <c r="L32" s="31">
        <f t="shared" si="4"/>
        <v>-0.65255899195139655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47.319806611030444</v>
      </c>
      <c r="C34" s="31">
        <f>'Occ T1'!C13</f>
        <v>48.324872430215933</v>
      </c>
      <c r="D34" s="31">
        <f>'Occ T1'!D13</f>
        <v>46.152829552684942</v>
      </c>
      <c r="E34" s="31">
        <f>'Occ T1'!E13</f>
        <v>49.365563995420835</v>
      </c>
      <c r="F34" s="31">
        <f>'Occ T1'!F13</f>
        <v>53.880360347930406</v>
      </c>
      <c r="H34" s="31">
        <f t="shared" ref="H34:K36" si="19">C34-B34</f>
        <v>1.0050658191854893</v>
      </c>
      <c r="I34" s="31">
        <f t="shared" si="5"/>
        <v>-2.1720428775309912</v>
      </c>
      <c r="J34" s="31">
        <f t="shared" si="19"/>
        <v>3.2127344427358935</v>
      </c>
      <c r="K34" s="31">
        <f t="shared" si="19"/>
        <v>4.5147963525095705</v>
      </c>
      <c r="L34" s="31">
        <f t="shared" si="4"/>
        <v>7.7275307952454639</v>
      </c>
    </row>
    <row r="35" spans="1:12" x14ac:dyDescent="0.2">
      <c r="A35" s="10" t="str">
        <f>'Occ T2'!A25</f>
        <v>61 Caring personal service occupations</v>
      </c>
      <c r="B35" s="10">
        <f>'Occ T2'!B25</f>
        <v>35.475770057897464</v>
      </c>
      <c r="C35" s="10">
        <f>'Occ T2'!C25</f>
        <v>36.852821577472959</v>
      </c>
      <c r="D35" s="10">
        <f>'Occ T2'!D25</f>
        <v>35.559954397181002</v>
      </c>
      <c r="E35" s="10">
        <f>'Occ T2'!E25</f>
        <v>38.663469199485064</v>
      </c>
      <c r="F35" s="10">
        <f>'Occ T2'!F25</f>
        <v>42.779297507583621</v>
      </c>
      <c r="G35" s="10"/>
      <c r="H35" s="11">
        <f t="shared" si="19"/>
        <v>1.3770515195754953</v>
      </c>
      <c r="I35" s="31">
        <f t="shared" si="5"/>
        <v>-1.2928671802919567</v>
      </c>
      <c r="J35" s="11">
        <f t="shared" si="19"/>
        <v>3.103514802304062</v>
      </c>
      <c r="K35" s="11">
        <f t="shared" si="19"/>
        <v>4.1158283080985569</v>
      </c>
      <c r="L35" s="31">
        <f t="shared" si="4"/>
        <v>7.2193431104026189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11.371811624456267</v>
      </c>
      <c r="C36" s="10">
        <f>'Occ T2'!C26</f>
        <v>11.057317753510848</v>
      </c>
      <c r="D36" s="10">
        <f>'Occ T2'!D26</f>
        <v>10.076784289309176</v>
      </c>
      <c r="E36" s="10">
        <f>'Occ T2'!E26</f>
        <v>10.276781743964099</v>
      </c>
      <c r="F36" s="10">
        <f>'Occ T2'!F26</f>
        <v>10.632461897120223</v>
      </c>
      <c r="G36" s="10"/>
      <c r="H36" s="11">
        <f t="shared" si="19"/>
        <v>-0.31449387094541947</v>
      </c>
      <c r="I36" s="31">
        <f t="shared" si="5"/>
        <v>-0.98053346420167209</v>
      </c>
      <c r="J36" s="11">
        <f t="shared" si="19"/>
        <v>0.19999745465492325</v>
      </c>
      <c r="K36" s="11">
        <f t="shared" si="19"/>
        <v>0.35568015315612378</v>
      </c>
      <c r="L36" s="31">
        <f t="shared" si="4"/>
        <v>0.55567760781104703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0.47222492867671118</v>
      </c>
      <c r="C37" s="10">
        <f>'Occ T2'!C27</f>
        <v>0.41473309923212009</v>
      </c>
      <c r="D37" s="10">
        <f>'Occ T2'!D27</f>
        <v>0.51609086619476729</v>
      </c>
      <c r="E37" s="10">
        <f>'Occ T2'!E27</f>
        <v>0.42531305197167402</v>
      </c>
      <c r="F37" s="10">
        <f>'Occ T2'!F27</f>
        <v>0.46860094322656398</v>
      </c>
      <c r="G37" s="10"/>
      <c r="H37" s="11">
        <f t="shared" ref="H37" si="20">C37-B37</f>
        <v>-5.749182944459108E-2</v>
      </c>
      <c r="I37" s="31">
        <f t="shared" ref="I37" si="21">D37-C37</f>
        <v>0.1013577669626472</v>
      </c>
      <c r="J37" s="11">
        <f t="shared" ref="J37" si="22">E37-D37</f>
        <v>-9.0777814223093278E-2</v>
      </c>
      <c r="K37" s="11">
        <f t="shared" ref="K37" si="23">F37-E37</f>
        <v>4.3287891254889965E-2</v>
      </c>
      <c r="L37" s="31">
        <f t="shared" ref="L37" si="24">F37-D37</f>
        <v>-4.7489922968203313E-2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40.721249344204054</v>
      </c>
      <c r="C39" s="31">
        <f>'Occ T1'!C14</f>
        <v>39.718162985410011</v>
      </c>
      <c r="D39" s="31">
        <f>'Occ T1'!D14</f>
        <v>39.130262708057813</v>
      </c>
      <c r="E39" s="31">
        <f>'Occ T1'!E14</f>
        <v>40.099838628879638</v>
      </c>
      <c r="F39" s="31">
        <f>'Occ T1'!F14</f>
        <v>40.925974516989491</v>
      </c>
      <c r="H39" s="31">
        <f>C39-B39</f>
        <v>-1.0030863587940431</v>
      </c>
      <c r="I39" s="31">
        <f t="shared" si="5"/>
        <v>-0.58790027735219752</v>
      </c>
      <c r="J39" s="31">
        <f>E39-D39</f>
        <v>0.96957592082182487</v>
      </c>
      <c r="K39" s="31">
        <f>F39-E39</f>
        <v>0.82613588810985306</v>
      </c>
      <c r="L39" s="31">
        <f t="shared" si="4"/>
        <v>1.7957118089316779</v>
      </c>
    </row>
    <row r="40" spans="1:12" s="30" customFormat="1" x14ac:dyDescent="0.2">
      <c r="A40" s="126" t="str">
        <f>'Occ T2'!A28</f>
        <v>71 Sales occupations</v>
      </c>
      <c r="B40" s="126">
        <f>'Occ T2'!B28</f>
        <v>31.476575731425491</v>
      </c>
      <c r="C40" s="126">
        <f>'Occ T2'!C28</f>
        <v>29.685147832037472</v>
      </c>
      <c r="D40" s="126">
        <f>'Occ T2'!D28</f>
        <v>28.855724865413848</v>
      </c>
      <c r="E40" s="126">
        <f>'Occ T2'!E28</f>
        <v>26.676906582639347</v>
      </c>
      <c r="F40" s="126">
        <f>'Occ T2'!F28</f>
        <v>25.330119841760993</v>
      </c>
      <c r="G40"/>
      <c r="H40" s="11">
        <f>C40-B40</f>
        <v>-1.7914278993880188</v>
      </c>
      <c r="I40" s="31">
        <f t="shared" si="5"/>
        <v>-0.8294229666236248</v>
      </c>
      <c r="J40" s="11">
        <f t="shared" ref="J40" si="25">E40-D40</f>
        <v>-2.1788182827745004</v>
      </c>
      <c r="K40" s="11">
        <f t="shared" ref="K40" si="26">F40-E40</f>
        <v>-1.346786740878354</v>
      </c>
      <c r="L40" s="31">
        <f t="shared" si="4"/>
        <v>-3.5256050236528544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9.2446736127785591</v>
      </c>
      <c r="C41" s="126">
        <f>'Occ T2'!C29</f>
        <v>10.033015153372537</v>
      </c>
      <c r="D41" s="126">
        <f>'Occ T2'!D29</f>
        <v>10.274537842643968</v>
      </c>
      <c r="E41" s="126">
        <f>'Occ T2'!E29</f>
        <v>13.422932046240293</v>
      </c>
      <c r="F41" s="126">
        <f>'Occ T2'!F29</f>
        <v>15.595854675228496</v>
      </c>
      <c r="G41"/>
      <c r="H41" s="11">
        <f t="shared" ref="H41" si="27">C41-B41</f>
        <v>0.78834154059397754</v>
      </c>
      <c r="I41" s="31">
        <f t="shared" si="5"/>
        <v>0.24152268927143083</v>
      </c>
      <c r="J41" s="11">
        <f t="shared" ref="J41" si="28">E41-D41</f>
        <v>3.1483942035963253</v>
      </c>
      <c r="K41" s="11">
        <f t="shared" ref="K41" si="29">F41-E41</f>
        <v>2.1729226289882035</v>
      </c>
      <c r="L41" s="31">
        <f t="shared" si="4"/>
        <v>5.3213168325845288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42.367600925444094</v>
      </c>
      <c r="C43" s="31">
        <f>'Occ T1'!C15</f>
        <v>45.1519009910647</v>
      </c>
      <c r="D43" s="31">
        <f>'Occ T1'!D15</f>
        <v>39.02876673411609</v>
      </c>
      <c r="E43" s="31">
        <f>'Occ T1'!E15</f>
        <v>45.318423847937105</v>
      </c>
      <c r="F43" s="31">
        <f>'Occ T1'!F15</f>
        <v>46.076193697203507</v>
      </c>
      <c r="H43" s="31">
        <f t="shared" ref="H43:K45" si="30">C43-B43</f>
        <v>2.7843000656206058</v>
      </c>
      <c r="I43" s="31">
        <f t="shared" si="5"/>
        <v>-6.1231342569486102</v>
      </c>
      <c r="J43" s="31">
        <f t="shared" si="30"/>
        <v>6.2896571138210149</v>
      </c>
      <c r="K43" s="31">
        <f t="shared" si="30"/>
        <v>0.75776984926640267</v>
      </c>
      <c r="L43" s="31">
        <f t="shared" si="4"/>
        <v>7.0474269630874176</v>
      </c>
    </row>
    <row r="44" spans="1:12" x14ac:dyDescent="0.2">
      <c r="A44" s="10" t="str">
        <f>'Occ T2'!A30</f>
        <v>81 Process, plant and machine operatives</v>
      </c>
      <c r="B44" s="10">
        <f>'Occ T2'!B30</f>
        <v>19.280711245111014</v>
      </c>
      <c r="C44" s="10">
        <f>'Occ T2'!C30</f>
        <v>19.247543676276063</v>
      </c>
      <c r="D44" s="10">
        <f>'Occ T2'!D30</f>
        <v>16.144202774950578</v>
      </c>
      <c r="E44" s="10">
        <f>'Occ T2'!E30</f>
        <v>19.874301169889073</v>
      </c>
      <c r="F44" s="10">
        <f>'Occ T2'!F30</f>
        <v>19.807669396135985</v>
      </c>
      <c r="H44" s="11">
        <f t="shared" si="30"/>
        <v>-3.3167568834951311E-2</v>
      </c>
      <c r="I44" s="31">
        <f t="shared" si="5"/>
        <v>-3.1033409013254847</v>
      </c>
      <c r="J44" s="11">
        <f t="shared" si="30"/>
        <v>3.7300983949384943</v>
      </c>
      <c r="K44" s="11">
        <f t="shared" si="30"/>
        <v>-6.6631773753087487E-2</v>
      </c>
      <c r="L44" s="31">
        <f t="shared" si="4"/>
        <v>3.6634666211854068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23.08688968033308</v>
      </c>
      <c r="C45" s="10">
        <f>'Occ T2'!C31</f>
        <v>25.904357314788637</v>
      </c>
      <c r="D45" s="10">
        <f>'Occ T2'!D31</f>
        <v>22.884563959165511</v>
      </c>
      <c r="E45" s="10">
        <f>'Occ T2'!E31</f>
        <v>25.444122678048032</v>
      </c>
      <c r="F45" s="10">
        <f>'Occ T2'!F31</f>
        <v>26.268524301067522</v>
      </c>
      <c r="H45" s="11">
        <f t="shared" si="30"/>
        <v>2.8174676344555571</v>
      </c>
      <c r="I45" s="31">
        <f t="shared" si="5"/>
        <v>-3.0197933556231256</v>
      </c>
      <c r="J45" s="11">
        <f t="shared" si="30"/>
        <v>2.5595587188825206</v>
      </c>
      <c r="K45" s="11">
        <f t="shared" si="30"/>
        <v>0.82440162301949016</v>
      </c>
      <c r="L45" s="31">
        <f t="shared" si="4"/>
        <v>3.3839603419020108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58.392371054061414</v>
      </c>
      <c r="C47" s="31">
        <f>'Occ T1'!C16</f>
        <v>57.642636304079801</v>
      </c>
      <c r="D47" s="31">
        <f>'Occ T1'!D16</f>
        <v>51.416003045033932</v>
      </c>
      <c r="E47" s="31">
        <f>'Occ T1'!E16</f>
        <v>51.266911694809913</v>
      </c>
      <c r="F47" s="31">
        <f>'Occ T1'!F16</f>
        <v>48.905632435317166</v>
      </c>
      <c r="H47" s="31">
        <f t="shared" ref="H47:K49" si="31">C47-B47</f>
        <v>-0.74973474998161294</v>
      </c>
      <c r="I47" s="31">
        <f t="shared" si="5"/>
        <v>-6.2266332590458688</v>
      </c>
      <c r="J47" s="31">
        <f t="shared" si="31"/>
        <v>-0.14909135022401898</v>
      </c>
      <c r="K47" s="31">
        <f t="shared" si="31"/>
        <v>-2.361279259492747</v>
      </c>
      <c r="L47" s="31">
        <f t="shared" si="4"/>
        <v>-2.510370609716766</v>
      </c>
    </row>
    <row r="48" spans="1:12" x14ac:dyDescent="0.2">
      <c r="A48" s="10" t="str">
        <f>'Occ T2'!A32</f>
        <v>91 Elementary trades and related occupations</v>
      </c>
      <c r="B48" s="10">
        <f>'Occ T2'!B32</f>
        <v>10.61076918949893</v>
      </c>
      <c r="C48" s="10">
        <f>'Occ T2'!C32</f>
        <v>9.5830527946371014</v>
      </c>
      <c r="D48" s="10">
        <f>'Occ T2'!D32</f>
        <v>8.329893517096755</v>
      </c>
      <c r="E48" s="10">
        <f>'Occ T2'!E32</f>
        <v>7.1806116151857191</v>
      </c>
      <c r="F48" s="10">
        <f>'Occ T2'!F32</f>
        <v>6.8137441465637201</v>
      </c>
      <c r="H48" s="11">
        <f t="shared" si="31"/>
        <v>-1.0277163948618284</v>
      </c>
      <c r="I48" s="31">
        <f t="shared" si="5"/>
        <v>-1.2531592775403464</v>
      </c>
      <c r="J48" s="11">
        <f t="shared" si="31"/>
        <v>-1.1492819019110359</v>
      </c>
      <c r="K48" s="11">
        <f t="shared" si="31"/>
        <v>-0.36686746862199904</v>
      </c>
      <c r="L48" s="31">
        <f t="shared" si="4"/>
        <v>-1.5161493705330349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47.781601864562482</v>
      </c>
      <c r="C49" s="10">
        <f>'Occ T2'!C33</f>
        <v>48.059583509442696</v>
      </c>
      <c r="D49" s="10">
        <f>'Occ T2'!D33</f>
        <v>43.086109527937175</v>
      </c>
      <c r="E49" s="10">
        <f>'Occ T2'!E33</f>
        <v>44.086300079624195</v>
      </c>
      <c r="F49" s="10">
        <f>'Occ T2'!F33</f>
        <v>42.091888288753445</v>
      </c>
      <c r="H49" s="11">
        <f t="shared" si="31"/>
        <v>0.27798164488021371</v>
      </c>
      <c r="I49" s="31">
        <f t="shared" si="5"/>
        <v>-4.9734739815055207</v>
      </c>
      <c r="J49" s="11">
        <f t="shared" si="31"/>
        <v>1.0001905516870195</v>
      </c>
      <c r="K49" s="11">
        <f t="shared" si="31"/>
        <v>-1.9944117908707497</v>
      </c>
      <c r="L49" s="31">
        <f t="shared" si="4"/>
        <v>-0.99422123918373018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499.33000000000021</v>
      </c>
      <c r="C51" s="34">
        <f>'Occ T1'!C18</f>
        <v>526.8420000000001</v>
      </c>
      <c r="D51" s="34">
        <f>'Occ T1'!D18</f>
        <v>514.14699999999971</v>
      </c>
      <c r="E51" s="34">
        <f>'Occ T1'!E18</f>
        <v>530.46299999999985</v>
      </c>
      <c r="F51" s="34">
        <f>'Occ T1'!F18</f>
        <v>552.29599999999982</v>
      </c>
      <c r="G51" s="24"/>
      <c r="H51" s="34">
        <f>C51-B51</f>
        <v>27.511999999999887</v>
      </c>
      <c r="I51" s="205">
        <f>D51-C51</f>
        <v>-12.695000000000391</v>
      </c>
      <c r="J51" s="34">
        <f>E51-D51</f>
        <v>16.316000000000145</v>
      </c>
      <c r="K51" s="34">
        <f>F51-E51</f>
        <v>21.83299999999997</v>
      </c>
      <c r="L51" s="205">
        <f>F51-D51</f>
        <v>38.149000000000115</v>
      </c>
    </row>
    <row r="53" spans="1:12" ht="15.75" x14ac:dyDescent="0.25">
      <c r="A53" s="19" t="str">
        <f>CONCATENATE(A1," (Continued)")</f>
        <v>Occupation Table 3  Employment Change by Occupation in Occupation Group (SOC 2020), 2015-2035, Coventry and Warwickshire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3.5511821610914929</v>
      </c>
      <c r="C59" s="44">
        <f>IF(AND(D$5-C$5 &lt;&gt; 0,D7 &lt;&gt; 0,C7 &lt;&gt; 0),(EXP(LN(D7/C7)/(D$5-C$5))-1)*100,0)</f>
        <v>2.6881452847801413</v>
      </c>
      <c r="D59" s="44">
        <f>IF(AND(E$5-D$5 &lt;&gt; 0,E7 &lt;&gt; 0,D7 &lt;&gt; 0),(EXP(LN(E7/D7)/(E$5-D$5))-1)*100,0)</f>
        <v>0.5887615195254936</v>
      </c>
      <c r="E59" s="44">
        <f>IF(AND(F$5-E$5 &lt;&gt; 0,F7 &lt;&gt; 0,E7 &lt;&gt; 0),(EXP(LN(F7/E7)/(F$5-E$5))-1)*100,0)</f>
        <v>1.2410634841363288</v>
      </c>
      <c r="F59" s="44">
        <f>IF(AND(F$5-D$5 &lt;&gt; 0,F7 &lt;&gt; 0,D7 &lt;&gt; 0),(EXP(LN(F7/D7)/(F$5-D$5))-1)*100,0)</f>
        <v>1.023160837299808</v>
      </c>
      <c r="H59" s="44">
        <f>(B7/B$51)*100</f>
        <v>8.5915222776152547</v>
      </c>
      <c r="I59" s="44">
        <f>(C7/C$51)*100</f>
        <v>9.3626251352915819</v>
      </c>
      <c r="J59" s="44">
        <f>(D7/D$51)*100</f>
        <v>9.8516966063645199</v>
      </c>
      <c r="K59" s="44">
        <f>(E7/E$51)*100</f>
        <v>9.8331019700952123</v>
      </c>
      <c r="L59" s="44">
        <f>(F7/F$51)*100</f>
        <v>10.684168472285744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4.3757559880309937</v>
      </c>
      <c r="C60" s="44">
        <f t="shared" si="32"/>
        <v>2.2261408389351311</v>
      </c>
      <c r="D60" s="44">
        <f t="shared" si="32"/>
        <v>-1.1245146355977953</v>
      </c>
      <c r="E60" s="44">
        <f t="shared" si="32"/>
        <v>1.048981694291018</v>
      </c>
      <c r="F60" s="44">
        <f>IF(AND(F$5-D$5 &lt;&gt; 0,F8 &lt;&gt; 0,D8 &lt;&gt; 0),(EXP(LN(F8/D8)/(F$5-D$5))-1)*100,0)</f>
        <v>0.31922544552669407</v>
      </c>
      <c r="H60" s="44">
        <f t="shared" ref="H60:L60" si="33">(B8/B$51)*100</f>
        <v>5.9700509619287443</v>
      </c>
      <c r="I60" s="44">
        <f t="shared" si="33"/>
        <v>6.7155849075412251</v>
      </c>
      <c r="J60" s="44">
        <f t="shared" si="33"/>
        <v>7.0345916798630626</v>
      </c>
      <c r="K60" s="44">
        <f t="shared" si="33"/>
        <v>6.4433874224872429</v>
      </c>
      <c r="L60" s="44">
        <f t="shared" si="33"/>
        <v>6.8693691855831167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1.5961008317097791</v>
      </c>
      <c r="C61" s="44">
        <f>IF(AND(D$5-C$5 &lt;&gt; 0,D9 &lt;&gt; 0,C9 &lt;&gt; 0),(EXP(LN(D9/C9)/(D$5-C$5))-1)*100,0)</f>
        <v>3.8602582172573952</v>
      </c>
      <c r="D61" s="44">
        <f t="shared" si="34"/>
        <v>4.4204544606072371</v>
      </c>
      <c r="E61" s="44">
        <f t="shared" si="34"/>
        <v>1.5973865861409919</v>
      </c>
      <c r="F61" s="44">
        <f>IF(AND(F$5-D$5 &lt;&gt; 0,F9 &lt;&gt; 0,D9 &lt;&gt; 0),(EXP(LN(F9/D9)/(F$5-D$5))-1)*100,0)</f>
        <v>2.5298253107829405</v>
      </c>
      <c r="H61" s="44">
        <f t="shared" ref="H61:L61" si="35">(B9/B$51)*100</f>
        <v>2.6214713156865108</v>
      </c>
      <c r="I61" s="44">
        <f t="shared" si="35"/>
        <v>2.6470402277503577</v>
      </c>
      <c r="J61" s="44">
        <f t="shared" si="35"/>
        <v>2.8171049265014574</v>
      </c>
      <c r="K61" s="44">
        <f t="shared" si="35"/>
        <v>3.3897145476079684</v>
      </c>
      <c r="L61" s="44">
        <f t="shared" si="35"/>
        <v>3.8147992867026277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3.7761786462040092</v>
      </c>
      <c r="C63" s="44">
        <f t="shared" si="36"/>
        <v>5.2347599149658475</v>
      </c>
      <c r="D63" s="44">
        <f t="shared" si="36"/>
        <v>1.5572984037895088</v>
      </c>
      <c r="E63" s="44">
        <f t="shared" si="36"/>
        <v>1.0937163727574584</v>
      </c>
      <c r="F63" s="44">
        <f>IF(AND(F$5-D$5 &lt;&gt; 0,F11 &lt;&gt; 0,D11 &lt;&gt; 0),(EXP(LN(F11/D11)/(F$5-D$5))-1)*100,0)</f>
        <v>1.2480081127498543</v>
      </c>
      <c r="H63" s="44">
        <f>(B11/B$51)*100</f>
        <v>18.177331393355626</v>
      </c>
      <c r="I63" s="44">
        <f>(C11/C$51)*100</f>
        <v>19.981500265956644</v>
      </c>
      <c r="J63" s="44">
        <f>(D11/D$51)*100</f>
        <v>21.546681468860356</v>
      </c>
      <c r="K63" s="44">
        <f>(E11/E$51)*100</f>
        <v>22.561516988184888</v>
      </c>
      <c r="L63" s="44">
        <f>(F11/F$51)*100</f>
        <v>24.159787984220969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3.5700339210754217</v>
      </c>
      <c r="C64" s="44">
        <f t="shared" si="36"/>
        <v>5.9795446494009363</v>
      </c>
      <c r="D64" s="49">
        <f t="shared" si="36"/>
        <v>0.9753882117894852</v>
      </c>
      <c r="E64" s="49">
        <f t="shared" si="36"/>
        <v>1.0280133424836357</v>
      </c>
      <c r="F64" s="44">
        <f>IF(AND(F$5-D$5 &lt;&gt; 0,F12 &lt;&gt; 0,D12 &lt;&gt; 0),(EXP(LN(F12/D12)/(F$5-D$5))-1)*100,0)</f>
        <v>1.010468585565838</v>
      </c>
      <c r="H64" s="40">
        <f t="shared" ref="H64:L67" si="37">(B12/B$11)*100</f>
        <v>29.426077561554553</v>
      </c>
      <c r="I64" s="40">
        <f t="shared" si="37"/>
        <v>29.192961252892012</v>
      </c>
      <c r="J64" s="40">
        <f t="shared" si="37"/>
        <v>29.399570475088915</v>
      </c>
      <c r="K64" s="40">
        <f t="shared" si="37"/>
        <v>28.566888930645007</v>
      </c>
      <c r="L64" s="40">
        <f t="shared" si="37"/>
        <v>28.381768492553238</v>
      </c>
    </row>
    <row r="65" spans="1:12" x14ac:dyDescent="0.2">
      <c r="A65" t="str">
        <f>A13</f>
        <v>22 Health professionals</v>
      </c>
      <c r="B65" s="49">
        <f t="shared" si="36"/>
        <v>4.8686862404173636</v>
      </c>
      <c r="C65" s="44">
        <f t="shared" si="36"/>
        <v>-2.075927946517564</v>
      </c>
      <c r="D65" s="49">
        <f t="shared" si="36"/>
        <v>1.6486561344738249</v>
      </c>
      <c r="E65" s="49">
        <f t="shared" si="36"/>
        <v>0.94572277369493474</v>
      </c>
      <c r="F65" s="44">
        <f>IF(AND(F$5-D$5 &lt;&gt; 0,F13 &lt;&gt; 0,D13 &lt;&gt; 0),(EXP(LN(F13/D13)/(F$5-D$5))-1)*100,0)</f>
        <v>1.1794921147896043</v>
      </c>
      <c r="H65" s="40">
        <f t="shared" si="37"/>
        <v>20.647876976883936</v>
      </c>
      <c r="I65" s="40">
        <f t="shared" si="37"/>
        <v>21.531189083559145</v>
      </c>
      <c r="J65" s="40">
        <f t="shared" si="37"/>
        <v>20.035411426027807</v>
      </c>
      <c r="K65" s="40">
        <f t="shared" si="37"/>
        <v>20.125689812468167</v>
      </c>
      <c r="L65" s="40">
        <f t="shared" si="37"/>
        <v>19.832998179168023</v>
      </c>
    </row>
    <row r="66" spans="1:12" x14ac:dyDescent="0.2">
      <c r="A66" t="str">
        <f>A14</f>
        <v>23 Teaching and other educational professionals</v>
      </c>
      <c r="B66" s="49">
        <f t="shared" si="36"/>
        <v>2.4174520392958865</v>
      </c>
      <c r="C66" s="44">
        <f t="shared" si="36"/>
        <v>5.585779391500223</v>
      </c>
      <c r="D66" s="49">
        <f t="shared" si="36"/>
        <v>1.2053619932312687</v>
      </c>
      <c r="E66" s="49">
        <f t="shared" si="36"/>
        <v>1.0876780080377735</v>
      </c>
      <c r="F66" s="44">
        <f>IF(AND(F$5-D$5 &lt;&gt; 0,F14 &lt;&gt; 0,D14 &lt;&gt; 0),(EXP(LN(F14/D14)/(F$5-D$5))-1)*100,0)</f>
        <v>1.1268907901590852</v>
      </c>
      <c r="H66" s="40">
        <f t="shared" si="37"/>
        <v>21.951125602958495</v>
      </c>
      <c r="I66" s="40">
        <f t="shared" si="37"/>
        <v>20.82389498731003</v>
      </c>
      <c r="J66" s="40">
        <f t="shared" si="37"/>
        <v>20.893354857069404</v>
      </c>
      <c r="K66" s="40">
        <f t="shared" si="37"/>
        <v>20.533836354899051</v>
      </c>
      <c r="L66" s="40">
        <f t="shared" si="37"/>
        <v>20.521574715334218</v>
      </c>
    </row>
    <row r="67" spans="1:12" x14ac:dyDescent="0.2">
      <c r="A67" t="str">
        <f>A15</f>
        <v>24 Business, media and public service professionals</v>
      </c>
      <c r="B67" s="49">
        <f t="shared" si="36"/>
        <v>4.215781333902191</v>
      </c>
      <c r="C67" s="44">
        <f t="shared" si="36"/>
        <v>9.7460752015641425</v>
      </c>
      <c r="D67" s="49">
        <f t="shared" si="36"/>
        <v>2.300646760602687</v>
      </c>
      <c r="E67" s="49">
        <f t="shared" si="36"/>
        <v>1.2535673281615534</v>
      </c>
      <c r="F67" s="44">
        <f>IF(AND(F$5-D$5 &lt;&gt; 0,F15 &lt;&gt; 0,D15 &lt;&gt; 0),(EXP(LN(F15/D15)/(F$5-D$5))-1)*100,0)</f>
        <v>1.6013975573516026</v>
      </c>
      <c r="H67" s="40">
        <f t="shared" si="37"/>
        <v>27.974919858603009</v>
      </c>
      <c r="I67" s="40">
        <f t="shared" si="37"/>
        <v>28.45195467623882</v>
      </c>
      <c r="J67" s="40">
        <f t="shared" si="37"/>
        <v>29.671663241813874</v>
      </c>
      <c r="K67" s="40">
        <f t="shared" si="37"/>
        <v>30.773584901987761</v>
      </c>
      <c r="L67" s="40">
        <f t="shared" si="37"/>
        <v>31.263658612944518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2.2278490703585563</v>
      </c>
      <c r="C69" s="44">
        <f t="shared" si="39"/>
        <v>3.7055137621940348</v>
      </c>
      <c r="D69" s="44">
        <f t="shared" si="39"/>
        <v>-0.51316668531777854</v>
      </c>
      <c r="E69" s="44">
        <f t="shared" si="39"/>
        <v>0.80301933829984851</v>
      </c>
      <c r="F69" s="44">
        <f t="shared" ref="F69:F74" si="40">IF(AND(F$5-D$5 &lt;&gt; 0,F17 &lt;&gt; 0,D17 &lt;&gt; 0),(EXP(LN(F17/D17)/(F$5-D$5))-1)*100,0)</f>
        <v>0.36236719586379973</v>
      </c>
      <c r="H69" s="44">
        <f>(B17/B$51)*100</f>
        <v>11.600755883212974</v>
      </c>
      <c r="I69" s="44">
        <f>(C17/C$51)*100</f>
        <v>12.007993663503381</v>
      </c>
      <c r="J69" s="44">
        <f>(D17/D$51)*100</f>
        <v>12.760432104763463</v>
      </c>
      <c r="K69" s="44">
        <f>(E17/E$51)*100</f>
        <v>12.05384568087781</v>
      </c>
      <c r="L69" s="44">
        <f>(F17/F$51)*100</f>
        <v>12.54134840654155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3.8829618463275928</v>
      </c>
      <c r="C70" s="44">
        <f t="shared" si="39"/>
        <v>9.1910037091151189</v>
      </c>
      <c r="D70" s="49">
        <f t="shared" si="39"/>
        <v>-2.5330690982769521</v>
      </c>
      <c r="E70" s="49">
        <f t="shared" si="39"/>
        <v>0.59935183074799614</v>
      </c>
      <c r="F70" s="44">
        <f t="shared" si="40"/>
        <v>-0.45581726906909203</v>
      </c>
      <c r="H70" s="40">
        <f t="shared" ref="H70:L74" si="41">(B18/B$17)*100</f>
        <v>14.557784341920613</v>
      </c>
      <c r="I70" s="40">
        <f t="shared" si="41"/>
        <v>15.523715787584294</v>
      </c>
      <c r="J70" s="40">
        <f t="shared" si="41"/>
        <v>16.344840757727368</v>
      </c>
      <c r="K70" s="40">
        <f t="shared" si="41"/>
        <v>14.751599449577496</v>
      </c>
      <c r="L70" s="40">
        <f t="shared" si="41"/>
        <v>14.456246008024392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3.8876317932269089</v>
      </c>
      <c r="C71" s="44">
        <f t="shared" si="39"/>
        <v>0.46389296029287763</v>
      </c>
      <c r="D71" s="49">
        <f t="shared" si="39"/>
        <v>0.45551295414785198</v>
      </c>
      <c r="E71" s="49">
        <f t="shared" si="39"/>
        <v>1.031171948070142</v>
      </c>
      <c r="F71" s="44">
        <f t="shared" si="40"/>
        <v>0.83892001314189724</v>
      </c>
      <c r="H71" s="40">
        <f t="shared" si="41"/>
        <v>13.778941025994584</v>
      </c>
      <c r="I71" s="40">
        <f t="shared" si="41"/>
        <v>14.695837261646613</v>
      </c>
      <c r="J71" s="40">
        <f t="shared" si="41"/>
        <v>14.23647565163669</v>
      </c>
      <c r="K71" s="40">
        <f t="shared" si="41"/>
        <v>14.943190424035418</v>
      </c>
      <c r="L71" s="40">
        <f t="shared" si="41"/>
        <v>15.284872905904724</v>
      </c>
    </row>
    <row r="72" spans="1:12" x14ac:dyDescent="0.2">
      <c r="A72" t="str">
        <f t="shared" si="38"/>
        <v>33 Protective service occupations</v>
      </c>
      <c r="B72" s="49">
        <f t="shared" si="39"/>
        <v>0.97519868921991382</v>
      </c>
      <c r="C72" s="44">
        <f t="shared" si="39"/>
        <v>5.9738159448398553</v>
      </c>
      <c r="D72" s="49">
        <f t="shared" si="39"/>
        <v>3.6039731355381743</v>
      </c>
      <c r="E72" s="49">
        <f t="shared" si="39"/>
        <v>1.5906318639373751</v>
      </c>
      <c r="F72" s="44">
        <f t="shared" si="40"/>
        <v>2.2573603804173725</v>
      </c>
      <c r="H72" s="40">
        <f t="shared" si="41"/>
        <v>8.3109839425916121</v>
      </c>
      <c r="I72" s="40">
        <f t="shared" si="41"/>
        <v>7.9110552292526712</v>
      </c>
      <c r="J72" s="40">
        <f t="shared" si="41"/>
        <v>8.084090038999566</v>
      </c>
      <c r="K72" s="40">
        <f t="shared" si="41"/>
        <v>9.901139009014793</v>
      </c>
      <c r="L72" s="40">
        <f t="shared" si="41"/>
        <v>10.702527845589385</v>
      </c>
    </row>
    <row r="73" spans="1:12" x14ac:dyDescent="0.2">
      <c r="A73" t="str">
        <f t="shared" si="38"/>
        <v>34 Culture, media and sports occupations</v>
      </c>
      <c r="B73" s="49">
        <f t="shared" si="39"/>
        <v>1.4248063356320007</v>
      </c>
      <c r="C73" s="44">
        <f t="shared" si="39"/>
        <v>3.3287202710269526</v>
      </c>
      <c r="D73" s="49">
        <f t="shared" si="39"/>
        <v>-1.1408174102840341</v>
      </c>
      <c r="E73" s="49">
        <f t="shared" si="39"/>
        <v>1.1595454928369664</v>
      </c>
      <c r="F73" s="44">
        <f t="shared" si="40"/>
        <v>0.38687106141030991</v>
      </c>
      <c r="H73" s="40">
        <f t="shared" si="41"/>
        <v>14.22471788978212</v>
      </c>
      <c r="I73" s="40">
        <f t="shared" si="41"/>
        <v>13.782992446176598</v>
      </c>
      <c r="J73" s="40">
        <f t="shared" si="41"/>
        <v>13.732914666759457</v>
      </c>
      <c r="K73" s="40">
        <f t="shared" si="41"/>
        <v>13.305149551856911</v>
      </c>
      <c r="L73" s="40">
        <f t="shared" si="41"/>
        <v>13.78329488900126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1.6818550339233518</v>
      </c>
      <c r="C74" s="44">
        <f t="shared" si="39"/>
        <v>2.6601417259944693</v>
      </c>
      <c r="D74" s="49">
        <f t="shared" si="39"/>
        <v>-0.72421131193248778</v>
      </c>
      <c r="E74" s="49">
        <f t="shared" si="39"/>
        <v>0.51559260659344019</v>
      </c>
      <c r="F74" s="44">
        <f t="shared" si="40"/>
        <v>0.10061375029117858</v>
      </c>
      <c r="H74" s="40">
        <f t="shared" si="41"/>
        <v>49.127572799711075</v>
      </c>
      <c r="I74" s="40">
        <f t="shared" si="41"/>
        <v>48.086399275339836</v>
      </c>
      <c r="J74" s="40">
        <f t="shared" si="41"/>
        <v>47.601678884876925</v>
      </c>
      <c r="K74" s="40">
        <f t="shared" si="41"/>
        <v>47.098921565515397</v>
      </c>
      <c r="L74" s="40">
        <f t="shared" si="41"/>
        <v>45.773058351480238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-1.1985488376521136</v>
      </c>
      <c r="C76" s="44">
        <f t="shared" si="42"/>
        <v>3.1904386695867926</v>
      </c>
      <c r="D76" s="44">
        <f t="shared" si="42"/>
        <v>-0.90890441871216421</v>
      </c>
      <c r="E76" s="44">
        <f t="shared" si="42"/>
        <v>-0.85163164667210189</v>
      </c>
      <c r="F76" s="44">
        <f>IF(AND(F$5-D$5 &lt;&gt; 0,F24 &lt;&gt; 0,D24 &lt;&gt; 0),(EXP(LN(F24/D24)/(F$5-D$5))-1)*100,0)</f>
        <v>-0.87072624780483165</v>
      </c>
      <c r="H76" s="44">
        <f>(B24/B$51)*100</f>
        <v>12.551279960159006</v>
      </c>
      <c r="I76" s="44">
        <f>(C24/C$51)*100</f>
        <v>11.335706168639931</v>
      </c>
      <c r="J76" s="44">
        <f>(D24/D$51)*100</f>
        <v>11.986189027819194</v>
      </c>
      <c r="K76" s="44">
        <f>(E24/E$51)*100</f>
        <v>11.099067231124916</v>
      </c>
      <c r="L76" s="44">
        <f>(F24/F$51)*100</f>
        <v>9.7864548571301331</v>
      </c>
    </row>
    <row r="77" spans="1:12" x14ac:dyDescent="0.2">
      <c r="A77" t="str">
        <f>A25</f>
        <v>41 Administrative occupations</v>
      </c>
      <c r="B77" s="49">
        <f t="shared" si="42"/>
        <v>-0.8245436187027666</v>
      </c>
      <c r="C77" s="44">
        <f t="shared" si="42"/>
        <v>4.3996544110236568</v>
      </c>
      <c r="D77" s="49">
        <f t="shared" si="42"/>
        <v>-1.3222349170185499</v>
      </c>
      <c r="E77" s="49">
        <f t="shared" si="42"/>
        <v>-0.34550306098040107</v>
      </c>
      <c r="F77" s="44">
        <f>IF(AND(F$5-D$5 &lt;&gt; 0,F25 &lt;&gt; 0,D25 &lt;&gt; 0),(EXP(LN(F25/D25)/(F$5-D$5))-1)*100,0)</f>
        <v>-0.67214985703115682</v>
      </c>
      <c r="H77" s="40">
        <f t="shared" ref="H77:L78" si="43">(B25/B$24)*100</f>
        <v>81.47043402570759</v>
      </c>
      <c r="I77" s="40">
        <f t="shared" si="43"/>
        <v>82.711056263753363</v>
      </c>
      <c r="J77" s="40">
        <f t="shared" si="43"/>
        <v>83.680288612355426</v>
      </c>
      <c r="K77" s="40">
        <f t="shared" si="43"/>
        <v>81.949544223004068</v>
      </c>
      <c r="L77" s="40">
        <f t="shared" si="43"/>
        <v>86.230288308773808</v>
      </c>
    </row>
    <row r="78" spans="1:12" x14ac:dyDescent="0.2">
      <c r="A78" t="str">
        <f>A26</f>
        <v>42 Secretarial and related occupations</v>
      </c>
      <c r="B78" s="49">
        <f t="shared" si="42"/>
        <v>-2.8955512965997965</v>
      </c>
      <c r="C78" s="44">
        <f t="shared" si="42"/>
        <v>-2.5945018537209097</v>
      </c>
      <c r="D78" s="49">
        <f t="shared" si="42"/>
        <v>1.1089894536302047</v>
      </c>
      <c r="E78" s="49">
        <f t="shared" si="42"/>
        <v>-3.4995721064730256</v>
      </c>
      <c r="F78" s="44">
        <f>IF(AND(F$5-D$5 &lt;&gt; 0,F26 &lt;&gt; 0,D26 &lt;&gt; 0),(EXP(LN(F26/D26)/(F$5-D$5))-1)*100,0)</f>
        <v>-1.9872105755991298</v>
      </c>
      <c r="H78" s="40">
        <f t="shared" si="43"/>
        <v>18.529565974292407</v>
      </c>
      <c r="I78" s="40">
        <f t="shared" si="43"/>
        <v>17.28894373624663</v>
      </c>
      <c r="J78" s="40">
        <f t="shared" si="43"/>
        <v>16.319711387644574</v>
      </c>
      <c r="K78" s="40">
        <f t="shared" si="43"/>
        <v>18.050455776995928</v>
      </c>
      <c r="L78" s="40">
        <f t="shared" si="43"/>
        <v>13.769711691226192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0.94498228334851664</v>
      </c>
      <c r="C80" s="44">
        <f t="shared" si="44"/>
        <v>-14.842700083161574</v>
      </c>
      <c r="D80" s="44">
        <f t="shared" si="44"/>
        <v>7.4327180898947631E-4</v>
      </c>
      <c r="E80" s="44">
        <f t="shared" si="44"/>
        <v>-0.62055704722870919</v>
      </c>
      <c r="F80" s="44">
        <f>IF(AND(F$5-D$5 &lt;&gt; 0,F28 &lt;&gt; 0,D28 &lt;&gt; 0),(EXP(LN(F28/D28)/(F$5-D$5))-1)*100,0)</f>
        <v>-0.41388703087693601</v>
      </c>
      <c r="H80" s="44">
        <f>(B28/B$51)*100</f>
        <v>11.268238330020599</v>
      </c>
      <c r="I80" s="44">
        <f>(C28/C$51)*100</f>
        <v>11.089251630113965</v>
      </c>
      <c r="J80" s="44">
        <f>(D28/D$51)*100</f>
        <v>9.6764755766621171</v>
      </c>
      <c r="K80" s="44">
        <f>(E28/E$51)*100</f>
        <v>9.3791947502265209</v>
      </c>
      <c r="L80" s="44">
        <f>(F28/F$51)*100</f>
        <v>8.4647538527171822</v>
      </c>
    </row>
    <row r="81" spans="1:12" x14ac:dyDescent="0.2">
      <c r="A81" t="str">
        <f>A29</f>
        <v>51 Skilled agricultural and related trades</v>
      </c>
      <c r="B81" s="49">
        <f t="shared" si="44"/>
        <v>-3.4403991385081656</v>
      </c>
      <c r="C81" s="44">
        <f t="shared" si="44"/>
        <v>-15.641765831344346</v>
      </c>
      <c r="D81" s="49">
        <f t="shared" si="44"/>
        <v>0.53801759590041964</v>
      </c>
      <c r="E81" s="49">
        <f t="shared" si="44"/>
        <v>0.74933389478812895</v>
      </c>
      <c r="F81" s="44">
        <f>IF(AND(F$5-D$5 &lt;&gt; 0,F29 &lt;&gt; 0,D29 &lt;&gt; 0),(EXP(LN(F29/D29)/(F$5-D$5))-1)*100,0)</f>
        <v>0.67884582385446812</v>
      </c>
      <c r="H81" s="40">
        <f t="shared" ref="H81:L84" si="45">(B29/B$28)*100</f>
        <v>10.389219564282733</v>
      </c>
      <c r="I81" s="40">
        <f t="shared" si="45"/>
        <v>8.6981286668004056</v>
      </c>
      <c r="J81" s="40">
        <f t="shared" si="45"/>
        <v>8.6165105706687246</v>
      </c>
      <c r="K81" s="40">
        <f t="shared" si="45"/>
        <v>8.8504809808283103</v>
      </c>
      <c r="L81" s="40">
        <f t="shared" si="45"/>
        <v>10.148997069403913</v>
      </c>
    </row>
    <row r="82" spans="1:12" x14ac:dyDescent="0.2">
      <c r="A82" t="str">
        <f>A30</f>
        <v>52 Skilled metal, electrical and electronic trades</v>
      </c>
      <c r="B82" s="49">
        <f t="shared" si="44"/>
        <v>1.2673020274093894</v>
      </c>
      <c r="C82" s="44">
        <f t="shared" si="44"/>
        <v>-17.383166019760733</v>
      </c>
      <c r="D82" s="49">
        <f t="shared" si="44"/>
        <v>-0.12317423749628187</v>
      </c>
      <c r="E82" s="49">
        <f t="shared" si="44"/>
        <v>-0.62827307464182747</v>
      </c>
      <c r="F82" s="44">
        <f>IF(AND(F$5-D$5 &lt;&gt; 0,F30 &lt;&gt; 0,D30 &lt;&gt; 0),(EXP(LN(F30/D30)/(F$5-D$5))-1)*100,0)</f>
        <v>-0.46019125704828134</v>
      </c>
      <c r="H82" s="40">
        <f t="shared" si="45"/>
        <v>44.381344851668914</v>
      </c>
      <c r="I82" s="40">
        <f t="shared" si="45"/>
        <v>44.950908333993475</v>
      </c>
      <c r="J82" s="40">
        <f t="shared" si="45"/>
        <v>43.609904667211865</v>
      </c>
      <c r="K82" s="40">
        <f t="shared" si="45"/>
        <v>43.34037395195093</v>
      </c>
      <c r="L82" s="40">
        <f t="shared" si="45"/>
        <v>43.306735335499695</v>
      </c>
    </row>
    <row r="83" spans="1:12" x14ac:dyDescent="0.2">
      <c r="A83" t="str">
        <f>A31</f>
        <v>53 Skilled construction and building trades</v>
      </c>
      <c r="B83" s="49">
        <f t="shared" si="44"/>
        <v>3.8156726088596216</v>
      </c>
      <c r="C83" s="44">
        <f t="shared" si="44"/>
        <v>-17.749141579583306</v>
      </c>
      <c r="D83" s="49">
        <f t="shared" si="44"/>
        <v>0.49285967227241656</v>
      </c>
      <c r="E83" s="49">
        <f t="shared" si="44"/>
        <v>-1.1769870686171302</v>
      </c>
      <c r="F83" s="44">
        <f>IF(AND(F$5-D$5 &lt;&gt; 0,F31 &lt;&gt; 0,D31 &lt;&gt; 0),(EXP(LN(F31/D31)/(F$5-D$5))-1)*100,0)</f>
        <v>-0.62347749409832343</v>
      </c>
      <c r="H83" s="40">
        <f t="shared" si="45"/>
        <v>28.163467043979168</v>
      </c>
      <c r="I83" s="40">
        <f t="shared" si="45"/>
        <v>31.506405689792789</v>
      </c>
      <c r="J83" s="40">
        <f t="shared" si="45"/>
        <v>30.431083609485675</v>
      </c>
      <c r="K83" s="40">
        <f t="shared" si="45"/>
        <v>31.187265812940275</v>
      </c>
      <c r="L83" s="40">
        <f t="shared" si="45"/>
        <v>29.484422573414442</v>
      </c>
    </row>
    <row r="84" spans="1:12" x14ac:dyDescent="0.2">
      <c r="A84" t="str">
        <f>A32</f>
        <v>54 Textiles, printing and other skilled trades</v>
      </c>
      <c r="B84" s="49">
        <f t="shared" si="44"/>
        <v>-2.5136492289711709</v>
      </c>
      <c r="C84" s="44">
        <f t="shared" si="44"/>
        <v>-0.51299333618772813</v>
      </c>
      <c r="D84" s="49">
        <f t="shared" si="44"/>
        <v>-0.84447777191150042</v>
      </c>
      <c r="E84" s="49">
        <f t="shared" si="44"/>
        <v>-0.36175854859983314</v>
      </c>
      <c r="F84" s="44">
        <f>IF(AND(F$5-D$5 &lt;&gt; 0,F32 &lt;&gt; 0,D32 &lt;&gt; 0),(EXP(LN(F32/D32)/(F$5-D$5))-1)*100,0)</f>
        <v>-0.52292550676855676</v>
      </c>
      <c r="H84" s="40">
        <f t="shared" si="45"/>
        <v>17.065968540069182</v>
      </c>
      <c r="I84" s="40">
        <f t="shared" si="45"/>
        <v>14.844557309413325</v>
      </c>
      <c r="J84" s="40">
        <f t="shared" si="45"/>
        <v>17.342501152633734</v>
      </c>
      <c r="K84" s="40">
        <f t="shared" si="45"/>
        <v>16.621879254280486</v>
      </c>
      <c r="L84" s="40">
        <f t="shared" si="45"/>
        <v>17.059845021681941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0.52681865975834352</v>
      </c>
      <c r="C86" s="44">
        <f t="shared" si="46"/>
        <v>-4.4946686215624361</v>
      </c>
      <c r="D86" s="44">
        <f t="shared" si="46"/>
        <v>1.3549944544591686</v>
      </c>
      <c r="E86" s="44">
        <f t="shared" si="46"/>
        <v>0.87896988731710479</v>
      </c>
      <c r="F86" s="44">
        <f>IF(AND(F$5-D$5 &lt;&gt; 0,F34 &lt;&gt; 0,D34 &lt;&gt; 0),(EXP(LN(F34/D34)/(F$5-D$5))-1)*100,0)</f>
        <v>1.0373958119362259</v>
      </c>
      <c r="H86" s="44">
        <f>(B34/B$51)*100</f>
        <v>9.4766600466686217</v>
      </c>
      <c r="I86" s="44">
        <f>(C34/C$51)*100</f>
        <v>9.1725550412108223</v>
      </c>
      <c r="J86" s="44">
        <f>(D34/D$51)*100</f>
        <v>8.9765824856869667</v>
      </c>
      <c r="K86" s="44">
        <f>(E34/E$51)*100</f>
        <v>9.3061276649683116</v>
      </c>
      <c r="L86" s="44">
        <f>(F34/F$51)*100</f>
        <v>9.7557035263573209</v>
      </c>
    </row>
    <row r="87" spans="1:12" x14ac:dyDescent="0.2">
      <c r="A87" t="str">
        <f>A35</f>
        <v>61 Caring personal service occupations</v>
      </c>
      <c r="B87" s="49">
        <f t="shared" si="46"/>
        <v>0.9566028511489133</v>
      </c>
      <c r="C87" s="44">
        <f t="shared" si="46"/>
        <v>-3.5081904856974266</v>
      </c>
      <c r="D87" s="49">
        <f t="shared" si="46"/>
        <v>1.68758303236205</v>
      </c>
      <c r="E87" s="49">
        <f t="shared" si="46"/>
        <v>1.0167246417511988</v>
      </c>
      <c r="F87" s="44">
        <f>IF(AND(F$5-D$5 &lt;&gt; 0,F35 &lt;&gt; 0,D35 &lt;&gt; 0),(EXP(LN(F35/D35)/(F$5-D$5))-1)*100,0)</f>
        <v>1.2398509000029811</v>
      </c>
      <c r="H87" s="40">
        <f t="shared" ref="H87:L89" si="47">(B35/B$34)*100</f>
        <v>74.970234662007087</v>
      </c>
      <c r="I87" s="40">
        <f t="shared" si="47"/>
        <v>76.260566710632673</v>
      </c>
      <c r="J87" s="40">
        <f t="shared" si="47"/>
        <v>77.048264953263953</v>
      </c>
      <c r="K87" s="40">
        <f t="shared" si="47"/>
        <v>78.320728196423516</v>
      </c>
      <c r="L87" s="40">
        <f t="shared" si="47"/>
        <v>79.396828884101581</v>
      </c>
    </row>
    <row r="88" spans="1:12" x14ac:dyDescent="0.2">
      <c r="A88" t="str">
        <f>A36</f>
        <v>62 Leisure, travel and related personal service occupations</v>
      </c>
      <c r="B88" s="49">
        <f t="shared" si="46"/>
        <v>-0.69867731845121295</v>
      </c>
      <c r="C88" s="44">
        <f t="shared" si="46"/>
        <v>-8.8677334418678537</v>
      </c>
      <c r="D88" s="49">
        <f t="shared" si="46"/>
        <v>0.39383265582471072</v>
      </c>
      <c r="E88" s="49">
        <f t="shared" si="46"/>
        <v>0.34082562848456455</v>
      </c>
      <c r="F88" s="44">
        <f>IF(AND(F$5-D$5 &lt;&gt; 0,F36 &lt;&gt; 0,D36 &lt;&gt; 0),(EXP(LN(F36/D36)/(F$5-D$5))-1)*100,0)</f>
        <v>0.3584915271761524</v>
      </c>
      <c r="H88" s="40">
        <f t="shared" si="47"/>
        <v>24.031821849849763</v>
      </c>
      <c r="I88" s="40">
        <f t="shared" si="47"/>
        <v>22.881214574292542</v>
      </c>
      <c r="J88" s="40">
        <f t="shared" si="47"/>
        <v>21.833513539632932</v>
      </c>
      <c r="K88" s="40">
        <f t="shared" si="47"/>
        <v>20.817713629114774</v>
      </c>
      <c r="L88" s="40">
        <f t="shared" si="47"/>
        <v>19.733464714158366</v>
      </c>
    </row>
    <row r="89" spans="1:12" x14ac:dyDescent="0.2">
      <c r="A89" t="str">
        <f>A37</f>
        <v>63 Community and civil enforcement occupations</v>
      </c>
      <c r="B89" s="49">
        <f t="shared" si="46"/>
        <v>-3.1934045519421028</v>
      </c>
      <c r="C89" s="44">
        <f t="shared" si="46"/>
        <v>24.439276042908432</v>
      </c>
      <c r="D89" s="49">
        <f t="shared" si="46"/>
        <v>-3.7952517399064467</v>
      </c>
      <c r="E89" s="49">
        <f t="shared" si="46"/>
        <v>0.9739730255658996</v>
      </c>
      <c r="F89" s="44">
        <f>IF(AND(F$5-D$5 &lt;&gt; 0,F37 &lt;&gt; 0,D37 &lt;&gt; 0),(EXP(LN(F37/D37)/(F$5-D$5))-1)*100,0)</f>
        <v>-0.64147575847016691</v>
      </c>
      <c r="H89" s="40">
        <f t="shared" si="47"/>
        <v>0.99794348814315226</v>
      </c>
      <c r="I89" s="40">
        <f t="shared" si="47"/>
        <v>0.8582187150747681</v>
      </c>
      <c r="J89" s="40">
        <f t="shared" si="47"/>
        <v>1.118221507103119</v>
      </c>
      <c r="K89" s="40">
        <f t="shared" si="47"/>
        <v>0.86155817446170824</v>
      </c>
      <c r="L89" s="40">
        <f t="shared" si="47"/>
        <v>0.86970640174006064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-0.62159664756997746</v>
      </c>
      <c r="C91" s="44">
        <f t="shared" si="48"/>
        <v>-1.4801799306985997</v>
      </c>
      <c r="D91" s="44">
        <f t="shared" si="48"/>
        <v>0.49072332557014153</v>
      </c>
      <c r="E91" s="44">
        <f t="shared" si="48"/>
        <v>0.20413432252153196</v>
      </c>
      <c r="F91" s="44">
        <f t="shared" ref="F91:F93" si="49">IF(AND(F$5-D$5 &lt;&gt; 0,F39 &lt;&gt; 0,D39 &lt;&gt; 0),(EXP(LN(F39/D39)/(F$5-D$5))-1)*100,0)</f>
        <v>0.29957306137469164</v>
      </c>
      <c r="H91" s="44">
        <f>(B39/B$51)*100</f>
        <v>8.1551778071023246</v>
      </c>
      <c r="I91" s="44">
        <f>(C39/C$51)*100</f>
        <v>7.5389135614491636</v>
      </c>
      <c r="J91" s="44">
        <f>(D39/D$51)*100</f>
        <v>7.6107149721884664</v>
      </c>
      <c r="K91" s="44">
        <f>(E39/E$51)*100</f>
        <v>7.5594035076677644</v>
      </c>
      <c r="L91" s="44">
        <f>(F39/F$51)*100</f>
        <v>7.4101522583885275</v>
      </c>
    </row>
    <row r="92" spans="1:12" s="30" customFormat="1" x14ac:dyDescent="0.2">
      <c r="A92" t="str">
        <f>A40</f>
        <v>71 Sales occupations</v>
      </c>
      <c r="B92" s="49">
        <f t="shared" si="48"/>
        <v>-1.4542421003025163</v>
      </c>
      <c r="C92" s="44">
        <f t="shared" si="48"/>
        <v>-2.7940671588250532</v>
      </c>
      <c r="D92" s="49">
        <f t="shared" si="48"/>
        <v>-1.5579393799498131</v>
      </c>
      <c r="E92" s="49">
        <f t="shared" si="48"/>
        <v>-0.51670122230249582</v>
      </c>
      <c r="F92" s="44">
        <f t="shared" si="49"/>
        <v>-0.86499859642742427</v>
      </c>
      <c r="G92"/>
      <c r="H92" s="40">
        <f>(B40/B$34)*100</f>
        <v>66.518817353087343</v>
      </c>
      <c r="I92" s="40">
        <f t="shared" ref="H92:L93" si="50">(C40/C$34)*100</f>
        <v>61.428300457294817</v>
      </c>
      <c r="J92" s="40">
        <f t="shared" si="50"/>
        <v>62.522114342900927</v>
      </c>
      <c r="K92" s="40">
        <f t="shared" si="50"/>
        <v>54.039505322199709</v>
      </c>
      <c r="L92" s="40">
        <f t="shared" si="50"/>
        <v>47.011786257910479</v>
      </c>
    </row>
    <row r="93" spans="1:12" s="30" customFormat="1" x14ac:dyDescent="0.2">
      <c r="A93" t="str">
        <f>A41</f>
        <v>72 Customer service occupations</v>
      </c>
      <c r="B93" s="49">
        <f t="shared" si="48"/>
        <v>2.0669110145177916</v>
      </c>
      <c r="C93" s="44">
        <f t="shared" si="48"/>
        <v>2.4072792234370866</v>
      </c>
      <c r="D93" s="49">
        <f t="shared" si="48"/>
        <v>5.4913910409289279</v>
      </c>
      <c r="E93" s="49">
        <f t="shared" si="48"/>
        <v>1.5117182124796624</v>
      </c>
      <c r="F93" s="44">
        <f t="shared" si="49"/>
        <v>2.8213083095776303</v>
      </c>
      <c r="G93"/>
      <c r="H93" s="40">
        <f t="shared" si="50"/>
        <v>19.536583673661056</v>
      </c>
      <c r="I93" s="40">
        <f t="shared" si="50"/>
        <v>20.76159676957414</v>
      </c>
      <c r="J93" s="40">
        <f t="shared" si="50"/>
        <v>22.26198900961262</v>
      </c>
      <c r="K93" s="40">
        <f t="shared" si="50"/>
        <v>27.190881577865511</v>
      </c>
      <c r="L93" s="40">
        <f t="shared" si="50"/>
        <v>28.945342188728603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1.6039382250519374</v>
      </c>
      <c r="C95" s="44">
        <f t="shared" si="51"/>
        <v>-13.561188172698069</v>
      </c>
      <c r="D95" s="44">
        <f t="shared" si="51"/>
        <v>3.033391074452263</v>
      </c>
      <c r="E95" s="44">
        <f t="shared" si="51"/>
        <v>0.16596510641950779</v>
      </c>
      <c r="F95" s="44">
        <f>IF(AND(F$5-D$5 &lt;&gt; 0,F43 &lt;&gt; 0,D43 &lt;&gt; 0),(EXP(LN(F43/D43)/(F$5-D$5))-1)*100,0)</f>
        <v>1.1127955373166687</v>
      </c>
      <c r="H95" s="44">
        <f>(B43/B$51)*100</f>
        <v>8.4848899376052049</v>
      </c>
      <c r="I95" s="44">
        <f>(C43/C$51)*100</f>
        <v>8.5702926097510623</v>
      </c>
      <c r="J95" s="44">
        <f>(D43/D$51)*100</f>
        <v>7.5909743194292902</v>
      </c>
      <c r="K95" s="44">
        <f>(E43/E$51)*100</f>
        <v>8.5431828134925745</v>
      </c>
      <c r="L95" s="44">
        <f>(F43/F$51)*100</f>
        <v>8.3426629374834373</v>
      </c>
    </row>
    <row r="96" spans="1:12" x14ac:dyDescent="0.2">
      <c r="A96" t="str">
        <f>A44</f>
        <v>81 Process, plant and machine operatives</v>
      </c>
      <c r="B96" s="49">
        <f t="shared" si="51"/>
        <v>-4.3033923972213284E-2</v>
      </c>
      <c r="C96" s="44">
        <f t="shared" si="51"/>
        <v>-16.123308789529169</v>
      </c>
      <c r="D96" s="49">
        <f t="shared" si="51"/>
        <v>4.2449565337193684</v>
      </c>
      <c r="E96" s="49">
        <f t="shared" si="51"/>
        <v>-3.3577288737485222E-2</v>
      </c>
      <c r="F96" s="44">
        <f>IF(AND(F$5-D$5 &lt;&gt; 0,F44 &lt;&gt; 0,D44 &lt;&gt; 0),(EXP(LN(F44/D44)/(F$5-D$5))-1)*100,0)</f>
        <v>1.3727243954015034</v>
      </c>
      <c r="H96" s="40">
        <f>(B44/B$43)*100</f>
        <v>45.50814968031829</v>
      </c>
      <c r="I96" s="40">
        <f t="shared" ref="H96:L97" si="52">(C44/C$43)*100</f>
        <v>42.628423729235763</v>
      </c>
      <c r="J96" s="40">
        <f t="shared" si="52"/>
        <v>41.364880640306005</v>
      </c>
      <c r="K96" s="40">
        <f t="shared" si="52"/>
        <v>43.854793442454977</v>
      </c>
      <c r="L96" s="40">
        <f t="shared" si="52"/>
        <v>42.988944630072965</v>
      </c>
    </row>
    <row r="97" spans="1:12" x14ac:dyDescent="0.2">
      <c r="A97" t="str">
        <f>A45</f>
        <v>82 Transport and mobile machine drivers and operatives</v>
      </c>
      <c r="B97" s="49">
        <f t="shared" si="51"/>
        <v>2.9204907967867566</v>
      </c>
      <c r="C97" s="44">
        <f t="shared" si="51"/>
        <v>-11.657472597859609</v>
      </c>
      <c r="D97" s="49">
        <f t="shared" si="51"/>
        <v>2.1430843432469038</v>
      </c>
      <c r="E97" s="49">
        <f t="shared" si="51"/>
        <v>0.31937539512365554</v>
      </c>
      <c r="F97" s="44">
        <f>IF(AND(F$5-D$5 &lt;&gt; 0,F45 &lt;&gt; 0,D45 &lt;&gt; 0),(EXP(LN(F45/D45)/(F$5-D$5))-1)*100,0)</f>
        <v>0.92363144067157954</v>
      </c>
      <c r="H97" s="40">
        <f t="shared" si="52"/>
        <v>54.49185031968171</v>
      </c>
      <c r="I97" s="40">
        <f t="shared" si="52"/>
        <v>57.371576270764237</v>
      </c>
      <c r="J97" s="40">
        <f t="shared" si="52"/>
        <v>58.635119359693988</v>
      </c>
      <c r="K97" s="40">
        <f t="shared" si="52"/>
        <v>56.145206557545023</v>
      </c>
      <c r="L97" s="40">
        <f t="shared" si="52"/>
        <v>57.011055369927035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-0.32254722451091622</v>
      </c>
      <c r="C99" s="44">
        <f t="shared" si="53"/>
        <v>-10.802131301210395</v>
      </c>
      <c r="D99" s="44">
        <f t="shared" si="53"/>
        <v>-5.8061526124686402E-2</v>
      </c>
      <c r="E99" s="44">
        <f t="shared" si="53"/>
        <v>-0.47041979674202761</v>
      </c>
      <c r="F99" s="44">
        <f>IF(AND(F$5-D$5 &lt;&gt; 0,F47 &lt;&gt; 0,D47 &lt;&gt; 0),(EXP(LN(F47/D47)/(F$5-D$5))-1)*100,0)</f>
        <v>-0.33315642973069659</v>
      </c>
      <c r="H99" s="44">
        <f>(B47/B$51)*100</f>
        <v>11.694144364260387</v>
      </c>
      <c r="I99" s="44">
        <f>(C47/C$51)*100</f>
        <v>10.941161924083461</v>
      </c>
      <c r="J99" s="44">
        <f>(D47/D$51)*100</f>
        <v>10.000253438225636</v>
      </c>
      <c r="K99" s="44">
        <f>(E47/E$51)*100</f>
        <v>9.664559393362012</v>
      </c>
      <c r="L99" s="44">
        <f>(F47/F$51)*100</f>
        <v>8.8549677048751363</v>
      </c>
    </row>
    <row r="100" spans="1:12" x14ac:dyDescent="0.2">
      <c r="A100" t="str">
        <f>A48</f>
        <v>91 Elementary trades and related occupations</v>
      </c>
      <c r="B100" s="49">
        <f t="shared" si="53"/>
        <v>-2.5146728937436191</v>
      </c>
      <c r="C100" s="44">
        <f t="shared" si="53"/>
        <v>-13.076827441059734</v>
      </c>
      <c r="D100" s="49">
        <f t="shared" si="53"/>
        <v>-2.925670952470838</v>
      </c>
      <c r="E100" s="49">
        <f t="shared" si="53"/>
        <v>-0.52305520018588458</v>
      </c>
      <c r="F100" s="44">
        <f>IF(AND(F$5-D$5 &lt;&gt; 0,F48 &lt;&gt; 0,D48 &lt;&gt; 0),(EXP(LN(F48/D48)/(F$5-D$5))-1)*100,0)</f>
        <v>-1.3304627343542541</v>
      </c>
      <c r="H100" s="40">
        <f t="shared" ref="H100:L101" si="54">(B48/B$47)*100</f>
        <v>18.171499115312788</v>
      </c>
      <c r="I100" s="40">
        <f t="shared" si="54"/>
        <v>16.624938429401499</v>
      </c>
      <c r="J100" s="40">
        <f t="shared" si="54"/>
        <v>16.200974451088349</v>
      </c>
      <c r="K100" s="40">
        <f t="shared" si="54"/>
        <v>14.006327624982839</v>
      </c>
      <c r="L100" s="40">
        <f t="shared" si="54"/>
        <v>13.932432333996728</v>
      </c>
    </row>
    <row r="101" spans="1:12" x14ac:dyDescent="0.2">
      <c r="A101" t="str">
        <f>A49</f>
        <v>92 Elementary administration and service occupations</v>
      </c>
      <c r="B101" s="49">
        <f t="shared" si="53"/>
        <v>0.14512763443690346</v>
      </c>
      <c r="C101" s="44">
        <f t="shared" si="53"/>
        <v>-10.348558223623261</v>
      </c>
      <c r="D101" s="49">
        <f t="shared" si="53"/>
        <v>0.46002323236709053</v>
      </c>
      <c r="E101" s="49">
        <f t="shared" si="53"/>
        <v>-0.46187041790901606</v>
      </c>
      <c r="F101" s="44">
        <f>IF(AND(F$5-D$5 &lt;&gt; 0,F49 &lt;&gt; 0,D49 &lt;&gt; 0),(EXP(LN(F49/D49)/(F$5-D$5))-1)*100,0)</f>
        <v>-0.15551638463850992</v>
      </c>
      <c r="H101" s="40">
        <f t="shared" si="54"/>
        <v>81.828500884687202</v>
      </c>
      <c r="I101" s="40">
        <f t="shared" si="54"/>
        <v>83.37506157059849</v>
      </c>
      <c r="J101" s="40">
        <f t="shared" si="54"/>
        <v>83.799025548911644</v>
      </c>
      <c r="K101" s="40">
        <f t="shared" si="54"/>
        <v>85.993672375017155</v>
      </c>
      <c r="L101" s="40">
        <f t="shared" si="54"/>
        <v>86.067567666003271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1.3498668739127639</v>
      </c>
      <c r="C103" s="206">
        <f t="shared" ref="C103" si="56">IF(AND(D$5-C$5 &lt;&gt; 0,D51 &lt;&gt; 0,C51 &lt;&gt; 0),(EXP(LN(D51/C51)/(D$5-C$5))-1)*100,0)</f>
        <v>-2.4096408410871573</v>
      </c>
      <c r="D103" s="50">
        <f>IF(AND(E$5-D$5 &lt;&gt; 0,E51 &lt;&gt; 0,D51 &lt;&gt; 0),(EXP(LN(E51/D51)/(E$5-D$5))-1)*100,0)</f>
        <v>0.62677593744866478</v>
      </c>
      <c r="E103" s="50">
        <f>IF(AND(F$5-E$5 &lt;&gt; 0,F51 &lt;&gt; 0,E51 &lt;&gt; 0),(EXP(LN(F51/E51)/(F$5-E$5))-1)*100,0)</f>
        <v>0.40415375085025573</v>
      </c>
      <c r="F103" s="206">
        <f>IF(AND(F$5-D$5 &lt;&gt; 0,F51 &lt;&gt; 0,D51 &lt;&gt; 0),(EXP(LN(F51/D51)/(F$5-D$5))-1)*100,0)</f>
        <v>0.47830636812842275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Coventry and Warwickshire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8.4827406517877115</v>
      </c>
      <c r="C9" s="330">
        <v>21.32751481641111</v>
      </c>
      <c r="D9" s="330">
        <f>SUM(B9:C9)</f>
        <v>29.810255468198822</v>
      </c>
      <c r="E9" s="331"/>
      <c r="F9" s="330">
        <v>11.393851443154839</v>
      </c>
      <c r="G9" s="330">
        <v>24.774290641110703</v>
      </c>
      <c r="H9" s="330">
        <f>SUM(F9:G9)</f>
        <v>36.16814208426554</v>
      </c>
      <c r="I9" s="331"/>
      <c r="J9" s="330">
        <v>13.709950513368169</v>
      </c>
      <c r="K9" s="330">
        <v>24.229300723839845</v>
      </c>
      <c r="L9" s="330">
        <f>SUM(J9:K9)</f>
        <v>37.939251237208012</v>
      </c>
      <c r="M9" s="236"/>
      <c r="N9" s="328">
        <f>IF(B9&gt;0,(EXP(LN(F9/B9)/($F$6-$B$6))-1)*100,0)</f>
        <v>6.0783785351034236</v>
      </c>
      <c r="O9" s="328">
        <f>IF(F9&gt;0,(EXP(LN(J9/F9)/($J$6-$F$6))-1)*100,0)</f>
        <v>1.2412943677365673</v>
      </c>
      <c r="P9" s="328"/>
      <c r="Q9" s="328">
        <f>IF(C9&gt;0,(EXP(LN(G9/C9)/($F$6-$B$6))-1)*100,0)</f>
        <v>3.0415054545108067</v>
      </c>
      <c r="R9" s="328">
        <f>IF(G9&gt;0,(EXP(LN(K9/G9)/($J$6-$F$6))-1)*100,0)</f>
        <v>-0.14818192389125517</v>
      </c>
      <c r="S9" s="327"/>
      <c r="T9" s="328">
        <f>IF(D9&gt;0,(EXP(LN(H9/D9)/($F$6-$B$6))-1)*100,0)</f>
        <v>3.9422468524440424</v>
      </c>
      <c r="U9" s="328">
        <f>IF(H9&gt;0,(EXP(LN(L9/H9)/($J$6-$F$6))-1)*100,0)</f>
        <v>0.31922544552667187</v>
      </c>
    </row>
    <row r="10" spans="1:21" x14ac:dyDescent="0.2">
      <c r="A10" s="329" t="str">
        <f>name!D5</f>
        <v>12 Other managers and proprietors</v>
      </c>
      <c r="B10" s="330">
        <v>5.2180470115345399</v>
      </c>
      <c r="C10" s="330">
        <v>7.8717457090828997</v>
      </c>
      <c r="D10" s="330">
        <f t="shared" ref="D10:D33" si="0">SUM(B10:C10)</f>
        <v>13.089792720617439</v>
      </c>
      <c r="E10" s="331"/>
      <c r="F10" s="330">
        <v>6.3509664249979476</v>
      </c>
      <c r="G10" s="330">
        <v>8.1330940414614652</v>
      </c>
      <c r="H10" s="330">
        <f t="shared" ref="H10:H33" si="1">SUM(F10:G10)</f>
        <v>14.484060466459413</v>
      </c>
      <c r="I10" s="331"/>
      <c r="J10" s="330">
        <v>8.9771698871501169</v>
      </c>
      <c r="K10" s="330">
        <v>12.091813981337051</v>
      </c>
      <c r="L10" s="330">
        <f t="shared" ref="L10:L33" si="2">SUM(J10:K10)</f>
        <v>21.068983868487166</v>
      </c>
      <c r="M10" s="236"/>
      <c r="N10" s="328">
        <f t="shared" ref="N10:N36" si="3">IF(B10&gt;0,(EXP(LN(F10/B10)/($F$6-$B$6))-1)*100,0)</f>
        <v>4.0079091326527871</v>
      </c>
      <c r="O10" s="328">
        <f t="shared" ref="O10:O34" si="4">IF(F10&gt;0,(EXP(LN(J10/F10)/($J$6-$F$6))-1)*100,0)</f>
        <v>2.3340059186904405</v>
      </c>
      <c r="P10" s="328"/>
      <c r="Q10" s="328">
        <f t="shared" ref="Q10:Q34" si="5">IF(C10&gt;0,(EXP(LN(G10/C10)/($F$6-$B$6))-1)*100,0)</f>
        <v>0.6553695301628748</v>
      </c>
      <c r="R10" s="328">
        <f t="shared" ref="R10:R34" si="6">IF(G10&gt;0,(EXP(LN(K10/G10)/($J$6-$F$6))-1)*100,0)</f>
        <v>2.6791766527377581</v>
      </c>
      <c r="S10" s="327"/>
      <c r="T10" s="328">
        <f t="shared" ref="T10:T34" si="7">IF(D10&gt;0,(EXP(LN(H10/D10)/($F$6-$B$6))-1)*100,0)</f>
        <v>2.0449487603943384</v>
      </c>
      <c r="U10" s="328">
        <f t="shared" ref="U10:U34" si="8">IF(H10&gt;0,(EXP(LN(L10/H10)/($J$6-$F$6))-1)*100,0)</f>
        <v>2.5298253107829627</v>
      </c>
    </row>
    <row r="11" spans="1:21" x14ac:dyDescent="0.2">
      <c r="A11" s="329" t="str">
        <f>name!D6</f>
        <v>21 Science, research, engineering and technology professionals</v>
      </c>
      <c r="B11" s="330">
        <v>4.1881555018363628</v>
      </c>
      <c r="C11" s="330">
        <v>22.520385203561116</v>
      </c>
      <c r="D11" s="330">
        <f t="shared" si="0"/>
        <v>26.708540705397478</v>
      </c>
      <c r="E11" s="331"/>
      <c r="F11" s="330">
        <v>5.7247865286868187</v>
      </c>
      <c r="G11" s="330">
        <v>26.84453284995416</v>
      </c>
      <c r="H11" s="330">
        <f t="shared" si="1"/>
        <v>32.569319378640976</v>
      </c>
      <c r="I11" s="331"/>
      <c r="J11" s="330">
        <v>8.2482237917514833</v>
      </c>
      <c r="K11" s="330">
        <v>29.622575373259242</v>
      </c>
      <c r="L11" s="330">
        <f t="shared" si="2"/>
        <v>37.870799165010723</v>
      </c>
      <c r="M11" s="236"/>
      <c r="N11" s="328">
        <f t="shared" si="3"/>
        <v>6.4504005033388712</v>
      </c>
      <c r="O11" s="328">
        <f t="shared" si="4"/>
        <v>2.4644962495544487</v>
      </c>
      <c r="P11" s="328"/>
      <c r="Q11" s="328">
        <f t="shared" si="5"/>
        <v>3.5752540493756868</v>
      </c>
      <c r="R11" s="328">
        <f t="shared" si="6"/>
        <v>0.65865680053154296</v>
      </c>
      <c r="S11" s="327"/>
      <c r="T11" s="328">
        <f t="shared" si="7"/>
        <v>4.0475131673453291</v>
      </c>
      <c r="U11" s="328">
        <f t="shared" si="8"/>
        <v>1.010468585565838</v>
      </c>
    </row>
    <row r="12" spans="1:21" x14ac:dyDescent="0.2">
      <c r="A12" s="329" t="str">
        <f>name!D7</f>
        <v>22 Health professionals</v>
      </c>
      <c r="B12" s="330">
        <v>14.28865591511277</v>
      </c>
      <c r="C12" s="330">
        <v>4.4523625425307651</v>
      </c>
      <c r="D12" s="330">
        <f t="shared" si="0"/>
        <v>18.741018457643534</v>
      </c>
      <c r="E12" s="331"/>
      <c r="F12" s="330">
        <v>16.461339298823475</v>
      </c>
      <c r="G12" s="330">
        <v>5.7342133256506953</v>
      </c>
      <c r="H12" s="330">
        <f t="shared" si="1"/>
        <v>22.195552624474171</v>
      </c>
      <c r="I12" s="331"/>
      <c r="J12" s="330">
        <v>19.810175416102897</v>
      </c>
      <c r="K12" s="330">
        <v>6.653696667145355</v>
      </c>
      <c r="L12" s="330">
        <f t="shared" si="2"/>
        <v>26.463872083248251</v>
      </c>
      <c r="M12" s="236"/>
      <c r="N12" s="328">
        <f t="shared" si="3"/>
        <v>2.8714254434615061</v>
      </c>
      <c r="O12" s="328">
        <f t="shared" si="4"/>
        <v>1.2421929594182535</v>
      </c>
      <c r="P12" s="328"/>
      <c r="Q12" s="328">
        <f t="shared" si="5"/>
        <v>5.1905352682505956</v>
      </c>
      <c r="R12" s="328">
        <f t="shared" si="6"/>
        <v>0.99641157961243287</v>
      </c>
      <c r="S12" s="327"/>
      <c r="T12" s="328">
        <f t="shared" si="7"/>
        <v>3.4414393184697412</v>
      </c>
      <c r="U12" s="328">
        <f t="shared" si="8"/>
        <v>1.179492114789582</v>
      </c>
    </row>
    <row r="13" spans="1:21" x14ac:dyDescent="0.2">
      <c r="A13" s="329" t="str">
        <f>name!D8</f>
        <v>23 Teaching and other educational professionals</v>
      </c>
      <c r="B13" s="330">
        <v>13.209087414269156</v>
      </c>
      <c r="C13" s="330">
        <v>6.7148229495739997</v>
      </c>
      <c r="D13" s="330">
        <f t="shared" si="0"/>
        <v>19.923910363843156</v>
      </c>
      <c r="E13" s="331"/>
      <c r="F13" s="330">
        <v>15.565324283887696</v>
      </c>
      <c r="G13" s="330">
        <v>7.5806719410491956</v>
      </c>
      <c r="H13" s="330">
        <f t="shared" si="1"/>
        <v>23.145996224936891</v>
      </c>
      <c r="I13" s="331"/>
      <c r="J13" s="330">
        <v>18.591994296714493</v>
      </c>
      <c r="K13" s="330">
        <v>8.7906698525648928</v>
      </c>
      <c r="L13" s="330">
        <f t="shared" si="2"/>
        <v>27.382664149279385</v>
      </c>
      <c r="M13" s="236"/>
      <c r="N13" s="328">
        <f t="shared" si="3"/>
        <v>3.337290880127286</v>
      </c>
      <c r="O13" s="328">
        <f t="shared" si="4"/>
        <v>1.191613384582757</v>
      </c>
      <c r="P13" s="328"/>
      <c r="Q13" s="328">
        <f t="shared" si="5"/>
        <v>2.4553467099077686</v>
      </c>
      <c r="R13" s="328">
        <f t="shared" si="6"/>
        <v>0.99214997841823305</v>
      </c>
      <c r="S13" s="327"/>
      <c r="T13" s="328">
        <f t="shared" si="7"/>
        <v>3.0434188866387268</v>
      </c>
      <c r="U13" s="328">
        <f t="shared" si="8"/>
        <v>1.1268907901590852</v>
      </c>
    </row>
    <row r="14" spans="1:21" x14ac:dyDescent="0.2">
      <c r="A14" s="329" t="str">
        <f>name!D9</f>
        <v>24 Business, media and public service professionals</v>
      </c>
      <c r="B14" s="330">
        <v>9.7711697158276145</v>
      </c>
      <c r="C14" s="330">
        <v>15.620229603730854</v>
      </c>
      <c r="D14" s="330">
        <f t="shared" si="0"/>
        <v>25.391399319558467</v>
      </c>
      <c r="E14" s="331"/>
      <c r="F14" s="330">
        <v>13.232432652200639</v>
      </c>
      <c r="G14" s="330">
        <v>19.638315491448729</v>
      </c>
      <c r="H14" s="330">
        <f t="shared" si="1"/>
        <v>32.870748143649365</v>
      </c>
      <c r="I14" s="331"/>
      <c r="J14" s="330">
        <v>17.485282120672412</v>
      </c>
      <c r="K14" s="330">
        <v>24.23092512712228</v>
      </c>
      <c r="L14" s="330">
        <f t="shared" si="2"/>
        <v>41.716207247794692</v>
      </c>
      <c r="M14" s="236"/>
      <c r="N14" s="328">
        <f t="shared" si="3"/>
        <v>6.2523702924084823</v>
      </c>
      <c r="O14" s="328">
        <f t="shared" si="4"/>
        <v>1.8752912721813342</v>
      </c>
      <c r="P14" s="328"/>
      <c r="Q14" s="328">
        <f t="shared" si="5"/>
        <v>4.6847364156805682</v>
      </c>
      <c r="R14" s="328">
        <f t="shared" si="6"/>
        <v>1.4108409672115574</v>
      </c>
      <c r="S14" s="327"/>
      <c r="T14" s="328">
        <f t="shared" si="7"/>
        <v>5.2990833700953921</v>
      </c>
      <c r="U14" s="328">
        <f t="shared" si="8"/>
        <v>1.6013975573516026</v>
      </c>
    </row>
    <row r="15" spans="1:21" x14ac:dyDescent="0.2">
      <c r="A15" s="329" t="str">
        <f>name!D10</f>
        <v>31 Science, engineering and technology associate professionals</v>
      </c>
      <c r="B15" s="330">
        <v>1.8563074824621286</v>
      </c>
      <c r="C15" s="330">
        <v>6.5764425878344097</v>
      </c>
      <c r="D15" s="330">
        <f t="shared" si="0"/>
        <v>8.4327500702965388</v>
      </c>
      <c r="E15" s="331"/>
      <c r="F15" s="330">
        <v>2.3732222512307093</v>
      </c>
      <c r="G15" s="330">
        <v>8.3501993477218885</v>
      </c>
      <c r="H15" s="330">
        <f t="shared" si="1"/>
        <v>10.723421598952598</v>
      </c>
      <c r="I15" s="331"/>
      <c r="J15" s="330">
        <v>2.8940720200339114</v>
      </c>
      <c r="K15" s="330">
        <v>7.11909962879355</v>
      </c>
      <c r="L15" s="330">
        <f t="shared" si="2"/>
        <v>10.013171648827461</v>
      </c>
      <c r="M15" s="236"/>
      <c r="N15" s="328">
        <f t="shared" si="3"/>
        <v>5.0358850608545058</v>
      </c>
      <c r="O15" s="328">
        <f t="shared" si="4"/>
        <v>1.3315598887057023</v>
      </c>
      <c r="P15" s="328"/>
      <c r="Q15" s="328">
        <f t="shared" si="5"/>
        <v>4.8917091678915892</v>
      </c>
      <c r="R15" s="328">
        <f t="shared" si="6"/>
        <v>-1.0577273150475741</v>
      </c>
      <c r="S15" s="327"/>
      <c r="T15" s="328">
        <f t="shared" si="7"/>
        <v>4.9235147869832296</v>
      </c>
      <c r="U15" s="328">
        <f t="shared" si="8"/>
        <v>-0.45581726906909203</v>
      </c>
    </row>
    <row r="16" spans="1:21" x14ac:dyDescent="0.2">
      <c r="A16" s="329" t="str">
        <f>name!D11</f>
        <v>32 Health and social care associate professionals</v>
      </c>
      <c r="B16" s="330">
        <v>6.1444469641274457</v>
      </c>
      <c r="C16" s="330">
        <v>1.8371499036716137</v>
      </c>
      <c r="D16" s="330">
        <f t="shared" si="0"/>
        <v>7.981596867799059</v>
      </c>
      <c r="E16" s="331"/>
      <c r="F16" s="330">
        <v>7.2439747594904835</v>
      </c>
      <c r="G16" s="330">
        <v>2.0962037566904379</v>
      </c>
      <c r="H16" s="330">
        <f t="shared" si="1"/>
        <v>9.3401785161809219</v>
      </c>
      <c r="I16" s="331"/>
      <c r="J16" s="330">
        <v>8.508572172839008</v>
      </c>
      <c r="K16" s="330">
        <v>2.0785509262270279</v>
      </c>
      <c r="L16" s="330">
        <f t="shared" si="2"/>
        <v>10.587123099066035</v>
      </c>
      <c r="M16" s="236"/>
      <c r="N16" s="328">
        <f t="shared" si="3"/>
        <v>3.3472264067383684</v>
      </c>
      <c r="O16" s="328">
        <f t="shared" si="4"/>
        <v>1.0784679256943486</v>
      </c>
      <c r="P16" s="328"/>
      <c r="Q16" s="328">
        <f t="shared" si="5"/>
        <v>2.6733613053929517</v>
      </c>
      <c r="R16" s="328">
        <f t="shared" si="6"/>
        <v>-5.6364063175751156E-2</v>
      </c>
      <c r="S16" s="327"/>
      <c r="T16" s="328">
        <f t="shared" si="7"/>
        <v>3.1936746459000798</v>
      </c>
      <c r="U16" s="328">
        <f t="shared" si="8"/>
        <v>0.83892001314191944</v>
      </c>
    </row>
    <row r="17" spans="1:21" x14ac:dyDescent="0.2">
      <c r="A17" s="329" t="str">
        <f>name!D12</f>
        <v>33 Protective service occupations</v>
      </c>
      <c r="B17" s="330">
        <v>1.0772123531444704</v>
      </c>
      <c r="C17" s="330">
        <v>3.7370127225978362</v>
      </c>
      <c r="D17" s="330">
        <f t="shared" si="0"/>
        <v>4.8142250757423071</v>
      </c>
      <c r="E17" s="331"/>
      <c r="F17" s="330">
        <v>1.4213252607409304</v>
      </c>
      <c r="G17" s="330">
        <v>3.8824343180179772</v>
      </c>
      <c r="H17" s="330">
        <f t="shared" si="1"/>
        <v>5.3037595787589078</v>
      </c>
      <c r="I17" s="331"/>
      <c r="J17" s="330">
        <v>2.513419123084522</v>
      </c>
      <c r="K17" s="330">
        <v>4.8997259171116747</v>
      </c>
      <c r="L17" s="330">
        <f t="shared" si="2"/>
        <v>7.4131450401961967</v>
      </c>
      <c r="M17" s="236"/>
      <c r="N17" s="328">
        <f t="shared" si="3"/>
        <v>5.7008378751675526</v>
      </c>
      <c r="O17" s="328">
        <f t="shared" si="4"/>
        <v>3.8734993648743554</v>
      </c>
      <c r="P17" s="328"/>
      <c r="Q17" s="328">
        <f t="shared" si="5"/>
        <v>0.76643828559401772</v>
      </c>
      <c r="R17" s="328">
        <f t="shared" si="6"/>
        <v>1.5635434705184581</v>
      </c>
      <c r="S17" s="327"/>
      <c r="T17" s="328">
        <f t="shared" si="7"/>
        <v>1.9556945910778056</v>
      </c>
      <c r="U17" s="328">
        <f t="shared" si="8"/>
        <v>2.2573603804173725</v>
      </c>
    </row>
    <row r="18" spans="1:21" x14ac:dyDescent="0.2">
      <c r="A18" s="329" t="str">
        <f>name!D13</f>
        <v>34 Culture, media and sports occupations</v>
      </c>
      <c r="B18" s="330">
        <v>3.2756371196440446</v>
      </c>
      <c r="C18" s="330">
        <v>4.9641806965596533</v>
      </c>
      <c r="D18" s="330">
        <f t="shared" si="0"/>
        <v>8.239817816203697</v>
      </c>
      <c r="E18" s="331"/>
      <c r="F18" s="330">
        <v>3.5755621944219298</v>
      </c>
      <c r="G18" s="330">
        <v>5.4342431586512872</v>
      </c>
      <c r="H18" s="330">
        <f t="shared" si="1"/>
        <v>9.0098053530732169</v>
      </c>
      <c r="I18" s="331"/>
      <c r="J18" s="330">
        <v>3.8830012799953759</v>
      </c>
      <c r="K18" s="330">
        <v>5.6640483159624253</v>
      </c>
      <c r="L18" s="330">
        <f t="shared" si="2"/>
        <v>9.5470495959578017</v>
      </c>
      <c r="M18" s="236"/>
      <c r="N18" s="328">
        <f t="shared" si="3"/>
        <v>1.767641698262179</v>
      </c>
      <c r="O18" s="328">
        <f t="shared" si="4"/>
        <v>0.55142115671829028</v>
      </c>
      <c r="P18" s="327"/>
      <c r="Q18" s="328">
        <f t="shared" si="5"/>
        <v>1.8259093384705993</v>
      </c>
      <c r="R18" s="328">
        <f t="shared" si="6"/>
        <v>0.27650576782485281</v>
      </c>
      <c r="S18" s="327"/>
      <c r="T18" s="328">
        <f t="shared" si="7"/>
        <v>1.8027617354520187</v>
      </c>
      <c r="U18" s="328">
        <f t="shared" si="8"/>
        <v>0.38687106141030991</v>
      </c>
    </row>
    <row r="19" spans="1:21" x14ac:dyDescent="0.2">
      <c r="A19" s="329" t="str">
        <f>name!D14</f>
        <v>35 Business and public service associate professionals</v>
      </c>
      <c r="B19" s="330">
        <v>12.571137601886972</v>
      </c>
      <c r="C19" s="330">
        <v>15.886526919718795</v>
      </c>
      <c r="D19" s="330">
        <f t="shared" si="0"/>
        <v>28.457664521605768</v>
      </c>
      <c r="E19" s="331"/>
      <c r="F19" s="330">
        <v>14.110537127759157</v>
      </c>
      <c r="G19" s="330">
        <v>17.119676678953386</v>
      </c>
      <c r="H19" s="330">
        <f t="shared" si="1"/>
        <v>31.230213806712541</v>
      </c>
      <c r="I19" s="331"/>
      <c r="J19" s="330">
        <v>15.749924616870024</v>
      </c>
      <c r="K19" s="330">
        <v>15.954951594475206</v>
      </c>
      <c r="L19" s="330">
        <f t="shared" si="2"/>
        <v>31.70487621134523</v>
      </c>
      <c r="M19" s="236"/>
      <c r="N19" s="328">
        <f t="shared" si="3"/>
        <v>2.3372619404621986</v>
      </c>
      <c r="O19" s="328">
        <f t="shared" si="4"/>
        <v>0.73544955460316253</v>
      </c>
      <c r="P19" s="327"/>
      <c r="Q19" s="328">
        <f t="shared" si="5"/>
        <v>1.5063751314118967</v>
      </c>
      <c r="R19" s="328">
        <f t="shared" si="6"/>
        <v>-0.46862689562143789</v>
      </c>
      <c r="S19" s="327"/>
      <c r="T19" s="328">
        <f t="shared" si="7"/>
        <v>1.8767637179230912</v>
      </c>
      <c r="U19" s="328">
        <f t="shared" si="8"/>
        <v>0.10061375029117858</v>
      </c>
    </row>
    <row r="20" spans="1:21" x14ac:dyDescent="0.2">
      <c r="A20" s="329" t="str">
        <f>name!D15</f>
        <v>41 Administrative occupations</v>
      </c>
      <c r="B20" s="330">
        <v>34.71440585666452</v>
      </c>
      <c r="C20" s="330">
        <v>16.344994038814043</v>
      </c>
      <c r="D20" s="330">
        <f t="shared" si="0"/>
        <v>51.059399895478563</v>
      </c>
      <c r="E20" s="331"/>
      <c r="F20" s="330">
        <v>33.362936388438726</v>
      </c>
      <c r="G20" s="330">
        <v>18.206406546194366</v>
      </c>
      <c r="H20" s="330">
        <f t="shared" si="1"/>
        <v>51.569342934633092</v>
      </c>
      <c r="I20" s="331"/>
      <c r="J20" s="330">
        <v>26.695096751160815</v>
      </c>
      <c r="K20" s="330">
        <v>19.912545434607551</v>
      </c>
      <c r="L20" s="330">
        <f t="shared" si="2"/>
        <v>46.60764218576837</v>
      </c>
      <c r="M20" s="236"/>
      <c r="N20" s="328">
        <f t="shared" si="3"/>
        <v>-0.79103790352518244</v>
      </c>
      <c r="O20" s="328">
        <f t="shared" si="4"/>
        <v>-1.4754449706346651</v>
      </c>
      <c r="P20" s="327"/>
      <c r="Q20" s="328">
        <f t="shared" si="5"/>
        <v>2.1804695209634684</v>
      </c>
      <c r="R20" s="328">
        <f t="shared" si="6"/>
        <v>0.59896276306563578</v>
      </c>
      <c r="S20" s="327"/>
      <c r="T20" s="328">
        <f t="shared" si="7"/>
        <v>0.19895180566291693</v>
      </c>
      <c r="U20" s="328">
        <f t="shared" si="8"/>
        <v>-0.67214985703116792</v>
      </c>
    </row>
    <row r="21" spans="1:21" x14ac:dyDescent="0.2">
      <c r="A21" s="329" t="str">
        <f>name!D16</f>
        <v>42 Secretarial and related occupations</v>
      </c>
      <c r="B21" s="330">
        <v>10.57694903085776</v>
      </c>
      <c r="C21" s="330">
        <v>1.0359572987256727</v>
      </c>
      <c r="D21" s="330">
        <f t="shared" si="0"/>
        <v>11.612906329583433</v>
      </c>
      <c r="E21" s="331"/>
      <c r="F21" s="330">
        <v>9.2913175506632868</v>
      </c>
      <c r="G21" s="330">
        <v>0.76597081556514801</v>
      </c>
      <c r="H21" s="330">
        <f t="shared" si="1"/>
        <v>10.057288366228434</v>
      </c>
      <c r="I21" s="331"/>
      <c r="J21" s="330">
        <v>6.2349639391166338</v>
      </c>
      <c r="K21" s="330">
        <v>1.2075925928503699</v>
      </c>
      <c r="L21" s="330">
        <f t="shared" si="2"/>
        <v>7.4425565319670035</v>
      </c>
      <c r="M21" s="236"/>
      <c r="N21" s="328">
        <f t="shared" si="3"/>
        <v>-2.5586306846230089</v>
      </c>
      <c r="O21" s="328">
        <f t="shared" si="4"/>
        <v>-2.6243335952403135</v>
      </c>
      <c r="P21" s="327"/>
      <c r="Q21" s="328">
        <f t="shared" si="5"/>
        <v>-5.8600260808781552</v>
      </c>
      <c r="R21" s="328">
        <f t="shared" si="6"/>
        <v>3.0814568596230885</v>
      </c>
      <c r="S21" s="327"/>
      <c r="T21" s="328">
        <f t="shared" si="7"/>
        <v>-2.8354159360570286</v>
      </c>
      <c r="U21" s="328">
        <f t="shared" si="8"/>
        <v>-1.9872105755991298</v>
      </c>
    </row>
    <row r="22" spans="1:21" x14ac:dyDescent="0.2">
      <c r="A22" s="329" t="str">
        <f>name!D17</f>
        <v>51 Skilled agricultural and related trades</v>
      </c>
      <c r="B22" s="330">
        <v>0.81502640542066751</v>
      </c>
      <c r="C22" s="330">
        <v>5.0305401307002784</v>
      </c>
      <c r="D22" s="330">
        <f t="shared" si="0"/>
        <v>5.8455665361209457</v>
      </c>
      <c r="E22" s="331"/>
      <c r="F22" s="330">
        <v>0.85514331959174039</v>
      </c>
      <c r="G22" s="330">
        <v>3.4316834693701463</v>
      </c>
      <c r="H22" s="330">
        <f t="shared" si="1"/>
        <v>4.2868267889618865</v>
      </c>
      <c r="I22" s="331"/>
      <c r="J22" s="330">
        <v>1.1021105471745651</v>
      </c>
      <c r="K22" s="330">
        <v>3.6425960170357068</v>
      </c>
      <c r="L22" s="330">
        <f t="shared" si="2"/>
        <v>4.7447065642102721</v>
      </c>
      <c r="M22" s="236"/>
      <c r="N22" s="328">
        <f t="shared" si="3"/>
        <v>0.96560351855783377</v>
      </c>
      <c r="O22" s="328">
        <f t="shared" si="4"/>
        <v>1.7058069888738148</v>
      </c>
      <c r="P22" s="327"/>
      <c r="Q22" s="328">
        <f t="shared" si="5"/>
        <v>-7.3642715543502995</v>
      </c>
      <c r="R22" s="328">
        <f t="shared" si="6"/>
        <v>0.39842943320307356</v>
      </c>
      <c r="S22" s="327"/>
      <c r="T22" s="328">
        <f t="shared" si="7"/>
        <v>-6.0142815616675671</v>
      </c>
      <c r="U22" s="328">
        <f t="shared" si="8"/>
        <v>0.67884582385446812</v>
      </c>
    </row>
    <row r="23" spans="1:21" x14ac:dyDescent="0.2">
      <c r="A23" s="329" t="str">
        <f>name!D18</f>
        <v>52 Skilled metal, electrical and electronic trades</v>
      </c>
      <c r="B23" s="330">
        <v>0.34950455600827357</v>
      </c>
      <c r="C23" s="330">
        <v>24.621967332493558</v>
      </c>
      <c r="D23" s="330">
        <f t="shared" si="0"/>
        <v>24.971471888501831</v>
      </c>
      <c r="E23" s="331"/>
      <c r="F23" s="330">
        <v>0.47130158324042082</v>
      </c>
      <c r="G23" s="330">
        <v>21.225196791387464</v>
      </c>
      <c r="H23" s="330">
        <f t="shared" si="1"/>
        <v>21.696498374627886</v>
      </c>
      <c r="I23" s="331"/>
      <c r="J23" s="330">
        <v>1.2745709058261339</v>
      </c>
      <c r="K23" s="330">
        <v>18.97154307131888</v>
      </c>
      <c r="L23" s="330">
        <f t="shared" si="2"/>
        <v>20.246113977145015</v>
      </c>
      <c r="M23" s="236"/>
      <c r="N23" s="328">
        <f t="shared" si="3"/>
        <v>6.1620292820571798</v>
      </c>
      <c r="O23" s="328">
        <f t="shared" si="4"/>
        <v>6.8573353376882862</v>
      </c>
      <c r="P23" s="327"/>
      <c r="Q23" s="328">
        <f t="shared" si="5"/>
        <v>-2.9253585900852808</v>
      </c>
      <c r="R23" s="328">
        <f t="shared" si="6"/>
        <v>-0.74553288304499699</v>
      </c>
      <c r="S23" s="327"/>
      <c r="T23" s="328">
        <f t="shared" si="7"/>
        <v>-2.7725039454873035</v>
      </c>
      <c r="U23" s="328">
        <f t="shared" si="8"/>
        <v>-0.46019125704829245</v>
      </c>
    </row>
    <row r="24" spans="1:21" x14ac:dyDescent="0.2">
      <c r="A24" s="329" t="str">
        <f>name!D19</f>
        <v>53 Skilled construction and building trades</v>
      </c>
      <c r="B24" s="330">
        <v>0.2074596417067622</v>
      </c>
      <c r="C24" s="330">
        <v>15.638910672712109</v>
      </c>
      <c r="D24" s="330">
        <f t="shared" si="0"/>
        <v>15.846370314418872</v>
      </c>
      <c r="E24" s="331"/>
      <c r="F24" s="330">
        <v>0.24337073993215988</v>
      </c>
      <c r="G24" s="330">
        <v>14.896491663109947</v>
      </c>
      <c r="H24" s="330">
        <f t="shared" si="1"/>
        <v>15.139862403042107</v>
      </c>
      <c r="I24" s="331"/>
      <c r="J24" s="330">
        <v>0.29772452230782531</v>
      </c>
      <c r="K24" s="330">
        <v>13.486389550182064</v>
      </c>
      <c r="L24" s="330">
        <f t="shared" si="2"/>
        <v>13.78411407248989</v>
      </c>
      <c r="M24" s="236"/>
      <c r="N24" s="328">
        <f t="shared" si="3"/>
        <v>3.244505329647196</v>
      </c>
      <c r="O24" s="328">
        <f t="shared" si="4"/>
        <v>1.3529552342298246</v>
      </c>
      <c r="P24" s="327"/>
      <c r="Q24" s="328">
        <f t="shared" si="5"/>
        <v>-0.96801143703237891</v>
      </c>
      <c r="R24" s="328">
        <f t="shared" si="6"/>
        <v>-0.66077210934810671</v>
      </c>
      <c r="S24" s="327"/>
      <c r="T24" s="328">
        <f t="shared" si="7"/>
        <v>-0.90803844657731947</v>
      </c>
      <c r="U24" s="328">
        <f t="shared" si="8"/>
        <v>-0.62347749409832343</v>
      </c>
    </row>
    <row r="25" spans="1:21" x14ac:dyDescent="0.2">
      <c r="A25" s="329" t="str">
        <f>name!D20</f>
        <v>54 Textiles, printing and other skilled trades</v>
      </c>
      <c r="B25" s="330">
        <v>3.4017433761564058</v>
      </c>
      <c r="C25" s="330">
        <v>6.2005423380938467</v>
      </c>
      <c r="D25" s="330">
        <f t="shared" si="0"/>
        <v>9.602285714250252</v>
      </c>
      <c r="E25" s="331"/>
      <c r="F25" s="330">
        <v>3.5760646611756437</v>
      </c>
      <c r="G25" s="330">
        <v>5.0520566553334465</v>
      </c>
      <c r="H25" s="330">
        <f t="shared" si="1"/>
        <v>8.6281213165090911</v>
      </c>
      <c r="I25" s="331"/>
      <c r="J25" s="330">
        <v>3.5487863834688023</v>
      </c>
      <c r="K25" s="330">
        <v>4.4267759410888843</v>
      </c>
      <c r="L25" s="330">
        <f t="shared" si="2"/>
        <v>7.9755623245576865</v>
      </c>
      <c r="M25" s="236"/>
      <c r="N25" s="328">
        <f t="shared" si="3"/>
        <v>1.0045092853783189</v>
      </c>
      <c r="O25" s="328">
        <f t="shared" si="4"/>
        <v>-5.1035358562057098E-2</v>
      </c>
      <c r="P25" s="327"/>
      <c r="Q25" s="328">
        <f t="shared" si="5"/>
        <v>-4.0140412894844824</v>
      </c>
      <c r="R25" s="328">
        <f t="shared" si="6"/>
        <v>-0.87695794922939552</v>
      </c>
      <c r="S25" s="327"/>
      <c r="T25" s="328">
        <f t="shared" si="7"/>
        <v>-2.1167628411073891</v>
      </c>
      <c r="U25" s="328">
        <f t="shared" si="8"/>
        <v>-0.52292550676855676</v>
      </c>
    </row>
    <row r="26" spans="1:21" x14ac:dyDescent="0.2">
      <c r="A26" s="329" t="str">
        <f>name!D21</f>
        <v>61 Caring personal service occupations</v>
      </c>
      <c r="B26" s="330">
        <v>31.501545397613761</v>
      </c>
      <c r="C26" s="330">
        <v>3.9742246602836735</v>
      </c>
      <c r="D26" s="330">
        <f t="shared" si="0"/>
        <v>35.475770057897435</v>
      </c>
      <c r="E26" s="331"/>
      <c r="F26" s="330">
        <v>31.644444493133946</v>
      </c>
      <c r="G26" s="330">
        <v>3.915509904047084</v>
      </c>
      <c r="H26" s="330">
        <f t="shared" si="1"/>
        <v>35.559954397181031</v>
      </c>
      <c r="I26" s="331"/>
      <c r="J26" s="330">
        <v>37.192359605987136</v>
      </c>
      <c r="K26" s="330">
        <v>5.5869379015965039</v>
      </c>
      <c r="L26" s="330">
        <f t="shared" si="2"/>
        <v>42.779297507583642</v>
      </c>
      <c r="M26" s="236"/>
      <c r="N26" s="328">
        <f t="shared" si="3"/>
        <v>9.0560959103447303E-2</v>
      </c>
      <c r="O26" s="328">
        <f t="shared" si="4"/>
        <v>1.0827581842056677</v>
      </c>
      <c r="P26" s="327"/>
      <c r="Q26" s="328">
        <f t="shared" si="5"/>
        <v>-0.29723957408018808</v>
      </c>
      <c r="R26" s="328">
        <f t="shared" si="6"/>
        <v>2.3982106896430988</v>
      </c>
      <c r="S26" s="327"/>
      <c r="T26" s="328">
        <f t="shared" si="7"/>
        <v>4.7415204595480098E-2</v>
      </c>
      <c r="U26" s="328">
        <f t="shared" si="8"/>
        <v>1.2398509000029811</v>
      </c>
    </row>
    <row r="27" spans="1:21" x14ac:dyDescent="0.2">
      <c r="A27" s="329" t="str">
        <f>name!D22</f>
        <v>62 Leisure, travel and related personal service occupations</v>
      </c>
      <c r="B27" s="330">
        <v>8.3143475784808629</v>
      </c>
      <c r="C27" s="330">
        <v>3.0574640459754181</v>
      </c>
      <c r="D27" s="330">
        <f t="shared" si="0"/>
        <v>11.371811624456281</v>
      </c>
      <c r="E27" s="331"/>
      <c r="F27" s="330">
        <v>7.0424307383591653</v>
      </c>
      <c r="G27" s="330">
        <v>3.0343535509500295</v>
      </c>
      <c r="H27" s="330">
        <f t="shared" si="1"/>
        <v>10.076784289309195</v>
      </c>
      <c r="I27" s="331"/>
      <c r="J27" s="330">
        <v>7.2939084476914173</v>
      </c>
      <c r="K27" s="330">
        <v>3.3385534494288076</v>
      </c>
      <c r="L27" s="330">
        <f t="shared" si="2"/>
        <v>10.632461897120224</v>
      </c>
      <c r="M27" s="236"/>
      <c r="N27" s="328">
        <f t="shared" si="3"/>
        <v>-3.2660589748013669</v>
      </c>
      <c r="O27" s="328">
        <f t="shared" si="4"/>
        <v>0.23418147526161892</v>
      </c>
      <c r="P27" s="327"/>
      <c r="Q27" s="328">
        <f t="shared" si="5"/>
        <v>-0.15163342890693876</v>
      </c>
      <c r="R27" s="328">
        <f t="shared" si="6"/>
        <v>0.63896076959004677</v>
      </c>
      <c r="S27" s="327"/>
      <c r="T27" s="328">
        <f t="shared" si="7"/>
        <v>-2.3890676631144636</v>
      </c>
      <c r="U27" s="328">
        <f t="shared" si="8"/>
        <v>0.3584915271761302</v>
      </c>
    </row>
    <row r="28" spans="1:21" x14ac:dyDescent="0.2">
      <c r="A28" s="329" t="str">
        <f>name!D23</f>
        <v>63 Community and civil enforcement occupations</v>
      </c>
      <c r="B28" s="330">
        <v>0.10564461343452307</v>
      </c>
      <c r="C28" s="330">
        <v>0.36658031524218804</v>
      </c>
      <c r="D28" s="330">
        <f t="shared" si="0"/>
        <v>0.47222492867671112</v>
      </c>
      <c r="E28" s="331"/>
      <c r="F28" s="330">
        <v>0.11917922526558936</v>
      </c>
      <c r="G28" s="330">
        <v>0.39691164092917774</v>
      </c>
      <c r="H28" s="330">
        <f t="shared" si="1"/>
        <v>0.51609086619476707</v>
      </c>
      <c r="I28" s="331"/>
      <c r="J28" s="330">
        <v>0.15550047558328725</v>
      </c>
      <c r="K28" s="330">
        <v>0.31310046764327693</v>
      </c>
      <c r="L28" s="330">
        <f>SUM(J28:K28)</f>
        <v>0.4686009432265642</v>
      </c>
      <c r="M28" s="236"/>
      <c r="N28" s="328">
        <f t="shared" si="3"/>
        <v>2.4402524182271179</v>
      </c>
      <c r="O28" s="328">
        <f t="shared" si="4"/>
        <v>1.7892882401779442</v>
      </c>
      <c r="P28" s="327"/>
      <c r="Q28" s="328">
        <f t="shared" si="5"/>
        <v>1.6026275056211015</v>
      </c>
      <c r="R28" s="328">
        <f t="shared" si="6"/>
        <v>-1.568827441440368</v>
      </c>
      <c r="S28" s="327"/>
      <c r="T28" s="328">
        <f t="shared" si="7"/>
        <v>1.7924231192891771</v>
      </c>
      <c r="U28" s="328">
        <f t="shared" si="8"/>
        <v>-0.64147575847015581</v>
      </c>
    </row>
    <row r="29" spans="1:21" x14ac:dyDescent="0.2">
      <c r="A29" s="329" t="str">
        <f>name!D24</f>
        <v>71 Sales occupations</v>
      </c>
      <c r="B29" s="330">
        <v>18.724575204125681</v>
      </c>
      <c r="C29" s="330">
        <v>12.752000527299801</v>
      </c>
      <c r="D29" s="330">
        <f t="shared" si="0"/>
        <v>31.476575731425484</v>
      </c>
      <c r="E29" s="331"/>
      <c r="F29" s="330">
        <v>16.341073621694825</v>
      </c>
      <c r="G29" s="330">
        <v>12.514651243719031</v>
      </c>
      <c r="H29" s="330">
        <f t="shared" si="1"/>
        <v>28.855724865413855</v>
      </c>
      <c r="I29" s="331"/>
      <c r="J29" s="330">
        <v>14.000970430628351</v>
      </c>
      <c r="K29" s="330">
        <v>11.329149411132651</v>
      </c>
      <c r="L29" s="330">
        <f t="shared" si="2"/>
        <v>25.330119841761004</v>
      </c>
      <c r="M29" s="236"/>
      <c r="N29" s="328">
        <f t="shared" si="3"/>
        <v>-2.686358882667228</v>
      </c>
      <c r="O29" s="328">
        <f t="shared" si="4"/>
        <v>-1.0250775552656965</v>
      </c>
      <c r="P29" s="327"/>
      <c r="Q29" s="328">
        <f t="shared" si="5"/>
        <v>-0.37505701688981263</v>
      </c>
      <c r="R29" s="328">
        <f t="shared" si="6"/>
        <v>-0.66127760099388144</v>
      </c>
      <c r="S29" s="327"/>
      <c r="T29" s="328">
        <f t="shared" si="7"/>
        <v>-1.7236764119379244</v>
      </c>
      <c r="U29" s="328">
        <f t="shared" si="8"/>
        <v>-0.86499859642742427</v>
      </c>
    </row>
    <row r="30" spans="1:21" x14ac:dyDescent="0.2">
      <c r="A30" s="329" t="str">
        <f>name!D25</f>
        <v>72 Customer service occupations</v>
      </c>
      <c r="B30" s="330">
        <v>5.1975035569787567</v>
      </c>
      <c r="C30" s="330">
        <v>4.0471700557998203</v>
      </c>
      <c r="D30" s="330">
        <f t="shared" si="0"/>
        <v>9.2446736127785769</v>
      </c>
      <c r="E30" s="331"/>
      <c r="F30" s="330">
        <v>5.9295109127370367</v>
      </c>
      <c r="G30" s="330">
        <v>4.3450269299069211</v>
      </c>
      <c r="H30" s="330">
        <f t="shared" si="1"/>
        <v>10.274537842643959</v>
      </c>
      <c r="I30" s="331"/>
      <c r="J30" s="330">
        <v>8.3289304675106752</v>
      </c>
      <c r="K30" s="330">
        <v>7.266924207717822</v>
      </c>
      <c r="L30" s="330">
        <f t="shared" si="2"/>
        <v>15.595854675228498</v>
      </c>
      <c r="M30" s="236"/>
      <c r="N30" s="328">
        <f t="shared" si="3"/>
        <v>2.6702963288052661</v>
      </c>
      <c r="O30" s="328">
        <f t="shared" si="4"/>
        <v>2.2911413079339527</v>
      </c>
      <c r="P30" s="327"/>
      <c r="Q30" s="328">
        <f t="shared" si="5"/>
        <v>1.4304153441829559</v>
      </c>
      <c r="R30" s="328">
        <f t="shared" si="6"/>
        <v>3.488131056074173</v>
      </c>
      <c r="S30" s="327"/>
      <c r="T30" s="328">
        <f t="shared" si="7"/>
        <v>2.1348940339783962</v>
      </c>
      <c r="U30" s="328">
        <f t="shared" si="8"/>
        <v>2.8213083095776303</v>
      </c>
    </row>
    <row r="31" spans="1:21" x14ac:dyDescent="0.2">
      <c r="A31" s="329" t="str">
        <f>name!D26</f>
        <v>81 Process, plant and machine operatives</v>
      </c>
      <c r="B31" s="330">
        <v>3.746995582642874</v>
      </c>
      <c r="C31" s="330">
        <v>15.533715662468159</v>
      </c>
      <c r="D31" s="330">
        <f t="shared" si="0"/>
        <v>19.280711245111032</v>
      </c>
      <c r="E31" s="331"/>
      <c r="F31" s="330">
        <v>3.5753109538357175</v>
      </c>
      <c r="G31" s="330">
        <v>12.568891821114848</v>
      </c>
      <c r="H31" s="330">
        <f t="shared" si="1"/>
        <v>16.144202774950564</v>
      </c>
      <c r="I31" s="331"/>
      <c r="J31" s="330">
        <v>4.8995179241151687</v>
      </c>
      <c r="K31" s="330">
        <v>14.908151472020808</v>
      </c>
      <c r="L31" s="330">
        <f t="shared" si="2"/>
        <v>19.807669396135978</v>
      </c>
      <c r="M31" s="236"/>
      <c r="N31" s="328">
        <f t="shared" si="3"/>
        <v>-0.93365786302682663</v>
      </c>
      <c r="O31" s="328">
        <f t="shared" si="4"/>
        <v>2.1227815770489489</v>
      </c>
      <c r="P31" s="327"/>
      <c r="Q31" s="328">
        <f t="shared" si="5"/>
        <v>-4.1473051400883314</v>
      </c>
      <c r="R31" s="328">
        <f t="shared" si="6"/>
        <v>1.1443871367546432</v>
      </c>
      <c r="S31" s="327"/>
      <c r="T31" s="328">
        <f t="shared" si="7"/>
        <v>-3.4885788709091314</v>
      </c>
      <c r="U31" s="328">
        <f t="shared" si="8"/>
        <v>1.3727243954015034</v>
      </c>
    </row>
    <row r="32" spans="1:21" x14ac:dyDescent="0.2">
      <c r="A32" s="329" t="str">
        <f>name!D27</f>
        <v>82 Transport and mobile machine drivers and operatives</v>
      </c>
      <c r="B32" s="330">
        <v>1.0711184249593773</v>
      </c>
      <c r="C32" s="330">
        <v>22.015771255373689</v>
      </c>
      <c r="D32" s="330">
        <f t="shared" si="0"/>
        <v>23.086889680333066</v>
      </c>
      <c r="E32" s="331"/>
      <c r="F32" s="330">
        <v>1.0205757275848846</v>
      </c>
      <c r="G32" s="330">
        <v>21.863988231580652</v>
      </c>
      <c r="H32" s="330">
        <f t="shared" si="1"/>
        <v>22.884563959165536</v>
      </c>
      <c r="I32" s="331"/>
      <c r="J32" s="330">
        <v>1.8707818911157992</v>
      </c>
      <c r="K32" s="330">
        <v>24.39774240995169</v>
      </c>
      <c r="L32" s="330">
        <f t="shared" si="2"/>
        <v>26.26852430106749</v>
      </c>
      <c r="M32" s="236"/>
      <c r="N32" s="328">
        <f t="shared" si="3"/>
        <v>-0.96207124972247371</v>
      </c>
      <c r="O32" s="328">
        <f t="shared" si="4"/>
        <v>4.1226457097998326</v>
      </c>
      <c r="P32" s="327"/>
      <c r="Q32" s="328">
        <f t="shared" si="5"/>
        <v>-0.13826755022202653</v>
      </c>
      <c r="R32" s="328">
        <f t="shared" si="6"/>
        <v>0.73367626866103208</v>
      </c>
      <c r="S32" s="327"/>
      <c r="T32" s="328">
        <f t="shared" si="7"/>
        <v>-0.17589092523114802</v>
      </c>
      <c r="U32" s="328">
        <f t="shared" si="8"/>
        <v>0.92363144067155734</v>
      </c>
    </row>
    <row r="33" spans="1:21" x14ac:dyDescent="0.2">
      <c r="A33" s="329" t="str">
        <f>name!D28</f>
        <v>91 Elementary trades and related occupations</v>
      </c>
      <c r="B33" s="330">
        <v>2.5894801297342198</v>
      </c>
      <c r="C33" s="330">
        <v>8.0212890597647082</v>
      </c>
      <c r="D33" s="330">
        <f t="shared" si="0"/>
        <v>10.610769189498928</v>
      </c>
      <c r="E33" s="331"/>
      <c r="F33" s="330">
        <v>1.8361732185416009</v>
      </c>
      <c r="G33" s="330">
        <v>6.493720298555151</v>
      </c>
      <c r="H33" s="330">
        <f t="shared" si="1"/>
        <v>8.3298935170967514</v>
      </c>
      <c r="I33" s="331"/>
      <c r="J33" s="330">
        <v>1.5446512499958343</v>
      </c>
      <c r="K33" s="330">
        <v>5.26909289656788</v>
      </c>
      <c r="L33" s="330">
        <f t="shared" si="2"/>
        <v>6.8137441465637139</v>
      </c>
      <c r="M33" s="236"/>
      <c r="N33" s="328">
        <f t="shared" si="3"/>
        <v>-6.6444346822470912</v>
      </c>
      <c r="O33" s="328">
        <f t="shared" si="4"/>
        <v>-1.1459532029557185</v>
      </c>
      <c r="P33" s="327"/>
      <c r="Q33" s="328">
        <f t="shared" si="5"/>
        <v>-4.1372502417621249</v>
      </c>
      <c r="R33" s="328">
        <f t="shared" si="6"/>
        <v>-1.383522658427716</v>
      </c>
      <c r="S33" s="327"/>
      <c r="T33" s="328">
        <f t="shared" si="7"/>
        <v>-4.7250967512534885</v>
      </c>
      <c r="U33" s="328">
        <f t="shared" si="8"/>
        <v>-1.3304627343542541</v>
      </c>
    </row>
    <row r="34" spans="1:21" x14ac:dyDescent="0.2">
      <c r="A34" s="329" t="str">
        <f>name!D29</f>
        <v>92 Elementary administration and service occupations</v>
      </c>
      <c r="B34" s="330">
        <v>23.573487263660862</v>
      </c>
      <c r="C34" s="330">
        <v>24.208114600901631</v>
      </c>
      <c r="D34" s="330">
        <f t="shared" ref="D34" si="9">SUM(B34:C34)</f>
        <v>47.781601864562489</v>
      </c>
      <c r="E34" s="331"/>
      <c r="F34" s="330">
        <v>21.816420595163692</v>
      </c>
      <c r="G34" s="330">
        <v>21.269688932773562</v>
      </c>
      <c r="H34" s="330">
        <f t="shared" ref="H34" si="10">SUM(F34:G34)</f>
        <v>43.086109527937253</v>
      </c>
      <c r="I34" s="331"/>
      <c r="J34" s="330">
        <v>19.923982174854512</v>
      </c>
      <c r="K34" s="330">
        <v>22.167906113898958</v>
      </c>
      <c r="L34" s="330">
        <f t="shared" ref="L34" si="11">SUM(J34:K34)</f>
        <v>42.091888288753466</v>
      </c>
      <c r="M34" s="236"/>
      <c r="N34" s="328">
        <f t="shared" si="3"/>
        <v>-1.5372564060904148</v>
      </c>
      <c r="O34" s="328">
        <f t="shared" si="4"/>
        <v>-0.60309923789493292</v>
      </c>
      <c r="P34" s="327"/>
      <c r="Q34" s="328">
        <f t="shared" si="5"/>
        <v>-2.5548935522293426</v>
      </c>
      <c r="R34" s="328">
        <f t="shared" si="6"/>
        <v>0.2761309941379686</v>
      </c>
      <c r="S34" s="327"/>
      <c r="T34" s="328">
        <f t="shared" si="7"/>
        <v>-2.0475472769271308</v>
      </c>
      <c r="U34" s="328">
        <f t="shared" si="8"/>
        <v>-0.15551638463852102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224.97238435007853</v>
      </c>
      <c r="C36" s="333">
        <f t="shared" ref="C36:D36" si="12">SUM(C9:C34)</f>
        <v>274.35761564992163</v>
      </c>
      <c r="D36" s="333">
        <f t="shared" si="12"/>
        <v>499.33000000000015</v>
      </c>
      <c r="E36" s="333"/>
      <c r="F36" s="333">
        <f>SUM(F9:F34)</f>
        <v>234.57857595475312</v>
      </c>
      <c r="G36" s="333">
        <f t="shared" ref="G36:H36" si="13">SUM(G9:G34)</f>
        <v>279.56842404524684</v>
      </c>
      <c r="H36" s="333">
        <f t="shared" si="13"/>
        <v>514.14699999999982</v>
      </c>
      <c r="I36" s="333"/>
      <c r="J36" s="333">
        <f>SUM(J9:J34)</f>
        <v>254.73564095511929</v>
      </c>
      <c r="K36" s="333">
        <f t="shared" ref="K36:L36" si="14">SUM(K9:K34)</f>
        <v>297.56035904488044</v>
      </c>
      <c r="L36" s="333">
        <f t="shared" si="14"/>
        <v>552.29599999999982</v>
      </c>
      <c r="M36" s="258"/>
      <c r="N36" s="334">
        <f t="shared" si="3"/>
        <v>0.8397654534982868</v>
      </c>
      <c r="O36" s="334">
        <f>IF(F36&gt;0,(EXP(LN(J36/F36)/($J$6-$F$6))-1)*100,0)</f>
        <v>0.5510842120780568</v>
      </c>
      <c r="P36" s="335"/>
      <c r="Q36" s="334">
        <f t="shared" ref="Q36" si="15">IF(C36&gt;0,(EXP(LN(G36/C36)/($F$6-$B$6))-1)*100,0)</f>
        <v>0.37700185850677581</v>
      </c>
      <c r="R36" s="334">
        <f t="shared" ref="R36" si="16">IF(G36&gt;0,(EXP(LN(K36/G36)/($J$6-$F$6))-1)*100,0)</f>
        <v>0.41666578527359555</v>
      </c>
      <c r="S36" s="335"/>
      <c r="T36" s="334">
        <f t="shared" ref="T36" si="17">IF(D36&gt;0,(EXP(LN(H36/D36)/($F$6-$B$6))-1)*100,0)</f>
        <v>0.58655386926993458</v>
      </c>
      <c r="U36" s="334">
        <f t="shared" ref="U36" si="18">IF(H36&gt;0,(EXP(LN(L36/H36)/($J$6-$F$6))-1)*100,0)</f>
        <v>0.47830636812842275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Coventry and Warwickshire</v>
      </c>
      <c r="Q1" s="19" t="str">
        <f>CONCATENATE("Occupation Table 5.1  Males: Employment Change by Status (SOC 2020), ",B$5,"-",L$5,", ",Info!B5)</f>
        <v>Occupation Table 5.1  Males: Employment Change by Status (SOC 2020), 2015-2035, Coventry and Warwickshire</v>
      </c>
      <c r="AG1" s="19" t="str">
        <f>CONCATENATE("Occupation Table 5.2  Females: Employment Change by Status (SOC 2020), ",R$5,"-",AB$5,", ",Info!B5)</f>
        <v>Occupation Table 5.2  Females: Employment Change by Status (SOC 2020), 2015-2035, Coventry and Warwickshire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31.44840193987638</v>
      </c>
      <c r="C8" s="11">
        <v>4.4432135870532052</v>
      </c>
      <c r="D8" s="11">
        <v>7.0084326618866397</v>
      </c>
      <c r="E8" s="11">
        <f>SUM(B8:D8)</f>
        <v>42.900048188816221</v>
      </c>
      <c r="F8" s="11"/>
      <c r="G8" s="11">
        <v>35.359774672733515</v>
      </c>
      <c r="H8" s="11">
        <v>6.9999312156381892</v>
      </c>
      <c r="I8" s="11">
        <v>8.2924966623532743</v>
      </c>
      <c r="J8" s="11">
        <f>SUM(G8:I8)</f>
        <v>50.652202550724979</v>
      </c>
      <c r="K8" s="11"/>
      <c r="L8" s="11">
        <v>40.675781310227407</v>
      </c>
      <c r="M8" s="11">
        <v>9.0962175108565049</v>
      </c>
      <c r="N8" s="11">
        <v>9.236236284611298</v>
      </c>
      <c r="O8" s="11">
        <f>SUM(L8:N8)</f>
        <v>59.008235105695206</v>
      </c>
      <c r="Q8" s="10" t="str">
        <f>name!E4</f>
        <v>Managers, directors and senior officials</v>
      </c>
      <c r="R8" s="11">
        <v>22.449933226785252</v>
      </c>
      <c r="S8" s="11">
        <v>1.8968317197407467</v>
      </c>
      <c r="T8" s="11">
        <v>4.852495578967992</v>
      </c>
      <c r="U8" s="11">
        <f>SUM(R8:T8)</f>
        <v>29.19926052549399</v>
      </c>
      <c r="V8" s="11"/>
      <c r="W8" s="11">
        <v>24.461255304842403</v>
      </c>
      <c r="X8" s="11">
        <v>3.1153182745544914</v>
      </c>
      <c r="Y8" s="11">
        <v>5.3308111031752867</v>
      </c>
      <c r="Z8" s="11">
        <f>SUM(W8:Y8)</f>
        <v>32.907384682572179</v>
      </c>
      <c r="AA8" s="11"/>
      <c r="AB8" s="11">
        <v>26.064183827373874</v>
      </c>
      <c r="AC8" s="11">
        <v>4.3076551992045928</v>
      </c>
      <c r="AD8" s="11">
        <v>5.9492756785984291</v>
      </c>
      <c r="AE8" s="11">
        <f>SUM(AB8:AD8)</f>
        <v>36.321114705176896</v>
      </c>
      <c r="AG8" s="10" t="str">
        <f>name!E4</f>
        <v>Managers, directors and senior officials</v>
      </c>
      <c r="AH8" s="11">
        <v>8.9984687130911176</v>
      </c>
      <c r="AI8" s="11">
        <v>2.5463818673124621</v>
      </c>
      <c r="AJ8" s="11">
        <v>2.1559370829186508</v>
      </c>
      <c r="AK8" s="11">
        <f>SUM(AH8:AJ8)</f>
        <v>13.700787663322231</v>
      </c>
      <c r="AL8" s="11"/>
      <c r="AM8" s="11">
        <v>10.898519367891105</v>
      </c>
      <c r="AN8" s="11">
        <v>3.8846129410836956</v>
      </c>
      <c r="AO8" s="11">
        <v>2.9616855591779947</v>
      </c>
      <c r="AP8" s="11">
        <f>SUM(AM8:AO8)</f>
        <v>17.744817868152793</v>
      </c>
      <c r="AQ8" s="11"/>
      <c r="AR8" s="11">
        <v>14.611597482853519</v>
      </c>
      <c r="AS8" s="11">
        <v>4.7885623116519103</v>
      </c>
      <c r="AT8" s="11">
        <v>3.2869606060128667</v>
      </c>
      <c r="AU8" s="11">
        <f>SUM(AR8:AT8)</f>
        <v>22.687120400518292</v>
      </c>
    </row>
    <row r="9" spans="1:47" x14ac:dyDescent="0.2">
      <c r="A9" t="str">
        <f>name!E5</f>
        <v>Professional occupations</v>
      </c>
      <c r="B9" s="11">
        <v>63.078447854292655</v>
      </c>
      <c r="C9" s="11">
        <v>17.128488077653607</v>
      </c>
      <c r="D9" s="11">
        <v>10.557932914496378</v>
      </c>
      <c r="E9" s="11">
        <f t="shared" ref="E9:E18" si="0">SUM(B9:D9)</f>
        <v>90.764868846442639</v>
      </c>
      <c r="F9" s="11"/>
      <c r="G9" s="11">
        <v>76.373951146825121</v>
      </c>
      <c r="H9" s="11">
        <v>21.369056049085373</v>
      </c>
      <c r="I9" s="11">
        <v>13.038609175790935</v>
      </c>
      <c r="J9" s="11">
        <f t="shared" ref="J9:J16" si="1">SUM(G9:I9)</f>
        <v>110.78161637170143</v>
      </c>
      <c r="K9" s="11"/>
      <c r="L9" s="11">
        <v>93.511944290764276</v>
      </c>
      <c r="M9" s="11">
        <v>27.435769780432846</v>
      </c>
      <c r="N9" s="11">
        <v>12.48582857413591</v>
      </c>
      <c r="O9" s="11">
        <f t="shared" ref="O9:O16" si="2">SUM(L9:N9)</f>
        <v>133.43354264533303</v>
      </c>
      <c r="Q9" s="10" t="str">
        <f>name!E5</f>
        <v>Professional occupations</v>
      </c>
      <c r="R9" s="11">
        <v>38.693834649881239</v>
      </c>
      <c r="S9" s="11">
        <v>3.2135540511114296</v>
      </c>
      <c r="T9" s="11">
        <v>7.4004115984040633</v>
      </c>
      <c r="U9" s="11">
        <f t="shared" ref="U9:U16" si="3">SUM(R9:T9)</f>
        <v>49.307800299396732</v>
      </c>
      <c r="V9" s="11"/>
      <c r="W9" s="11">
        <v>45.40637147130149</v>
      </c>
      <c r="X9" s="11">
        <v>4.661630285968541</v>
      </c>
      <c r="Y9" s="11">
        <v>9.7297318508327564</v>
      </c>
      <c r="Z9" s="11">
        <f t="shared" ref="Z9:Z16" si="4">SUM(W9:Y9)</f>
        <v>59.797733608102789</v>
      </c>
      <c r="AA9" s="11"/>
      <c r="AB9" s="11">
        <v>53.892012431285025</v>
      </c>
      <c r="AC9" s="11">
        <v>6.2627115111159908</v>
      </c>
      <c r="AD9" s="11">
        <v>9.1431430776907554</v>
      </c>
      <c r="AE9" s="11">
        <f t="shared" ref="AE9:AE16" si="5">SUM(AB9:AD9)</f>
        <v>69.297867020091772</v>
      </c>
      <c r="AG9" s="10" t="str">
        <f>name!E5</f>
        <v>Professional occupations</v>
      </c>
      <c r="AH9" s="11">
        <v>24.384613204411412</v>
      </c>
      <c r="AI9" s="11">
        <v>13.914934026542181</v>
      </c>
      <c r="AJ9" s="11">
        <v>3.1575213160923132</v>
      </c>
      <c r="AK9" s="11">
        <f t="shared" ref="AK9:AK18" si="6">SUM(AH9:AJ9)</f>
        <v>41.457068547045907</v>
      </c>
      <c r="AL9" s="11"/>
      <c r="AM9" s="11">
        <v>30.967579675523606</v>
      </c>
      <c r="AN9" s="11">
        <v>16.707425763116838</v>
      </c>
      <c r="AO9" s="11">
        <v>3.3088773249581753</v>
      </c>
      <c r="AP9" s="11">
        <f t="shared" ref="AP9:AP18" si="7">SUM(AM9:AO9)</f>
        <v>50.983882763598615</v>
      </c>
      <c r="AQ9" s="11"/>
      <c r="AR9" s="11">
        <v>39.619931859479252</v>
      </c>
      <c r="AS9" s="11">
        <v>21.173058269316872</v>
      </c>
      <c r="AT9" s="11">
        <v>3.3426854964451529</v>
      </c>
      <c r="AU9" s="11">
        <f t="shared" ref="AU9:AU18" si="8">SUM(AR9:AT9)</f>
        <v>64.135675625241277</v>
      </c>
    </row>
    <row r="10" spans="1:47" x14ac:dyDescent="0.2">
      <c r="A10" t="str">
        <f>name!E6</f>
        <v>Associate professional occupations</v>
      </c>
      <c r="B10" s="11">
        <v>38.503784499829578</v>
      </c>
      <c r="C10" s="11">
        <v>11.312883454598415</v>
      </c>
      <c r="D10" s="11">
        <v>8.1093863972193798</v>
      </c>
      <c r="E10" s="11">
        <f t="shared" si="0"/>
        <v>57.926054351647373</v>
      </c>
      <c r="F10" s="11"/>
      <c r="G10" s="11">
        <v>44.05387549459595</v>
      </c>
      <c r="H10" s="11">
        <v>13.530262134130062</v>
      </c>
      <c r="I10" s="11">
        <v>8.0232412249521534</v>
      </c>
      <c r="J10" s="11">
        <f t="shared" si="1"/>
        <v>65.607378853678171</v>
      </c>
      <c r="K10" s="11"/>
      <c r="L10" s="11">
        <v>46.303599687265681</v>
      </c>
      <c r="M10" s="11">
        <v>14.853026209819495</v>
      </c>
      <c r="N10" s="11">
        <v>8.1087396983075468</v>
      </c>
      <c r="O10" s="11">
        <f t="shared" si="2"/>
        <v>69.265365595392723</v>
      </c>
      <c r="Q10" s="10" t="str">
        <f>name!E6</f>
        <v>Associate professional occupations</v>
      </c>
      <c r="R10" s="11">
        <v>24.962534713723368</v>
      </c>
      <c r="S10" s="11">
        <v>3.0804415895199662</v>
      </c>
      <c r="T10" s="11">
        <v>4.9583365271389717</v>
      </c>
      <c r="U10" s="11">
        <f t="shared" si="3"/>
        <v>33.001312830382304</v>
      </c>
      <c r="V10" s="11"/>
      <c r="W10" s="11">
        <v>27.403824361699321</v>
      </c>
      <c r="X10" s="11">
        <v>4.1562409179387734</v>
      </c>
      <c r="Y10" s="11">
        <v>5.3226919803969066</v>
      </c>
      <c r="Z10" s="11">
        <f t="shared" si="4"/>
        <v>36.882757260035</v>
      </c>
      <c r="AA10" s="11"/>
      <c r="AB10" s="11">
        <v>26.455500399328976</v>
      </c>
      <c r="AC10" s="11">
        <v>3.9168783673178336</v>
      </c>
      <c r="AD10" s="11">
        <v>5.3439976159230822</v>
      </c>
      <c r="AE10" s="11">
        <f t="shared" si="5"/>
        <v>35.716376382569891</v>
      </c>
      <c r="AG10" s="10" t="str">
        <f>name!E6</f>
        <v>Associate professional occupations</v>
      </c>
      <c r="AH10" s="11">
        <v>13.541249786106198</v>
      </c>
      <c r="AI10" s="11">
        <v>8.2324418650784494</v>
      </c>
      <c r="AJ10" s="11">
        <v>3.1510498700804104</v>
      </c>
      <c r="AK10" s="11">
        <f t="shared" si="6"/>
        <v>24.924741521265059</v>
      </c>
      <c r="AL10" s="11"/>
      <c r="AM10" s="11">
        <v>16.650051132896674</v>
      </c>
      <c r="AN10" s="11">
        <v>9.3740212161912897</v>
      </c>
      <c r="AO10" s="11">
        <v>2.7005492445552406</v>
      </c>
      <c r="AP10" s="11">
        <f t="shared" si="7"/>
        <v>28.724621593643207</v>
      </c>
      <c r="AQ10" s="11"/>
      <c r="AR10" s="11">
        <v>19.848099287936734</v>
      </c>
      <c r="AS10" s="11">
        <v>10.936147842501658</v>
      </c>
      <c r="AT10" s="11">
        <v>2.7647420823844642</v>
      </c>
      <c r="AU10" s="11">
        <f t="shared" si="8"/>
        <v>33.548989212822853</v>
      </c>
    </row>
    <row r="11" spans="1:47" x14ac:dyDescent="0.2">
      <c r="A11" t="str">
        <f>name!E7</f>
        <v>Administrative and secretarial occupations</v>
      </c>
      <c r="B11" s="11">
        <v>34.46205080562121</v>
      </c>
      <c r="C11" s="11">
        <v>25.759881217965077</v>
      </c>
      <c r="D11" s="11">
        <v>2.4503742014757033</v>
      </c>
      <c r="E11" s="11">
        <f t="shared" si="0"/>
        <v>62.672306225061995</v>
      </c>
      <c r="F11" s="11"/>
      <c r="G11" s="11">
        <v>34.416458271074099</v>
      </c>
      <c r="H11" s="11">
        <v>25.250265328859363</v>
      </c>
      <c r="I11" s="11">
        <v>1.9599077009281103</v>
      </c>
      <c r="J11" s="11">
        <f t="shared" si="1"/>
        <v>61.626631300861575</v>
      </c>
      <c r="K11" s="11"/>
      <c r="L11" s="11">
        <v>30.314121349263125</v>
      </c>
      <c r="M11" s="11">
        <v>21.830168326471163</v>
      </c>
      <c r="N11" s="11">
        <v>1.9059090420010818</v>
      </c>
      <c r="O11" s="11">
        <f t="shared" si="2"/>
        <v>54.05019871773537</v>
      </c>
      <c r="Q11" s="10" t="str">
        <f>name!E7</f>
        <v>Administrative and secretarial occupations</v>
      </c>
      <c r="R11" s="11">
        <v>12.425024697191031</v>
      </c>
      <c r="S11" s="11">
        <v>4.2320233670265344</v>
      </c>
      <c r="T11" s="11">
        <v>0.72390327332215709</v>
      </c>
      <c r="U11" s="11">
        <f t="shared" si="3"/>
        <v>17.380951337539724</v>
      </c>
      <c r="V11" s="11"/>
      <c r="W11" s="11">
        <v>13.38318872069779</v>
      </c>
      <c r="X11" s="11">
        <v>4.9029244782008936</v>
      </c>
      <c r="Y11" s="11">
        <v>0.6862641628608217</v>
      </c>
      <c r="Z11" s="11">
        <f t="shared" si="4"/>
        <v>18.972377361759506</v>
      </c>
      <c r="AA11" s="11"/>
      <c r="AB11" s="11">
        <v>14.846644805871344</v>
      </c>
      <c r="AC11" s="11">
        <v>5.2688958741494263</v>
      </c>
      <c r="AD11" s="11">
        <v>1.0045973474371483</v>
      </c>
      <c r="AE11" s="11">
        <f t="shared" si="5"/>
        <v>21.120138027457919</v>
      </c>
      <c r="AG11" s="10" t="str">
        <f>name!E7</f>
        <v>Administrative and secretarial occupations</v>
      </c>
      <c r="AH11" s="11">
        <v>22.037026108430176</v>
      </c>
      <c r="AI11" s="11">
        <v>21.527857850938542</v>
      </c>
      <c r="AJ11" s="11">
        <v>1.7264709281535446</v>
      </c>
      <c r="AK11" s="11">
        <f t="shared" si="6"/>
        <v>45.29135488752226</v>
      </c>
      <c r="AL11" s="11"/>
      <c r="AM11" s="11">
        <v>21.033269550376307</v>
      </c>
      <c r="AN11" s="11">
        <v>20.347340850658469</v>
      </c>
      <c r="AO11" s="11">
        <v>1.273643538067289</v>
      </c>
      <c r="AP11" s="11">
        <f t="shared" si="7"/>
        <v>42.654253939102063</v>
      </c>
      <c r="AQ11" s="11"/>
      <c r="AR11" s="11">
        <v>15.467476543391774</v>
      </c>
      <c r="AS11" s="11">
        <v>16.561272452321745</v>
      </c>
      <c r="AT11" s="11">
        <v>0.90131169456393356</v>
      </c>
      <c r="AU11" s="11">
        <f t="shared" si="8"/>
        <v>32.930060690277458</v>
      </c>
    </row>
    <row r="12" spans="1:47" x14ac:dyDescent="0.2">
      <c r="A12" t="str">
        <f>name!E8</f>
        <v>Skilled trades occupations</v>
      </c>
      <c r="B12" s="11">
        <v>36.358577502339088</v>
      </c>
      <c r="C12" s="11">
        <v>5.2945213818979235</v>
      </c>
      <c r="D12" s="11">
        <v>14.612595569054898</v>
      </c>
      <c r="E12" s="11">
        <f t="shared" si="0"/>
        <v>56.265694453291907</v>
      </c>
      <c r="F12" s="11"/>
      <c r="G12" s="11">
        <v>29.867565600516091</v>
      </c>
      <c r="H12" s="11">
        <v>4.4229933677319195</v>
      </c>
      <c r="I12" s="11">
        <v>15.460749914892956</v>
      </c>
      <c r="J12" s="11">
        <f t="shared" si="1"/>
        <v>49.751308883140965</v>
      </c>
      <c r="K12" s="11"/>
      <c r="L12" s="11">
        <v>25.382494054164393</v>
      </c>
      <c r="M12" s="11">
        <v>5.0602203187650785</v>
      </c>
      <c r="N12" s="11">
        <v>16.307782565473392</v>
      </c>
      <c r="O12" s="11">
        <f t="shared" si="2"/>
        <v>46.750496938402861</v>
      </c>
      <c r="Q12" s="10" t="str">
        <f>name!E8</f>
        <v>Skilled trades occupations</v>
      </c>
      <c r="R12" s="11">
        <v>34.447414808772642</v>
      </c>
      <c r="S12" s="11">
        <v>3.7211546900136003</v>
      </c>
      <c r="T12" s="11">
        <v>13.323390975213565</v>
      </c>
      <c r="U12" s="11">
        <f t="shared" si="3"/>
        <v>51.491960473999804</v>
      </c>
      <c r="V12" s="11"/>
      <c r="W12" s="11">
        <v>27.777593143303612</v>
      </c>
      <c r="X12" s="11">
        <v>2.9473712900912989</v>
      </c>
      <c r="Y12" s="11">
        <v>13.880464145806092</v>
      </c>
      <c r="Z12" s="11">
        <f t="shared" si="4"/>
        <v>44.605428579201003</v>
      </c>
      <c r="AA12" s="11"/>
      <c r="AB12" s="11">
        <v>22.776601622800747</v>
      </c>
      <c r="AC12" s="11">
        <v>3.4659653739523555</v>
      </c>
      <c r="AD12" s="11">
        <v>14.284737582872426</v>
      </c>
      <c r="AE12" s="11">
        <f t="shared" si="5"/>
        <v>40.527304579625529</v>
      </c>
      <c r="AG12" s="10" t="str">
        <f>name!E8</f>
        <v>Skilled trades occupations</v>
      </c>
      <c r="AH12" s="11">
        <v>1.9111626935664507</v>
      </c>
      <c r="AI12" s="11">
        <v>1.5733666918843283</v>
      </c>
      <c r="AJ12" s="11">
        <v>1.289204593841333</v>
      </c>
      <c r="AK12" s="11">
        <f t="shared" si="6"/>
        <v>4.7737339792921123</v>
      </c>
      <c r="AL12" s="11"/>
      <c r="AM12" s="11">
        <v>2.0899724572124772</v>
      </c>
      <c r="AN12" s="11">
        <v>1.4756220776406201</v>
      </c>
      <c r="AO12" s="11">
        <v>1.5802857690868655</v>
      </c>
      <c r="AP12" s="11">
        <f t="shared" si="7"/>
        <v>5.145880303939963</v>
      </c>
      <c r="AQ12" s="11"/>
      <c r="AR12" s="11">
        <v>2.6058924313636385</v>
      </c>
      <c r="AS12" s="11">
        <v>1.5942549448127215</v>
      </c>
      <c r="AT12" s="11">
        <v>2.0230449826009669</v>
      </c>
      <c r="AU12" s="11">
        <f t="shared" si="8"/>
        <v>6.223192358777327</v>
      </c>
    </row>
    <row r="13" spans="1:47" x14ac:dyDescent="0.2">
      <c r="A13" t="str">
        <f>name!E9</f>
        <v>Caring, leisure and other service occupations</v>
      </c>
      <c r="B13" s="11">
        <v>22.320988316574173</v>
      </c>
      <c r="C13" s="11">
        <v>21.040678138145662</v>
      </c>
      <c r="D13" s="11">
        <v>3.9581401563105927</v>
      </c>
      <c r="E13" s="11">
        <f t="shared" si="0"/>
        <v>47.31980661103043</v>
      </c>
      <c r="F13" s="11"/>
      <c r="G13" s="11">
        <v>21.98973987867414</v>
      </c>
      <c r="H13" s="11">
        <v>20.622164944708523</v>
      </c>
      <c r="I13" s="11">
        <v>3.5409247293023318</v>
      </c>
      <c r="J13" s="11">
        <f t="shared" si="1"/>
        <v>46.152829552684992</v>
      </c>
      <c r="K13" s="11"/>
      <c r="L13" s="11">
        <v>26.619645796315687</v>
      </c>
      <c r="M13" s="11">
        <v>22.664032713512352</v>
      </c>
      <c r="N13" s="11">
        <v>4.5966818381024384</v>
      </c>
      <c r="O13" s="11">
        <f t="shared" si="2"/>
        <v>53.880360347930477</v>
      </c>
      <c r="Q13" s="10" t="str">
        <f>name!E9</f>
        <v>Caring, leisure and other service occupations</v>
      </c>
      <c r="R13" s="11">
        <v>4.5219143657722078</v>
      </c>
      <c r="S13" s="11">
        <v>2.2260977396919621</v>
      </c>
      <c r="T13" s="11">
        <v>0.65025691603710911</v>
      </c>
      <c r="U13" s="11">
        <f t="shared" si="3"/>
        <v>7.398269021501279</v>
      </c>
      <c r="V13" s="11"/>
      <c r="W13" s="11">
        <v>4.2157808110880026</v>
      </c>
      <c r="X13" s="11">
        <v>2.443935006097929</v>
      </c>
      <c r="Y13" s="11">
        <v>0.6870592787403621</v>
      </c>
      <c r="Z13" s="11">
        <f t="shared" si="4"/>
        <v>7.3467750959262936</v>
      </c>
      <c r="AA13" s="11"/>
      <c r="AB13" s="11">
        <v>5.2079738582641903</v>
      </c>
      <c r="AC13" s="11">
        <v>2.9299506277984917</v>
      </c>
      <c r="AD13" s="11">
        <v>1.1006673326059158</v>
      </c>
      <c r="AE13" s="11">
        <f t="shared" si="5"/>
        <v>9.2385918186685974</v>
      </c>
      <c r="AG13" s="10" t="str">
        <f>name!E9</f>
        <v>Caring, leisure and other service occupations</v>
      </c>
      <c r="AH13" s="11">
        <v>17.799073950801962</v>
      </c>
      <c r="AI13" s="11">
        <v>18.814580398453703</v>
      </c>
      <c r="AJ13" s="11">
        <v>3.3078832402734846</v>
      </c>
      <c r="AK13" s="11">
        <f t="shared" si="6"/>
        <v>39.921537589529152</v>
      </c>
      <c r="AL13" s="11"/>
      <c r="AM13" s="11">
        <v>17.773959067586127</v>
      </c>
      <c r="AN13" s="11">
        <v>18.178229938610592</v>
      </c>
      <c r="AO13" s="11">
        <v>2.8538654505619689</v>
      </c>
      <c r="AP13" s="11">
        <f t="shared" si="7"/>
        <v>38.806054456758687</v>
      </c>
      <c r="AQ13" s="11"/>
      <c r="AR13" s="11">
        <v>21.411671938051501</v>
      </c>
      <c r="AS13" s="11">
        <v>19.734082085713851</v>
      </c>
      <c r="AT13" s="11">
        <v>3.4960145054965235</v>
      </c>
      <c r="AU13" s="11">
        <f t="shared" si="8"/>
        <v>44.641768529261874</v>
      </c>
    </row>
    <row r="14" spans="1:47" x14ac:dyDescent="0.2">
      <c r="A14" t="str">
        <f>name!E10</f>
        <v>Sales and customer service occupations</v>
      </c>
      <c r="B14" s="11">
        <v>14.956906168640993</v>
      </c>
      <c r="C14" s="11">
        <v>23.198740286480461</v>
      </c>
      <c r="D14" s="11">
        <v>2.5656028890825717</v>
      </c>
      <c r="E14" s="11">
        <f t="shared" si="0"/>
        <v>40.721249344204026</v>
      </c>
      <c r="F14" s="11"/>
      <c r="G14" s="11">
        <v>14.386634506877748</v>
      </c>
      <c r="H14" s="11">
        <v>23.068197368231882</v>
      </c>
      <c r="I14" s="11">
        <v>1.6754308329482024</v>
      </c>
      <c r="J14" s="11">
        <f t="shared" si="1"/>
        <v>39.130262708057835</v>
      </c>
      <c r="K14" s="11"/>
      <c r="L14" s="11">
        <v>15.645142698403117</v>
      </c>
      <c r="M14" s="11">
        <v>23.826472527950145</v>
      </c>
      <c r="N14" s="11">
        <v>1.4543592906362262</v>
      </c>
      <c r="O14" s="11">
        <f t="shared" si="2"/>
        <v>40.925974516989491</v>
      </c>
      <c r="Q14" s="10" t="str">
        <f>name!E10</f>
        <v>Sales and customer service occupations</v>
      </c>
      <c r="R14" s="11">
        <v>8.305784284434397</v>
      </c>
      <c r="S14" s="11">
        <v>6.9168662150181071</v>
      </c>
      <c r="T14" s="11">
        <v>1.5765200836471009</v>
      </c>
      <c r="U14" s="11">
        <f t="shared" si="3"/>
        <v>16.799170583099606</v>
      </c>
      <c r="V14" s="11"/>
      <c r="W14" s="11">
        <v>8.0948138724497838</v>
      </c>
      <c r="X14" s="11">
        <v>7.7580017526185969</v>
      </c>
      <c r="Y14" s="11">
        <v>1.0068625485575775</v>
      </c>
      <c r="Z14" s="11">
        <f t="shared" si="4"/>
        <v>16.859678173625959</v>
      </c>
      <c r="AA14" s="11"/>
      <c r="AB14" s="11">
        <v>9.2746179938032114</v>
      </c>
      <c r="AC14" s="11">
        <v>8.4247075975656838</v>
      </c>
      <c r="AD14" s="11">
        <v>0.89674802748156679</v>
      </c>
      <c r="AE14" s="11">
        <f t="shared" si="5"/>
        <v>18.596073618850465</v>
      </c>
      <c r="AG14" s="10" t="str">
        <f>name!E10</f>
        <v>Sales and customer service occupations</v>
      </c>
      <c r="AH14" s="11">
        <v>6.6511218842066011</v>
      </c>
      <c r="AI14" s="11">
        <v>16.281874071462358</v>
      </c>
      <c r="AJ14" s="11">
        <v>0.98908280543547111</v>
      </c>
      <c r="AK14" s="11">
        <f t="shared" si="6"/>
        <v>23.92207876110443</v>
      </c>
      <c r="AL14" s="11"/>
      <c r="AM14" s="11">
        <v>6.2918206344279621</v>
      </c>
      <c r="AN14" s="11">
        <v>15.310195615613278</v>
      </c>
      <c r="AO14" s="11">
        <v>0.66856828439062499</v>
      </c>
      <c r="AP14" s="11">
        <f t="shared" si="7"/>
        <v>22.270584534431862</v>
      </c>
      <c r="AQ14" s="11"/>
      <c r="AR14" s="11">
        <v>6.3705247045998963</v>
      </c>
      <c r="AS14" s="11">
        <v>15.401764930384463</v>
      </c>
      <c r="AT14" s="11">
        <v>0.55761126315466014</v>
      </c>
      <c r="AU14" s="11">
        <f t="shared" si="8"/>
        <v>22.329900898139019</v>
      </c>
    </row>
    <row r="15" spans="1:47" x14ac:dyDescent="0.2">
      <c r="A15" t="str">
        <f>name!E11</f>
        <v>Process, plant and machine operatives</v>
      </c>
      <c r="B15" s="11">
        <v>32.361148754545304</v>
      </c>
      <c r="C15" s="11">
        <v>4.6577824035210247</v>
      </c>
      <c r="D15" s="11">
        <v>5.3486697673777366</v>
      </c>
      <c r="E15" s="11">
        <f t="shared" si="0"/>
        <v>42.367600925444066</v>
      </c>
      <c r="F15" s="11"/>
      <c r="G15" s="11">
        <v>26.283817683657521</v>
      </c>
      <c r="H15" s="11">
        <v>6.4137672706478064</v>
      </c>
      <c r="I15" s="11">
        <v>6.3311817798107635</v>
      </c>
      <c r="J15" s="11">
        <f t="shared" si="1"/>
        <v>39.02876673411609</v>
      </c>
      <c r="K15" s="11"/>
      <c r="L15" s="11">
        <v>29.360440871257474</v>
      </c>
      <c r="M15" s="11">
        <v>8.6468129323108176</v>
      </c>
      <c r="N15" s="11">
        <v>8.0689398936352337</v>
      </c>
      <c r="O15" s="11">
        <f t="shared" si="2"/>
        <v>46.076193697203522</v>
      </c>
      <c r="Q15" s="10" t="str">
        <f>name!E11</f>
        <v>Process, plant and machine operatives</v>
      </c>
      <c r="R15" s="11">
        <v>29.075672520417328</v>
      </c>
      <c r="S15" s="11">
        <v>3.4663304936214039</v>
      </c>
      <c r="T15" s="11">
        <v>5.0074839038030969</v>
      </c>
      <c r="U15" s="11">
        <f t="shared" si="3"/>
        <v>37.549486917841833</v>
      </c>
      <c r="V15" s="11"/>
      <c r="W15" s="11">
        <v>23.495405303000407</v>
      </c>
      <c r="X15" s="11">
        <v>5.0856109806793413</v>
      </c>
      <c r="Y15" s="11">
        <v>5.8518637690157451</v>
      </c>
      <c r="Z15" s="11">
        <f t="shared" si="4"/>
        <v>34.432880052695495</v>
      </c>
      <c r="AA15" s="11"/>
      <c r="AB15" s="11">
        <v>25.647161767920071</v>
      </c>
      <c r="AC15" s="11">
        <v>6.1618793637962641</v>
      </c>
      <c r="AD15" s="11">
        <v>7.496852750256191</v>
      </c>
      <c r="AE15" s="11">
        <f t="shared" si="5"/>
        <v>39.305893881972523</v>
      </c>
      <c r="AG15" s="10" t="str">
        <f>name!E11</f>
        <v>Process, plant and machine operatives</v>
      </c>
      <c r="AH15" s="11">
        <v>3.2854762341279851</v>
      </c>
      <c r="AI15" s="11">
        <v>1.1914519098996221</v>
      </c>
      <c r="AJ15" s="11">
        <v>0.34118586357464825</v>
      </c>
      <c r="AK15" s="11">
        <f t="shared" si="6"/>
        <v>4.8181140076022553</v>
      </c>
      <c r="AL15" s="11"/>
      <c r="AM15" s="11">
        <v>2.788412380657125</v>
      </c>
      <c r="AN15" s="11">
        <v>1.3281562899684614</v>
      </c>
      <c r="AO15" s="11">
        <v>0.47931801079501751</v>
      </c>
      <c r="AP15" s="11">
        <f t="shared" si="7"/>
        <v>4.5958866814206036</v>
      </c>
      <c r="AQ15" s="11"/>
      <c r="AR15" s="11">
        <v>3.7132791033373835</v>
      </c>
      <c r="AS15" s="11">
        <v>2.4849335685145464</v>
      </c>
      <c r="AT15" s="11">
        <v>0.57208714337904643</v>
      </c>
      <c r="AU15" s="11">
        <f t="shared" si="8"/>
        <v>6.7702998152309766</v>
      </c>
    </row>
    <row r="16" spans="1:47" x14ac:dyDescent="0.2">
      <c r="A16" t="str">
        <f>name!E12</f>
        <v>Elementary occupations</v>
      </c>
      <c r="B16" s="11">
        <v>24.802063709314094</v>
      </c>
      <c r="C16" s="11">
        <v>27.855876022036426</v>
      </c>
      <c r="D16" s="11">
        <v>5.7344313227109218</v>
      </c>
      <c r="E16" s="11">
        <f t="shared" si="0"/>
        <v>58.392371054061442</v>
      </c>
      <c r="F16" s="11"/>
      <c r="G16" s="11">
        <v>20.744110297437597</v>
      </c>
      <c r="H16" s="11">
        <v>25.449607107872744</v>
      </c>
      <c r="I16" s="11">
        <v>5.222285639723645</v>
      </c>
      <c r="J16" s="11">
        <f t="shared" si="1"/>
        <v>51.416003045033982</v>
      </c>
      <c r="K16" s="11"/>
      <c r="L16" s="11">
        <v>19.769287370341047</v>
      </c>
      <c r="M16" s="11">
        <v>22.299201313824295</v>
      </c>
      <c r="N16" s="11">
        <v>6.8371437511518653</v>
      </c>
      <c r="O16" s="11">
        <f t="shared" si="2"/>
        <v>48.905632435317209</v>
      </c>
      <c r="Q16" s="10" t="str">
        <f>name!E12</f>
        <v>Elementary occupations</v>
      </c>
      <c r="R16" s="11">
        <v>19.645600388276879</v>
      </c>
      <c r="S16" s="11">
        <v>9.8012811563297255</v>
      </c>
      <c r="T16" s="11">
        <v>2.7825221160597562</v>
      </c>
      <c r="U16" s="11">
        <f t="shared" si="3"/>
        <v>32.229403660666364</v>
      </c>
      <c r="V16" s="11"/>
      <c r="W16" s="11">
        <v>16.199183708525783</v>
      </c>
      <c r="X16" s="11">
        <v>9.0711329586459364</v>
      </c>
      <c r="Y16" s="11">
        <v>2.493092564156993</v>
      </c>
      <c r="Z16" s="11">
        <f t="shared" si="4"/>
        <v>27.763409231328712</v>
      </c>
      <c r="AA16" s="11"/>
      <c r="AB16" s="11">
        <v>15.350870669725413</v>
      </c>
      <c r="AC16" s="11">
        <v>8.4904284508972303</v>
      </c>
      <c r="AD16" s="11">
        <v>3.5956998898442047</v>
      </c>
      <c r="AE16" s="11">
        <f t="shared" si="5"/>
        <v>27.436999010466849</v>
      </c>
      <c r="AG16" s="10" t="str">
        <f>name!E12</f>
        <v>Elementary occupations</v>
      </c>
      <c r="AH16" s="11">
        <v>5.1564633210372195</v>
      </c>
      <c r="AI16" s="11">
        <v>18.054594865706694</v>
      </c>
      <c r="AJ16" s="11">
        <v>2.951909206651163</v>
      </c>
      <c r="AK16" s="11">
        <f t="shared" si="6"/>
        <v>26.162967393395075</v>
      </c>
      <c r="AL16" s="11"/>
      <c r="AM16" s="11">
        <v>4.5449265889118147</v>
      </c>
      <c r="AN16" s="11">
        <v>16.378474149226804</v>
      </c>
      <c r="AO16" s="11">
        <v>2.7291930755666529</v>
      </c>
      <c r="AP16" s="11">
        <f t="shared" si="7"/>
        <v>23.65259381370527</v>
      </c>
      <c r="AQ16" s="11"/>
      <c r="AR16" s="11">
        <v>4.4184167006156381</v>
      </c>
      <c r="AS16" s="11">
        <v>13.808772862927061</v>
      </c>
      <c r="AT16" s="11">
        <v>3.2414438613076597</v>
      </c>
      <c r="AU16" s="11">
        <f t="shared" si="8"/>
        <v>21.468633424850356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298.29236955103352</v>
      </c>
      <c r="C18" s="34">
        <f t="shared" ref="C18:D18" si="9">SUM(C8:C16)</f>
        <v>140.6920645693518</v>
      </c>
      <c r="D18" s="34">
        <f t="shared" si="9"/>
        <v>60.34556587961481</v>
      </c>
      <c r="E18" s="34">
        <f t="shared" si="0"/>
        <v>499.33000000000015</v>
      </c>
      <c r="F18" s="34"/>
      <c r="G18" s="34">
        <f>SUM(G8:G16)</f>
        <v>303.47592755239174</v>
      </c>
      <c r="H18" s="34">
        <f t="shared" ref="H18:I18" si="10">SUM(H8:H16)</f>
        <v>147.12624478690586</v>
      </c>
      <c r="I18" s="34">
        <f t="shared" si="10"/>
        <v>63.544827660702367</v>
      </c>
      <c r="J18" s="34">
        <f t="shared" ref="J18" si="11">SUM(G18:I18)</f>
        <v>514.14699999999993</v>
      </c>
      <c r="K18" s="34"/>
      <c r="L18" s="34">
        <f>SUM(L8:L16)</f>
        <v>327.58245742800221</v>
      </c>
      <c r="M18" s="34">
        <f t="shared" ref="M18:N18" si="12">SUM(M8:M16)</f>
        <v>155.71192163394269</v>
      </c>
      <c r="N18" s="34">
        <f t="shared" si="12"/>
        <v>69.001620938054998</v>
      </c>
      <c r="O18" s="34">
        <f>SUM(L18:N18)</f>
        <v>552.29599999999994</v>
      </c>
      <c r="Q18" s="231" t="str">
        <f>name!E3</f>
        <v>All occupations</v>
      </c>
      <c r="R18" s="34">
        <f>SUM(R8:R16)</f>
        <v>194.52771365525433</v>
      </c>
      <c r="S18" s="34">
        <f t="shared" ref="S18:T18" si="13">SUM(S8:S16)</f>
        <v>38.554581022073471</v>
      </c>
      <c r="T18" s="34">
        <f t="shared" si="13"/>
        <v>41.275320972593818</v>
      </c>
      <c r="U18" s="34">
        <f t="shared" ref="U18" si="14">SUM(R18:T18)</f>
        <v>274.35761564992163</v>
      </c>
      <c r="V18" s="34"/>
      <c r="W18" s="34">
        <f>SUM(W8:W16)</f>
        <v>190.4374166969086</v>
      </c>
      <c r="X18" s="34">
        <f t="shared" ref="X18:Y18" si="15">SUM(X8:X16)</f>
        <v>44.142165944795806</v>
      </c>
      <c r="Y18" s="34">
        <f t="shared" si="15"/>
        <v>44.988841403542544</v>
      </c>
      <c r="Z18" s="34">
        <f t="shared" ref="Z18" si="16">SUM(W18:Y18)</f>
        <v>279.56842404524696</v>
      </c>
      <c r="AA18" s="34"/>
      <c r="AB18" s="34">
        <f>SUM(AB8:AB16)</f>
        <v>199.51556737637287</v>
      </c>
      <c r="AC18" s="34">
        <f t="shared" ref="AC18:AD18" si="17">SUM(AC8:AC16)</f>
        <v>49.229072365797876</v>
      </c>
      <c r="AD18" s="34">
        <f t="shared" si="17"/>
        <v>48.815719302709716</v>
      </c>
      <c r="AE18" s="34">
        <f t="shared" ref="AE18" si="18">SUM(AB18:AD18)</f>
        <v>297.5603590448805</v>
      </c>
      <c r="AG18" s="231" t="str">
        <f>name!E3</f>
        <v>All occupations</v>
      </c>
      <c r="AH18" s="34">
        <f>SUM(AH8:AH16)</f>
        <v>103.76465589577913</v>
      </c>
      <c r="AI18" s="34">
        <f t="shared" ref="AI18:AJ18" si="19">SUM(AI8:AI16)</f>
        <v>102.13748354727834</v>
      </c>
      <c r="AJ18" s="34">
        <f t="shared" si="19"/>
        <v>19.070244907021017</v>
      </c>
      <c r="AK18" s="34">
        <f t="shared" si="6"/>
        <v>224.9723843500785</v>
      </c>
      <c r="AL18" s="34"/>
      <c r="AM18" s="34">
        <f>SUM(AM8:AM16)</f>
        <v>113.0385108554832</v>
      </c>
      <c r="AN18" s="34">
        <f t="shared" ref="AN18:AO18" si="20">SUM(AN8:AN16)</f>
        <v>102.98407884211005</v>
      </c>
      <c r="AO18" s="34">
        <f t="shared" si="20"/>
        <v>18.55598625715983</v>
      </c>
      <c r="AP18" s="34">
        <f t="shared" si="7"/>
        <v>234.57857595475309</v>
      </c>
      <c r="AQ18" s="34"/>
      <c r="AR18" s="34">
        <f>SUM(AR8:AR16)</f>
        <v>128.06689005162934</v>
      </c>
      <c r="AS18" s="34">
        <f t="shared" ref="AS18:AT18" si="21">SUM(AS8:AS16)</f>
        <v>106.48284926814482</v>
      </c>
      <c r="AT18" s="34">
        <f t="shared" si="21"/>
        <v>20.185901635345271</v>
      </c>
      <c r="AU18" s="34">
        <f t="shared" si="8"/>
        <v>254.73564095511944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10.542811399168563</v>
      </c>
      <c r="C26" s="18">
        <f t="shared" ref="C26:O26" si="22">C8/C$18*100</f>
        <v>3.1581124355901382</v>
      </c>
      <c r="D26" s="18">
        <f t="shared" si="22"/>
        <v>11.613832035095955</v>
      </c>
      <c r="E26" s="18">
        <f t="shared" si="22"/>
        <v>8.5915222776152458</v>
      </c>
      <c r="F26" s="18"/>
      <c r="G26" s="18">
        <f t="shared" si="22"/>
        <v>11.651591267195005</v>
      </c>
      <c r="H26" s="18">
        <f t="shared" si="22"/>
        <v>4.7577719568502017</v>
      </c>
      <c r="I26" s="18">
        <f t="shared" si="22"/>
        <v>13.049837363051896</v>
      </c>
      <c r="J26" s="18">
        <f t="shared" si="22"/>
        <v>9.8516966063645199</v>
      </c>
      <c r="K26" s="18"/>
      <c r="L26" s="18">
        <f t="shared" si="22"/>
        <v>12.416959573962334</v>
      </c>
      <c r="M26" s="18">
        <f t="shared" si="22"/>
        <v>5.8416962653896602</v>
      </c>
      <c r="N26" s="18">
        <f t="shared" si="22"/>
        <v>13.385535236777942</v>
      </c>
      <c r="O26" s="18">
        <f t="shared" si="22"/>
        <v>10.684168472285734</v>
      </c>
      <c r="Q26" t="str">
        <f>$A$8</f>
        <v>Managers, directors and senior officials</v>
      </c>
      <c r="R26" s="18">
        <f>R8/R$18*100</f>
        <v>11.540737720575612</v>
      </c>
      <c r="S26" s="18">
        <f t="shared" ref="S26:U26" si="23">S8/S$18*100</f>
        <v>4.9198608037129565</v>
      </c>
      <c r="T26" s="18">
        <f t="shared" si="23"/>
        <v>11.756409071149259</v>
      </c>
      <c r="U26" s="18">
        <f t="shared" si="23"/>
        <v>10.642773832366307</v>
      </c>
      <c r="V26" s="18"/>
      <c r="W26" s="18">
        <f t="shared" ref="W26:Z26" si="24">W8/W$18*100</f>
        <v>12.844773747258822</v>
      </c>
      <c r="X26" s="18">
        <f t="shared" si="24"/>
        <v>7.0574658217961215</v>
      </c>
      <c r="Y26" s="18">
        <f t="shared" si="24"/>
        <v>11.849185124281783</v>
      </c>
      <c r="Z26" s="18">
        <f t="shared" si="24"/>
        <v>11.77078019270383</v>
      </c>
      <c r="AA26" s="18"/>
      <c r="AB26" s="18">
        <f t="shared" ref="AB26:AE26" si="25">AB8/AB$18*100</f>
        <v>13.063734409358405</v>
      </c>
      <c r="AC26" s="18">
        <f t="shared" si="25"/>
        <v>8.7502262224168099</v>
      </c>
      <c r="AD26" s="18">
        <f t="shared" si="25"/>
        <v>12.187212978890164</v>
      </c>
      <c r="AE26" s="18">
        <f t="shared" si="25"/>
        <v>12.206301545596215</v>
      </c>
      <c r="AG26" t="str">
        <f>$A$8</f>
        <v>Managers, directors and senior officials</v>
      </c>
      <c r="AH26" s="18">
        <f>AH8/AH$18*100</f>
        <v>8.6719978353025606</v>
      </c>
      <c r="AI26" s="18">
        <f t="shared" ref="AI26:AK26" si="26">AI8/AI$18*100</f>
        <v>2.4930924268696804</v>
      </c>
      <c r="AJ26" s="18">
        <f t="shared" si="26"/>
        <v>11.305240669064025</v>
      </c>
      <c r="AK26" s="18">
        <f t="shared" si="26"/>
        <v>6.0899864234014149</v>
      </c>
      <c r="AL26" s="18"/>
      <c r="AM26" s="18">
        <f t="shared" ref="AM26:AP26" si="27">AM8/AM$18*100</f>
        <v>9.641421569879471</v>
      </c>
      <c r="AN26" s="18">
        <f t="shared" si="27"/>
        <v>3.7720519373090537</v>
      </c>
      <c r="AO26" s="18">
        <f t="shared" si="27"/>
        <v>15.960809186497579</v>
      </c>
      <c r="AP26" s="18">
        <f t="shared" si="27"/>
        <v>7.5645517907720272</v>
      </c>
      <c r="AQ26" s="18"/>
      <c r="AR26" s="18">
        <f t="shared" ref="AR26:AU26" si="28">AR8/AR$18*100</f>
        <v>11.409348253059747</v>
      </c>
      <c r="AS26" s="18">
        <f t="shared" si="28"/>
        <v>4.4970268400626336</v>
      </c>
      <c r="AT26" s="18">
        <f t="shared" si="28"/>
        <v>16.283447058205407</v>
      </c>
      <c r="AU26" s="18">
        <f t="shared" si="28"/>
        <v>8.9061429784438442</v>
      </c>
    </row>
    <row r="27" spans="1:47" x14ac:dyDescent="0.2">
      <c r="A27" t="str">
        <f>$A$9</f>
        <v>Professional occupations</v>
      </c>
      <c r="B27" s="18">
        <f t="shared" ref="B27:B34" si="29">B9/B$18*100</f>
        <v>21.146517408150075</v>
      </c>
      <c r="C27" s="18">
        <f t="shared" ref="C27:O27" si="30">C9/C$18*100</f>
        <v>12.174452148443955</v>
      </c>
      <c r="D27" s="18">
        <f t="shared" si="30"/>
        <v>17.49578906188189</v>
      </c>
      <c r="E27" s="18">
        <f t="shared" si="30"/>
        <v>18.177331393355619</v>
      </c>
      <c r="F27" s="18"/>
      <c r="G27" s="18">
        <f t="shared" si="30"/>
        <v>25.16639516115821</v>
      </c>
      <c r="H27" s="18">
        <f t="shared" si="30"/>
        <v>14.524299237050334</v>
      </c>
      <c r="I27" s="18">
        <f t="shared" si="30"/>
        <v>20.518757632659881</v>
      </c>
      <c r="J27" s="18">
        <f t="shared" si="30"/>
        <v>21.546681468860353</v>
      </c>
      <c r="K27" s="18"/>
      <c r="L27" s="18">
        <f t="shared" si="30"/>
        <v>28.546078146237981</v>
      </c>
      <c r="M27" s="18">
        <f t="shared" si="30"/>
        <v>17.619569197103974</v>
      </c>
      <c r="N27" s="18">
        <f t="shared" si="30"/>
        <v>18.09497864600144</v>
      </c>
      <c r="O27" s="18">
        <f t="shared" si="30"/>
        <v>24.159787984220969</v>
      </c>
      <c r="Q27" t="str">
        <f>$A$9</f>
        <v>Professional occupations</v>
      </c>
      <c r="R27" s="18">
        <f t="shared" ref="R27:U27" si="31">R9/R$18*100</f>
        <v>19.891168164581003</v>
      </c>
      <c r="S27" s="18">
        <f t="shared" si="31"/>
        <v>8.3350770930997502</v>
      </c>
      <c r="T27" s="18">
        <f t="shared" si="31"/>
        <v>17.929385947883539</v>
      </c>
      <c r="U27" s="18">
        <f t="shared" si="31"/>
        <v>17.972090981543275</v>
      </c>
      <c r="V27" s="18"/>
      <c r="W27" s="18">
        <f t="shared" ref="W27:Z27" si="32">W9/W$18*100</f>
        <v>23.843198599762658</v>
      </c>
      <c r="X27" s="18">
        <f t="shared" si="32"/>
        <v>10.560492867065872</v>
      </c>
      <c r="Y27" s="18">
        <f t="shared" si="32"/>
        <v>21.626989153951875</v>
      </c>
      <c r="Z27" s="18">
        <f t="shared" si="32"/>
        <v>21.389301675365449</v>
      </c>
      <c r="AA27" s="18"/>
      <c r="AB27" s="18">
        <f t="shared" ref="AB27:AE27" si="33">AB9/AB$18*100</f>
        <v>27.011432310753637</v>
      </c>
      <c r="AC27" s="18">
        <f t="shared" si="33"/>
        <v>12.721571238598106</v>
      </c>
      <c r="AD27" s="18">
        <f t="shared" si="33"/>
        <v>18.72991570808059</v>
      </c>
      <c r="AE27" s="18">
        <f t="shared" si="33"/>
        <v>23.288675696765004</v>
      </c>
      <c r="AG27" t="str">
        <f>$A$9</f>
        <v>Professional occupations</v>
      </c>
      <c r="AH27" s="18">
        <f t="shared" ref="AH27:AK27" si="34">AH9/AH$18*100</f>
        <v>23.499922005141361</v>
      </c>
      <c r="AI27" s="18">
        <f>AI9/AI$18*100</f>
        <v>13.623729059372319</v>
      </c>
      <c r="AJ27" s="18">
        <f t="shared" si="34"/>
        <v>16.557319171762821</v>
      </c>
      <c r="AK27" s="18">
        <f t="shared" si="34"/>
        <v>18.427625535823434</v>
      </c>
      <c r="AL27" s="18"/>
      <c r="AM27" s="18">
        <f t="shared" ref="AM27:AP27" si="35">AM9/AM$18*100</f>
        <v>27.395601234622468</v>
      </c>
      <c r="AN27" s="18">
        <f t="shared" si="35"/>
        <v>16.223309419247041</v>
      </c>
      <c r="AO27" s="18">
        <f t="shared" si="35"/>
        <v>17.831859105206249</v>
      </c>
      <c r="AP27" s="18">
        <f t="shared" si="35"/>
        <v>21.734245148385881</v>
      </c>
      <c r="AQ27" s="18"/>
      <c r="AR27" s="18">
        <f t="shared" ref="AR27:AU27" si="36">AR9/AR$18*100</f>
        <v>30.936904803034359</v>
      </c>
      <c r="AS27" s="18">
        <f t="shared" si="36"/>
        <v>19.884008002076406</v>
      </c>
      <c r="AT27" s="18">
        <f t="shared" si="36"/>
        <v>16.559505524351465</v>
      </c>
      <c r="AU27" s="18">
        <f t="shared" si="36"/>
        <v>25.17734675240871</v>
      </c>
    </row>
    <row r="28" spans="1:47" x14ac:dyDescent="0.2">
      <c r="A28" t="str">
        <f>$A$10</f>
        <v>Associate professional occupations</v>
      </c>
      <c r="B28" s="18">
        <f t="shared" si="29"/>
        <v>12.908068871417152</v>
      </c>
      <c r="C28" s="18">
        <f t="shared" ref="C28:O28" si="37">C10/C$18*100</f>
        <v>8.0408823974730428</v>
      </c>
      <c r="D28" s="18">
        <f t="shared" si="37"/>
        <v>13.438247332698875</v>
      </c>
      <c r="E28" s="18">
        <f t="shared" si="37"/>
        <v>11.600755883212976</v>
      </c>
      <c r="F28" s="18"/>
      <c r="G28" s="18">
        <f t="shared" si="37"/>
        <v>14.516431616142119</v>
      </c>
      <c r="H28" s="18">
        <f t="shared" si="37"/>
        <v>9.1963620452129184</v>
      </c>
      <c r="I28" s="18">
        <f t="shared" si="37"/>
        <v>12.626112179880719</v>
      </c>
      <c r="J28" s="18">
        <f t="shared" si="37"/>
        <v>12.760432104763458</v>
      </c>
      <c r="K28" s="18"/>
      <c r="L28" s="18">
        <f t="shared" si="37"/>
        <v>14.134944847418311</v>
      </c>
      <c r="M28" s="18">
        <f t="shared" si="37"/>
        <v>9.5387855046429362</v>
      </c>
      <c r="N28" s="18">
        <f t="shared" si="37"/>
        <v>11.751520599185671</v>
      </c>
      <c r="O28" s="18">
        <f t="shared" si="37"/>
        <v>12.541348406541552</v>
      </c>
      <c r="Q28" t="str">
        <f>$A$10</f>
        <v>Associate professional occupations</v>
      </c>
      <c r="R28" s="18">
        <f t="shared" ref="R28:U28" si="38">R10/R$18*100</f>
        <v>12.832379636128577</v>
      </c>
      <c r="S28" s="18">
        <f t="shared" si="38"/>
        <v>7.9898199068907942</v>
      </c>
      <c r="T28" s="18">
        <f t="shared" si="38"/>
        <v>12.012835782503622</v>
      </c>
      <c r="U28" s="18">
        <f t="shared" si="38"/>
        <v>12.028575460610412</v>
      </c>
      <c r="V28" s="18"/>
      <c r="W28" s="18">
        <f t="shared" ref="W28:Z28" si="39">W10/W$18*100</f>
        <v>14.389937039165988</v>
      </c>
      <c r="X28" s="18">
        <f t="shared" si="39"/>
        <v>9.4155799312987227</v>
      </c>
      <c r="Y28" s="18">
        <f t="shared" si="39"/>
        <v>11.831138154133001</v>
      </c>
      <c r="Z28" s="18">
        <f t="shared" si="39"/>
        <v>13.192747852692291</v>
      </c>
      <c r="AA28" s="18"/>
      <c r="AB28" s="18">
        <f t="shared" ref="AB28:AE28" si="40">AB10/AB$18*100</f>
        <v>13.25986776230971</v>
      </c>
      <c r="AC28" s="18">
        <f t="shared" si="40"/>
        <v>7.9564334225381481</v>
      </c>
      <c r="AD28" s="18">
        <f t="shared" si="40"/>
        <v>10.947288480549833</v>
      </c>
      <c r="AE28" s="18">
        <f t="shared" si="40"/>
        <v>12.003069393118608</v>
      </c>
      <c r="AG28" t="str">
        <f>$A$10</f>
        <v>Associate professional occupations</v>
      </c>
      <c r="AH28" s="18">
        <f t="shared" ref="AH28:AK28" si="41">AH10/AH$18*100</f>
        <v>13.04996356341892</v>
      </c>
      <c r="AI28" s="18">
        <f t="shared" si="41"/>
        <v>8.0601573283012602</v>
      </c>
      <c r="AJ28" s="18">
        <f t="shared" si="41"/>
        <v>16.523384389889511</v>
      </c>
      <c r="AK28" s="18">
        <f t="shared" si="41"/>
        <v>11.079022695727749</v>
      </c>
      <c r="AL28" s="18"/>
      <c r="AM28" s="18">
        <f t="shared" ref="AM28:AP28" si="42">AM10/AM$18*100</f>
        <v>14.729538638547115</v>
      </c>
      <c r="AN28" s="18">
        <f t="shared" si="42"/>
        <v>9.1023984693430737</v>
      </c>
      <c r="AO28" s="18">
        <f t="shared" si="42"/>
        <v>14.553520395679499</v>
      </c>
      <c r="AP28" s="18">
        <f t="shared" si="42"/>
        <v>12.245202477136608</v>
      </c>
      <c r="AQ28" s="18"/>
      <c r="AR28" s="18">
        <f t="shared" ref="AR28:AU28" si="43">AR10/AR$18*100</f>
        <v>15.498228527244709</v>
      </c>
      <c r="AS28" s="18">
        <f t="shared" si="43"/>
        <v>10.270337352602466</v>
      </c>
      <c r="AT28" s="18">
        <f t="shared" si="43"/>
        <v>13.696401242456439</v>
      </c>
      <c r="AU28" s="18">
        <f t="shared" si="43"/>
        <v>13.170119849359313</v>
      </c>
    </row>
    <row r="29" spans="1:47" x14ac:dyDescent="0.2">
      <c r="A29" t="str">
        <f>$A$11</f>
        <v>Administrative and secretarial occupations</v>
      </c>
      <c r="B29" s="18">
        <f t="shared" si="29"/>
        <v>11.553111753240893</v>
      </c>
      <c r="C29" s="18">
        <f t="shared" ref="C29:O29" si="44">C11/C$18*100</f>
        <v>18.309405933315574</v>
      </c>
      <c r="D29" s="18">
        <f t="shared" si="44"/>
        <v>4.0605704259431903</v>
      </c>
      <c r="E29" s="18">
        <f t="shared" si="44"/>
        <v>12.551279960159009</v>
      </c>
      <c r="F29" s="18"/>
      <c r="G29" s="18">
        <f t="shared" si="44"/>
        <v>11.340753959844964</v>
      </c>
      <c r="H29" s="18">
        <f t="shared" si="44"/>
        <v>17.162312111908548</v>
      </c>
      <c r="I29" s="18">
        <f t="shared" si="44"/>
        <v>3.0842914727742095</v>
      </c>
      <c r="J29" s="18">
        <f t="shared" si="44"/>
        <v>11.986189027819199</v>
      </c>
      <c r="K29" s="18"/>
      <c r="L29" s="18">
        <f t="shared" si="44"/>
        <v>9.253890329559459</v>
      </c>
      <c r="M29" s="18">
        <f t="shared" si="44"/>
        <v>14.019587002330422</v>
      </c>
      <c r="N29" s="18">
        <f t="shared" si="44"/>
        <v>2.7621221300178997</v>
      </c>
      <c r="O29" s="18">
        <f t="shared" si="44"/>
        <v>9.7864548571301206</v>
      </c>
      <c r="Q29" t="str">
        <f>$A$11</f>
        <v>Administrative and secretarial occupations</v>
      </c>
      <c r="R29" s="18">
        <f t="shared" ref="R29:U29" si="45">R11/R$18*100</f>
        <v>6.3872774031626642</v>
      </c>
      <c r="S29" s="18">
        <f t="shared" si="45"/>
        <v>10.976706930373837</v>
      </c>
      <c r="T29" s="18">
        <f t="shared" si="45"/>
        <v>1.7538404457298293</v>
      </c>
      <c r="U29" s="18">
        <f t="shared" si="45"/>
        <v>6.3351444778983996</v>
      </c>
      <c r="V29" s="18"/>
      <c r="W29" s="18">
        <f t="shared" ref="W29:Z29" si="46">W11/W$18*100</f>
        <v>7.0276046340188785</v>
      </c>
      <c r="X29" s="18">
        <f t="shared" si="46"/>
        <v>11.107122573759726</v>
      </c>
      <c r="Y29" s="18">
        <f t="shared" si="46"/>
        <v>1.5254097270590821</v>
      </c>
      <c r="Z29" s="18">
        <f t="shared" si="46"/>
        <v>6.7863090857102337</v>
      </c>
      <c r="AA29" s="18"/>
      <c r="AB29" s="18">
        <f t="shared" ref="AB29:AE29" si="47">AB11/AB$18*100</f>
        <v>7.4413465581180116</v>
      </c>
      <c r="AC29" s="18">
        <f t="shared" si="47"/>
        <v>10.702813644341623</v>
      </c>
      <c r="AD29" s="18">
        <f t="shared" si="47"/>
        <v>2.0579382252007172</v>
      </c>
      <c r="AE29" s="18">
        <f t="shared" si="47"/>
        <v>7.0977660113229017</v>
      </c>
      <c r="AG29" t="str">
        <f>$A$11</f>
        <v>Administrative and secretarial occupations</v>
      </c>
      <c r="AH29" s="18">
        <f t="shared" ref="AH29:AK29" si="48">AH11/AH$18*100</f>
        <v>21.237507047259029</v>
      </c>
      <c r="AI29" s="18">
        <f t="shared" si="48"/>
        <v>21.077333319039067</v>
      </c>
      <c r="AJ29" s="18">
        <f t="shared" si="48"/>
        <v>9.0532184383112799</v>
      </c>
      <c r="AK29" s="18">
        <f t="shared" si="48"/>
        <v>20.13196198207358</v>
      </c>
      <c r="AL29" s="18"/>
      <c r="AM29" s="18">
        <f t="shared" ref="AM29:AP29" si="49">AM11/AM$18*100</f>
        <v>18.607171477397465</v>
      </c>
      <c r="AN29" s="18">
        <f t="shared" si="49"/>
        <v>19.757753896943601</v>
      </c>
      <c r="AO29" s="18">
        <f t="shared" si="49"/>
        <v>6.8637878925775411</v>
      </c>
      <c r="AP29" s="18">
        <f t="shared" si="49"/>
        <v>18.183354454044203</v>
      </c>
      <c r="AQ29" s="18"/>
      <c r="AR29" s="18">
        <f t="shared" ref="AR29:AU29" si="50">AR11/AR$18*100</f>
        <v>12.077654526596342</v>
      </c>
      <c r="AS29" s="18">
        <f t="shared" si="50"/>
        <v>15.552995215799678</v>
      </c>
      <c r="AT29" s="18">
        <f t="shared" si="50"/>
        <v>4.465055417617549</v>
      </c>
      <c r="AU29" s="18">
        <f t="shared" si="50"/>
        <v>12.927150895260564</v>
      </c>
    </row>
    <row r="30" spans="1:47" x14ac:dyDescent="0.2">
      <c r="A30" t="str">
        <f>$A$12</f>
        <v>Skilled trades occupations</v>
      </c>
      <c r="B30" s="18">
        <f t="shared" si="29"/>
        <v>12.188906326052923</v>
      </c>
      <c r="C30" s="18">
        <f t="shared" ref="C30:O30" si="51">C12/C$18*100</f>
        <v>3.763198299850151</v>
      </c>
      <c r="D30" s="18">
        <f t="shared" si="51"/>
        <v>24.214862112994361</v>
      </c>
      <c r="E30" s="18">
        <f t="shared" si="51"/>
        <v>11.268238330020605</v>
      </c>
      <c r="F30" s="18"/>
      <c r="G30" s="18">
        <f t="shared" si="51"/>
        <v>9.8418236469051692</v>
      </c>
      <c r="H30" s="18">
        <f t="shared" si="51"/>
        <v>3.0062572276877435</v>
      </c>
      <c r="I30" s="18">
        <f t="shared" si="51"/>
        <v>24.330461634809421</v>
      </c>
      <c r="J30" s="18">
        <f t="shared" si="51"/>
        <v>9.6764755766621171</v>
      </c>
      <c r="K30" s="18"/>
      <c r="L30" s="18">
        <f t="shared" si="51"/>
        <v>7.7484289767693353</v>
      </c>
      <c r="M30" s="18">
        <f t="shared" si="51"/>
        <v>3.2497321114955859</v>
      </c>
      <c r="N30" s="18">
        <f t="shared" si="51"/>
        <v>23.633912281732368</v>
      </c>
      <c r="O30" s="18">
        <f t="shared" si="51"/>
        <v>8.4647538527171786</v>
      </c>
      <c r="Q30" t="str">
        <f>$A$12</f>
        <v>Skilled trades occupations</v>
      </c>
      <c r="R30" s="18">
        <f t="shared" ref="R30:U30" si="52">R12/R$18*100</f>
        <v>17.708229928523707</v>
      </c>
      <c r="S30" s="18">
        <f t="shared" si="52"/>
        <v>9.6516538148427689</v>
      </c>
      <c r="T30" s="18">
        <f t="shared" si="52"/>
        <v>32.279315245204501</v>
      </c>
      <c r="U30" s="18">
        <f t="shared" si="52"/>
        <v>18.768190688646012</v>
      </c>
      <c r="V30" s="18"/>
      <c r="W30" s="18">
        <f t="shared" ref="W30:Z30" si="53">W12/W$18*100</f>
        <v>14.586205602396479</v>
      </c>
      <c r="X30" s="18">
        <f t="shared" si="53"/>
        <v>6.6769974399925953</v>
      </c>
      <c r="Y30" s="18">
        <f t="shared" si="53"/>
        <v>30.853126492635361</v>
      </c>
      <c r="Z30" s="18">
        <f t="shared" si="53"/>
        <v>15.955102487533356</v>
      </c>
      <c r="AA30" s="18"/>
      <c r="AB30" s="18">
        <f t="shared" ref="AB30:AE30" si="54">AB12/AB$18*100</f>
        <v>11.41595210955855</v>
      </c>
      <c r="AC30" s="18">
        <f t="shared" si="54"/>
        <v>7.040484834242684</v>
      </c>
      <c r="AD30" s="18">
        <f t="shared" si="54"/>
        <v>29.262577274118939</v>
      </c>
      <c r="AE30" s="18">
        <f t="shared" si="54"/>
        <v>13.619860088121774</v>
      </c>
      <c r="AG30" t="str">
        <f>$A$12</f>
        <v>Skilled trades occupations</v>
      </c>
      <c r="AH30" s="18">
        <f t="shared" ref="AH30:AK30" si="55">AH12/AH$18*100</f>
        <v>1.8418243447807663</v>
      </c>
      <c r="AI30" s="18">
        <f t="shared" si="55"/>
        <v>1.5404400394846558</v>
      </c>
      <c r="AJ30" s="18">
        <f t="shared" si="55"/>
        <v>6.7602938511119577</v>
      </c>
      <c r="AK30" s="18">
        <f t="shared" si="55"/>
        <v>2.1219199827938557</v>
      </c>
      <c r="AL30" s="18"/>
      <c r="AM30" s="18">
        <f t="shared" ref="AM30:AP30" si="56">AM12/AM$18*100</f>
        <v>1.8489030343689266</v>
      </c>
      <c r="AN30" s="18">
        <f t="shared" si="56"/>
        <v>1.432864277888011</v>
      </c>
      <c r="AO30" s="18">
        <f t="shared" si="56"/>
        <v>8.5163124567259896</v>
      </c>
      <c r="AP30" s="18">
        <f t="shared" si="56"/>
        <v>2.1936701947293478</v>
      </c>
      <c r="AQ30" s="18"/>
      <c r="AR30" s="18">
        <f t="shared" ref="AR30:AU30" si="57">AR12/AR$18*100</f>
        <v>2.0347901243741373</v>
      </c>
      <c r="AS30" s="18">
        <f t="shared" si="57"/>
        <v>1.4971941075675699</v>
      </c>
      <c r="AT30" s="18">
        <f t="shared" si="57"/>
        <v>10.022068962521047</v>
      </c>
      <c r="AU30" s="18">
        <f t="shared" si="57"/>
        <v>2.4430002552621835</v>
      </c>
    </row>
    <row r="31" spans="1:47" x14ac:dyDescent="0.2">
      <c r="A31" t="str">
        <f>$A$13</f>
        <v>Caring, leisure and other service occupations</v>
      </c>
      <c r="B31" s="18">
        <f t="shared" si="29"/>
        <v>7.4829229960424364</v>
      </c>
      <c r="C31" s="18">
        <f t="shared" ref="C31:O31" si="58">C13/C$18*100</f>
        <v>14.955127854971531</v>
      </c>
      <c r="D31" s="18">
        <f t="shared" si="58"/>
        <v>6.5591234395030877</v>
      </c>
      <c r="E31" s="18">
        <f t="shared" si="58"/>
        <v>9.4766600466686199</v>
      </c>
      <c r="F31" s="18"/>
      <c r="G31" s="18">
        <f t="shared" si="58"/>
        <v>7.2459585364898036</v>
      </c>
      <c r="H31" s="18">
        <f t="shared" si="58"/>
        <v>14.01664602707503</v>
      </c>
      <c r="I31" s="18">
        <f t="shared" si="58"/>
        <v>5.5723256473510334</v>
      </c>
      <c r="J31" s="18">
        <f t="shared" si="58"/>
        <v>8.976582485686972</v>
      </c>
      <c r="K31" s="18"/>
      <c r="L31" s="18">
        <f t="shared" si="58"/>
        <v>8.1260901469872788</v>
      </c>
      <c r="M31" s="18">
        <f t="shared" si="58"/>
        <v>14.555104372028993</v>
      </c>
      <c r="N31" s="18">
        <f t="shared" si="58"/>
        <v>6.6617012406549545</v>
      </c>
      <c r="O31" s="18">
        <f t="shared" si="58"/>
        <v>9.7557035263573297</v>
      </c>
      <c r="Q31" t="str">
        <f>$A$13</f>
        <v>Caring, leisure and other service occupations</v>
      </c>
      <c r="R31" s="18">
        <f t="shared" ref="R31:U31" si="59">R13/R$18*100</f>
        <v>2.3245604859089792</v>
      </c>
      <c r="S31" s="18">
        <f t="shared" si="59"/>
        <v>5.7738864764668687</v>
      </c>
      <c r="T31" s="18">
        <f t="shared" si="59"/>
        <v>1.5754133480121688</v>
      </c>
      <c r="U31" s="18">
        <f t="shared" si="59"/>
        <v>2.6965786985630529</v>
      </c>
      <c r="V31" s="18"/>
      <c r="W31" s="18">
        <f t="shared" ref="W31:Z31" si="60">W13/W$18*100</f>
        <v>2.2137355590144581</v>
      </c>
      <c r="X31" s="18">
        <f t="shared" si="60"/>
        <v>5.5365090357240607</v>
      </c>
      <c r="Y31" s="18">
        <f t="shared" si="60"/>
        <v>1.527177089486597</v>
      </c>
      <c r="Z31" s="18">
        <f t="shared" si="60"/>
        <v>2.6278987410742958</v>
      </c>
      <c r="AA31" s="18"/>
      <c r="AB31" s="18">
        <f t="shared" ref="AB31:AE31" si="61">AB13/AB$18*100</f>
        <v>2.6103095245894736</v>
      </c>
      <c r="AC31" s="18">
        <f t="shared" si="61"/>
        <v>5.9516673522251633</v>
      </c>
      <c r="AD31" s="18">
        <f t="shared" si="61"/>
        <v>2.2547395558807604</v>
      </c>
      <c r="AE31" s="18">
        <f t="shared" si="61"/>
        <v>3.1047790936679025</v>
      </c>
      <c r="AG31" t="str">
        <f>$A$13</f>
        <v>Caring, leisure and other service occupations</v>
      </c>
      <c r="AH31" s="18">
        <f t="shared" ref="AH31:AK31" si="62">AH13/AH$18*100</f>
        <v>17.153310823561437</v>
      </c>
      <c r="AI31" s="18">
        <f t="shared" si="62"/>
        <v>18.420838016578543</v>
      </c>
      <c r="AJ31" s="18">
        <f t="shared" si="62"/>
        <v>17.345782691315275</v>
      </c>
      <c r="AK31" s="18">
        <f t="shared" si="62"/>
        <v>17.745083559859253</v>
      </c>
      <c r="AL31" s="18"/>
      <c r="AM31" s="18">
        <f t="shared" ref="AM31:AP31" si="63">AM13/AM$18*100</f>
        <v>15.723808579104222</v>
      </c>
      <c r="AN31" s="18">
        <f t="shared" si="63"/>
        <v>17.651495399090308</v>
      </c>
      <c r="AO31" s="18">
        <f t="shared" si="63"/>
        <v>15.379756219968122</v>
      </c>
      <c r="AP31" s="18">
        <f t="shared" si="63"/>
        <v>16.542880908375807</v>
      </c>
      <c r="AQ31" s="18"/>
      <c r="AR31" s="18">
        <f t="shared" ref="AR31:AU31" si="64">AR13/AR$18*100</f>
        <v>16.719131642393691</v>
      </c>
      <c r="AS31" s="18">
        <f t="shared" si="64"/>
        <v>18.532639031868449</v>
      </c>
      <c r="AT31" s="18">
        <f t="shared" si="64"/>
        <v>17.319090168234268</v>
      </c>
      <c r="AU31" s="18">
        <f t="shared" si="64"/>
        <v>17.524743833206706</v>
      </c>
    </row>
    <row r="32" spans="1:47" x14ac:dyDescent="0.2">
      <c r="A32" t="str">
        <f>$A$14</f>
        <v>Sales and customer service occupations</v>
      </c>
      <c r="B32" s="18">
        <f t="shared" si="29"/>
        <v>5.0141765916281953</v>
      </c>
      <c r="C32" s="18">
        <f t="shared" ref="C32:O32" si="65">C14/C$18*100</f>
        <v>16.489018309234513</v>
      </c>
      <c r="D32" s="18">
        <f t="shared" si="65"/>
        <v>4.2515184863802098</v>
      </c>
      <c r="E32" s="18">
        <f t="shared" si="65"/>
        <v>8.1551778071023193</v>
      </c>
      <c r="F32" s="18"/>
      <c r="G32" s="18">
        <f t="shared" si="65"/>
        <v>4.7406180196595846</v>
      </c>
      <c r="H32" s="18">
        <f t="shared" si="65"/>
        <v>15.679185859493192</v>
      </c>
      <c r="I32" s="18">
        <f t="shared" si="65"/>
        <v>2.6366124429421163</v>
      </c>
      <c r="J32" s="18">
        <f t="shared" si="65"/>
        <v>7.6107149721884673</v>
      </c>
      <c r="K32" s="18"/>
      <c r="L32" s="18">
        <f t="shared" si="65"/>
        <v>4.7759403300287193</v>
      </c>
      <c r="M32" s="18">
        <f t="shared" si="65"/>
        <v>15.301636687756575</v>
      </c>
      <c r="N32" s="18">
        <f t="shared" si="65"/>
        <v>2.1077175736811342</v>
      </c>
      <c r="O32" s="18">
        <f t="shared" si="65"/>
        <v>7.4101522583885266</v>
      </c>
      <c r="Q32" t="str">
        <f>$A$14</f>
        <v>Sales and customer service occupations</v>
      </c>
      <c r="R32" s="18">
        <f t="shared" ref="R32:U32" si="66">R14/R$18*100</f>
        <v>4.2697177324327491</v>
      </c>
      <c r="S32" s="18">
        <f t="shared" si="66"/>
        <v>17.940452292966242</v>
      </c>
      <c r="T32" s="18">
        <f t="shared" si="66"/>
        <v>3.8195222871649772</v>
      </c>
      <c r="U32" s="18">
        <f t="shared" si="66"/>
        <v>6.1230924985640742</v>
      </c>
      <c r="V32" s="18"/>
      <c r="W32" s="18">
        <f t="shared" ref="W32:Z32" si="67">W14/W$18*100</f>
        <v>4.2506425537861166</v>
      </c>
      <c r="X32" s="18">
        <f t="shared" si="67"/>
        <v>17.575036445472008</v>
      </c>
      <c r="Y32" s="18">
        <f t="shared" si="67"/>
        <v>2.2380272910924406</v>
      </c>
      <c r="Z32" s="18">
        <f t="shared" si="67"/>
        <v>6.030608868366798</v>
      </c>
      <c r="AA32" s="18"/>
      <c r="AB32" s="18">
        <f>AB14/AB$18*100</f>
        <v>4.6485685882882812</v>
      </c>
      <c r="AC32" s="18">
        <f t="shared" ref="AC32:AE32" si="68">AC14/AC$18*100</f>
        <v>17.113277160629149</v>
      </c>
      <c r="AD32" s="18">
        <f t="shared" si="68"/>
        <v>1.8370066861470771</v>
      </c>
      <c r="AE32" s="18">
        <f t="shared" si="68"/>
        <v>6.2495130999776931</v>
      </c>
      <c r="AG32" t="str">
        <f>$A$14</f>
        <v>Sales and customer service occupations</v>
      </c>
      <c r="AH32" s="18">
        <f t="shared" ref="AH32:AK32" si="69">AH14/AH$18*100</f>
        <v>6.4098144274549185</v>
      </c>
      <c r="AI32" s="18">
        <f t="shared" si="69"/>
        <v>15.941134934977768</v>
      </c>
      <c r="AJ32" s="18">
        <f t="shared" si="69"/>
        <v>5.1865238766352935</v>
      </c>
      <c r="AK32" s="18">
        <f t="shared" si="69"/>
        <v>10.633340100925185</v>
      </c>
      <c r="AL32" s="18"/>
      <c r="AM32" s="18">
        <f t="shared" ref="AM32:AP32" si="70">AM14/AM$18*100</f>
        <v>5.5660859178089241</v>
      </c>
      <c r="AN32" s="18">
        <f t="shared" si="70"/>
        <v>14.866565577661856</v>
      </c>
      <c r="AO32" s="18">
        <f t="shared" si="70"/>
        <v>3.6029789800725776</v>
      </c>
      <c r="AP32" s="18">
        <f t="shared" si="70"/>
        <v>9.4938697806433723</v>
      </c>
      <c r="AQ32" s="18"/>
      <c r="AR32" s="18">
        <f t="shared" ref="AR32:AU32" si="71">AR14/AR$18*100</f>
        <v>4.9743729249860449</v>
      </c>
      <c r="AS32" s="18">
        <f t="shared" si="71"/>
        <v>14.464080400027408</v>
      </c>
      <c r="AT32" s="18">
        <f t="shared" si="71"/>
        <v>2.7623797699394785</v>
      </c>
      <c r="AU32" s="18">
        <f t="shared" si="71"/>
        <v>8.7659115208276681</v>
      </c>
    </row>
    <row r="33" spans="1:47" x14ac:dyDescent="0.2">
      <c r="A33" t="str">
        <f>$A$15</f>
        <v>Process, plant and machine operatives</v>
      </c>
      <c r="B33" s="18">
        <f t="shared" si="29"/>
        <v>10.848802067331723</v>
      </c>
      <c r="C33" s="18">
        <f t="shared" ref="C33:O33" si="72">C15/C$18*100</f>
        <v>3.3106219727304156</v>
      </c>
      <c r="D33" s="18">
        <f t="shared" si="72"/>
        <v>8.8634014602629776</v>
      </c>
      <c r="E33" s="18">
        <f t="shared" si="72"/>
        <v>8.4848899376052014</v>
      </c>
      <c r="F33" s="18"/>
      <c r="G33" s="18">
        <f t="shared" si="72"/>
        <v>8.6609234200692615</v>
      </c>
      <c r="H33" s="18">
        <f t="shared" si="72"/>
        <v>4.3593631305803759</v>
      </c>
      <c r="I33" s="18">
        <f t="shared" si="72"/>
        <v>9.9633314195391502</v>
      </c>
      <c r="J33" s="18">
        <f t="shared" si="72"/>
        <v>7.5909743194292858</v>
      </c>
      <c r="K33" s="18"/>
      <c r="L33" s="18">
        <f t="shared" si="72"/>
        <v>8.9627634830569232</v>
      </c>
      <c r="M33" s="18">
        <f t="shared" si="72"/>
        <v>5.5530834386838315</v>
      </c>
      <c r="N33" s="18">
        <f t="shared" si="72"/>
        <v>11.693841077847988</v>
      </c>
      <c r="O33" s="18">
        <f t="shared" si="72"/>
        <v>8.3426629374834373</v>
      </c>
      <c r="Q33" t="str">
        <f>$A$15</f>
        <v>Process, plant and machine operatives</v>
      </c>
      <c r="R33" s="18">
        <f t="shared" ref="R33:U33" si="73">R15/R$18*100</f>
        <v>14.946802167194429</v>
      </c>
      <c r="S33" s="18">
        <f t="shared" si="73"/>
        <v>8.9907097982386119</v>
      </c>
      <c r="T33" s="18">
        <f t="shared" si="73"/>
        <v>12.131907846647612</v>
      </c>
      <c r="U33" s="18">
        <f t="shared" si="73"/>
        <v>13.686329365740921</v>
      </c>
      <c r="V33" s="18"/>
      <c r="W33" s="18">
        <f t="shared" ref="W33:Z33" si="74">W15/W$18*100</f>
        <v>12.337599254664648</v>
      </c>
      <c r="X33" s="18">
        <f t="shared" si="74"/>
        <v>11.520981972292448</v>
      </c>
      <c r="Y33" s="18">
        <f t="shared" si="74"/>
        <v>13.007367130274561</v>
      </c>
      <c r="Z33" s="18">
        <f t="shared" si="74"/>
        <v>12.316441018075302</v>
      </c>
      <c r="AA33" s="18"/>
      <c r="AB33" s="18">
        <f t="shared" ref="AB33:AE33" si="75">AB15/AB$18*100</f>
        <v>12.854717105627353</v>
      </c>
      <c r="AC33" s="18">
        <f t="shared" si="75"/>
        <v>12.516748879625972</v>
      </c>
      <c r="AD33" s="18">
        <f t="shared" si="75"/>
        <v>15.357456281177949</v>
      </c>
      <c r="AE33" s="18">
        <f t="shared" si="75"/>
        <v>13.209385150675962</v>
      </c>
      <c r="AG33" t="str">
        <f>$A$15</f>
        <v>Process, plant and machine operatives</v>
      </c>
      <c r="AH33" s="18">
        <f t="shared" ref="AH33:AK33" si="76">AH15/AH$18*100</f>
        <v>3.1662768076134773</v>
      </c>
      <c r="AI33" s="18">
        <f t="shared" si="76"/>
        <v>1.1665177841865586</v>
      </c>
      <c r="AJ33" s="18">
        <f t="shared" si="76"/>
        <v>1.7891005870041825</v>
      </c>
      <c r="AK33" s="18">
        <f t="shared" si="76"/>
        <v>2.141646861023089</v>
      </c>
      <c r="AL33" s="18"/>
      <c r="AM33" s="18">
        <f t="shared" ref="AM33:AP33" si="77">AM15/AM$18*100</f>
        <v>2.4667808869333374</v>
      </c>
      <c r="AN33" s="18">
        <f t="shared" si="77"/>
        <v>1.2896714763111325</v>
      </c>
      <c r="AO33" s="18">
        <f t="shared" si="77"/>
        <v>2.5830909990573669</v>
      </c>
      <c r="AP33" s="18">
        <f t="shared" si="77"/>
        <v>1.9592098991627802</v>
      </c>
      <c r="AQ33" s="18"/>
      <c r="AR33" s="18">
        <f t="shared" ref="AR33:AU33" si="78">AR15/AR$18*100</f>
        <v>2.899484091352885</v>
      </c>
      <c r="AS33" s="18">
        <f t="shared" si="78"/>
        <v>2.3336467662102027</v>
      </c>
      <c r="AT33" s="18">
        <f t="shared" si="78"/>
        <v>2.8340925944934194</v>
      </c>
      <c r="AU33" s="18">
        <f t="shared" si="78"/>
        <v>2.6577748562572761</v>
      </c>
    </row>
    <row r="34" spans="1:47" x14ac:dyDescent="0.2">
      <c r="A34" t="str">
        <f>$A$16</f>
        <v>Elementary occupations</v>
      </c>
      <c r="B34" s="18">
        <f t="shared" si="29"/>
        <v>8.3146825869680256</v>
      </c>
      <c r="C34" s="18">
        <f t="shared" ref="C34:O34" si="79">C16/C$18*100</f>
        <v>19.799180648390681</v>
      </c>
      <c r="D34" s="18">
        <f t="shared" si="79"/>
        <v>9.5026556452394733</v>
      </c>
      <c r="E34" s="18">
        <f t="shared" si="79"/>
        <v>11.694144364260394</v>
      </c>
      <c r="F34" s="18"/>
      <c r="G34" s="18">
        <f t="shared" si="79"/>
        <v>6.835504372535893</v>
      </c>
      <c r="H34" s="18">
        <f t="shared" si="79"/>
        <v>17.29780240414166</v>
      </c>
      <c r="I34" s="18">
        <f t="shared" si="79"/>
        <v>8.2182702069915763</v>
      </c>
      <c r="J34" s="18">
        <f t="shared" si="79"/>
        <v>10.000253438225641</v>
      </c>
      <c r="K34" s="18"/>
      <c r="L34" s="18">
        <f t="shared" si="79"/>
        <v>6.0349041659796585</v>
      </c>
      <c r="M34" s="18">
        <f t="shared" si="79"/>
        <v>14.320805420568023</v>
      </c>
      <c r="N34" s="18">
        <f t="shared" si="79"/>
        <v>9.9086712141005968</v>
      </c>
      <c r="O34" s="18">
        <f t="shared" si="79"/>
        <v>8.8549677048751434</v>
      </c>
      <c r="Q34" t="str">
        <f>$A$16</f>
        <v>Elementary occupations</v>
      </c>
      <c r="R34" s="18">
        <f t="shared" ref="R34:U34" si="80">R16/R$18*100</f>
        <v>10.099126761492288</v>
      </c>
      <c r="S34" s="18">
        <f t="shared" si="80"/>
        <v>25.421832883408186</v>
      </c>
      <c r="T34" s="18">
        <f t="shared" si="80"/>
        <v>6.7413700257044837</v>
      </c>
      <c r="U34" s="18">
        <f t="shared" si="80"/>
        <v>11.747223996067547</v>
      </c>
      <c r="V34" s="18"/>
      <c r="W34" s="18">
        <f t="shared" ref="W34:Z34" si="81">W16/W$18*100</f>
        <v>8.5063030099319477</v>
      </c>
      <c r="X34" s="18">
        <f t="shared" si="81"/>
        <v>20.549813912598434</v>
      </c>
      <c r="Y34" s="18">
        <f t="shared" si="81"/>
        <v>5.5415798370852913</v>
      </c>
      <c r="Z34" s="18">
        <f t="shared" si="81"/>
        <v>9.9308100784784337</v>
      </c>
      <c r="AA34" s="18"/>
      <c r="AB34" s="18">
        <f t="shared" ref="AB34:AE34" si="82">AB16/AB$18*100</f>
        <v>7.6940716313965689</v>
      </c>
      <c r="AC34" s="18">
        <f t="shared" si="82"/>
        <v>17.246777245382333</v>
      </c>
      <c r="AD34" s="18">
        <f t="shared" si="82"/>
        <v>7.3658648099539743</v>
      </c>
      <c r="AE34" s="18">
        <f t="shared" si="82"/>
        <v>9.2206499207539174</v>
      </c>
      <c r="AG34" t="str">
        <f>$A$16</f>
        <v>Elementary occupations</v>
      </c>
      <c r="AH34" s="18">
        <f t="shared" ref="AH34:AK34" si="83">AH16/AH$18*100</f>
        <v>4.9693831454675221</v>
      </c>
      <c r="AI34" s="18">
        <f t="shared" si="83"/>
        <v>17.676757091190147</v>
      </c>
      <c r="AJ34" s="18">
        <f t="shared" si="83"/>
        <v>15.479136324905665</v>
      </c>
      <c r="AK34" s="18">
        <f t="shared" si="83"/>
        <v>11.629412858372429</v>
      </c>
      <c r="AL34" s="18"/>
      <c r="AM34" s="18">
        <f t="shared" ref="AM34:AP34" si="84">AM16/AM$18*100</f>
        <v>4.0206886613380686</v>
      </c>
      <c r="AN34" s="18">
        <f t="shared" si="84"/>
        <v>15.903889546205921</v>
      </c>
      <c r="AO34" s="18">
        <f t="shared" si="84"/>
        <v>14.70788476421507</v>
      </c>
      <c r="AP34" s="18">
        <f t="shared" si="84"/>
        <v>10.083015346749962</v>
      </c>
      <c r="AQ34" s="18"/>
      <c r="AR34" s="18">
        <f t="shared" ref="AR34:AU34" si="85">AR16/AR$18*100</f>
        <v>3.4500851069580762</v>
      </c>
      <c r="AS34" s="18">
        <f t="shared" si="85"/>
        <v>12.968072283785201</v>
      </c>
      <c r="AT34" s="18">
        <f t="shared" si="85"/>
        <v>16.05795926218094</v>
      </c>
      <c r="AU34" s="18">
        <f t="shared" si="85"/>
        <v>8.4278090589737307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3.911372732857135</v>
      </c>
      <c r="C44" s="27">
        <f t="shared" ref="C44:E44" si="93">H8-C8</f>
        <v>2.556717628584984</v>
      </c>
      <c r="D44" s="27">
        <f t="shared" si="93"/>
        <v>1.2840640004666346</v>
      </c>
      <c r="E44" s="27">
        <f t="shared" si="93"/>
        <v>7.7521543619087581</v>
      </c>
      <c r="F44" s="27"/>
      <c r="G44" s="27">
        <f>L8-G8</f>
        <v>5.3160066374938921</v>
      </c>
      <c r="H44" s="27">
        <f t="shared" ref="H44:J44" si="94">M8-H8</f>
        <v>2.0962862952183157</v>
      </c>
      <c r="I44" s="27">
        <f t="shared" si="94"/>
        <v>0.94373962225802366</v>
      </c>
      <c r="J44" s="27">
        <f t="shared" si="94"/>
        <v>8.356032554970227</v>
      </c>
      <c r="K44" s="27"/>
      <c r="L44" s="27">
        <f>L8-B8</f>
        <v>9.2273793703510272</v>
      </c>
      <c r="M44" s="27">
        <f t="shared" ref="M44:O44" si="95">M8-C8</f>
        <v>4.6530039238032996</v>
      </c>
      <c r="N44" s="27">
        <f t="shared" si="95"/>
        <v>2.2278036227246583</v>
      </c>
      <c r="O44" s="27">
        <f t="shared" si="95"/>
        <v>16.108186916878985</v>
      </c>
      <c r="Q44" t="str">
        <f>$A$8</f>
        <v>Managers, directors and senior officials</v>
      </c>
      <c r="R44" s="27">
        <f>W8-R8</f>
        <v>2.0113220780571517</v>
      </c>
      <c r="S44" s="27">
        <f t="shared" ref="S44:S52" si="96">X8-S8</f>
        <v>1.2184865548137447</v>
      </c>
      <c r="T44" s="27">
        <f t="shared" ref="T44:T52" si="97">Y8-T8</f>
        <v>0.47831552420729473</v>
      </c>
      <c r="U44" s="27">
        <f t="shared" ref="U44:U52" si="98">Z8-U8</f>
        <v>3.7081241570781884</v>
      </c>
      <c r="V44" s="27"/>
      <c r="W44" s="27">
        <f>AB8-W8</f>
        <v>1.6029285225314709</v>
      </c>
      <c r="X44" s="27">
        <f t="shared" ref="X44:X52" si="99">AC8-X8</f>
        <v>1.1923369246501014</v>
      </c>
      <c r="Y44" s="27">
        <f t="shared" ref="Y44:Y52" si="100">AD8-Y8</f>
        <v>0.61846457542314237</v>
      </c>
      <c r="Z44" s="27">
        <f t="shared" ref="Z44:Z52" si="101">AE8-Z8</f>
        <v>3.4137300226047174</v>
      </c>
      <c r="AA44" s="27"/>
      <c r="AB44" s="27">
        <f>AB8-R8</f>
        <v>3.6142506005886226</v>
      </c>
      <c r="AC44" s="27">
        <f t="shared" ref="AC44:AC52" si="102">AC8-S8</f>
        <v>2.4108234794638461</v>
      </c>
      <c r="AD44" s="27">
        <f t="shared" ref="AD44:AD52" si="103">AD8-T8</f>
        <v>1.0967800996304371</v>
      </c>
      <c r="AE44" s="27">
        <f t="shared" ref="AE44:AE52" si="104">AE8-U8</f>
        <v>7.1218541796829058</v>
      </c>
      <c r="AG44" t="str">
        <f>$A$8</f>
        <v>Managers, directors and senior officials</v>
      </c>
      <c r="AH44" s="27">
        <f>AM8-AH8</f>
        <v>1.9000506547999869</v>
      </c>
      <c r="AI44" s="27">
        <f t="shared" ref="AI44:AI52" si="105">AN8-AI8</f>
        <v>1.3382310737712335</v>
      </c>
      <c r="AJ44" s="27">
        <f t="shared" ref="AJ44:AJ52" si="106">AO8-AJ8</f>
        <v>0.80574847625934387</v>
      </c>
      <c r="AK44" s="27">
        <f t="shared" ref="AK44:AK52" si="107">AP8-AK8</f>
        <v>4.0440302048305625</v>
      </c>
      <c r="AL44" s="27"/>
      <c r="AM44" s="27">
        <f>AR8-AM8</f>
        <v>3.7130781149624141</v>
      </c>
      <c r="AN44" s="27">
        <f t="shared" ref="AN44:AN52" si="108">AS8-AN8</f>
        <v>0.90394937056821467</v>
      </c>
      <c r="AO44" s="27">
        <f t="shared" ref="AO44:AO52" si="109">AT8-AO8</f>
        <v>0.32527504683487196</v>
      </c>
      <c r="AP44" s="27">
        <f t="shared" ref="AP44:AP52" si="110">AU8-AP8</f>
        <v>4.942302532365499</v>
      </c>
      <c r="AQ44" s="27"/>
      <c r="AR44" s="27">
        <f>AR8-AH8</f>
        <v>5.613128769762401</v>
      </c>
      <c r="AS44" s="27">
        <f t="shared" ref="AS44:AS52" si="111">AS8-AI8</f>
        <v>2.2421804443394482</v>
      </c>
      <c r="AT44" s="27">
        <f t="shared" ref="AT44:AT52" si="112">AT8-AJ8</f>
        <v>1.1310235230942158</v>
      </c>
      <c r="AU44" s="27">
        <f t="shared" ref="AU44:AU52" si="113">AU8-AK8</f>
        <v>8.9863327371960615</v>
      </c>
    </row>
    <row r="45" spans="1:47" x14ac:dyDescent="0.2">
      <c r="A45" t="str">
        <f>$A$9</f>
        <v>Professional occupations</v>
      </c>
      <c r="B45" s="27">
        <f t="shared" ref="B45:B54" si="114">G9-B9</f>
        <v>13.295503292532466</v>
      </c>
      <c r="C45" s="27">
        <f t="shared" ref="C45:C54" si="115">H9-C9</f>
        <v>4.2405679714317657</v>
      </c>
      <c r="D45" s="27">
        <f t="shared" ref="D45:D54" si="116">I9-D9</f>
        <v>2.4806762612945565</v>
      </c>
      <c r="E45" s="27">
        <f t="shared" ref="E45:E54" si="117">J9-E9</f>
        <v>20.016747525258793</v>
      </c>
      <c r="F45" s="27"/>
      <c r="G45" s="27">
        <f t="shared" ref="G45:G54" si="118">L9-G9</f>
        <v>17.137993143939156</v>
      </c>
      <c r="H45" s="27">
        <f t="shared" ref="H45:H54" si="119">M9-H9</f>
        <v>6.0667137313474733</v>
      </c>
      <c r="I45" s="27">
        <f t="shared" ref="I45:I54" si="120">N9-I9</f>
        <v>-0.55278060165502474</v>
      </c>
      <c r="J45" s="27">
        <f t="shared" ref="J45:J54" si="121">O9-J9</f>
        <v>22.651926273631602</v>
      </c>
      <c r="K45" s="27"/>
      <c r="L45" s="27">
        <f t="shared" ref="L45:L54" si="122">L9-B9</f>
        <v>30.433496436471621</v>
      </c>
      <c r="M45" s="27">
        <f t="shared" ref="M45:M54" si="123">M9-C9</f>
        <v>10.307281702779239</v>
      </c>
      <c r="N45" s="27">
        <f t="shared" ref="N45:N54" si="124">N9-D9</f>
        <v>1.9278956596395318</v>
      </c>
      <c r="O45" s="27">
        <f t="shared" ref="O45:O54" si="125">O9-E9</f>
        <v>42.668673798890396</v>
      </c>
      <c r="Q45" t="str">
        <f>$A$9</f>
        <v>Professional occupations</v>
      </c>
      <c r="R45" s="27">
        <f t="shared" ref="R45:R52" si="126">W9-R9</f>
        <v>6.712536821420251</v>
      </c>
      <c r="S45" s="27">
        <f t="shared" si="96"/>
        <v>1.4480762348571115</v>
      </c>
      <c r="T45" s="27">
        <f t="shared" si="97"/>
        <v>2.3293202524286931</v>
      </c>
      <c r="U45" s="27">
        <f t="shared" si="98"/>
        <v>10.489933308706057</v>
      </c>
      <c r="V45" s="27"/>
      <c r="W45" s="27">
        <f t="shared" ref="W45:W52" si="127">AB9-W9</f>
        <v>8.4856409599835345</v>
      </c>
      <c r="X45" s="27">
        <f t="shared" si="99"/>
        <v>1.6010812251474498</v>
      </c>
      <c r="Y45" s="27">
        <f t="shared" si="100"/>
        <v>-0.58658877314200097</v>
      </c>
      <c r="Z45" s="27">
        <f t="shared" si="101"/>
        <v>9.5001334119889833</v>
      </c>
      <c r="AA45" s="27"/>
      <c r="AB45" s="27">
        <f t="shared" ref="AB45:AB52" si="128">AB9-R9</f>
        <v>15.198177781403786</v>
      </c>
      <c r="AC45" s="27">
        <f t="shared" si="102"/>
        <v>3.0491574600045612</v>
      </c>
      <c r="AD45" s="27">
        <f t="shared" si="103"/>
        <v>1.7427314792866921</v>
      </c>
      <c r="AE45" s="27">
        <f t="shared" si="104"/>
        <v>19.99006672069504</v>
      </c>
      <c r="AG45" t="str">
        <f>$A$9</f>
        <v>Professional occupations</v>
      </c>
      <c r="AH45" s="27">
        <f t="shared" ref="AH45:AH52" si="129">AM9-AH9</f>
        <v>6.5829664711121936</v>
      </c>
      <c r="AI45" s="27">
        <f t="shared" si="105"/>
        <v>2.7924917365746573</v>
      </c>
      <c r="AJ45" s="27">
        <f t="shared" si="106"/>
        <v>0.15135600886586209</v>
      </c>
      <c r="AK45" s="27">
        <f t="shared" si="107"/>
        <v>9.5268142165527081</v>
      </c>
      <c r="AL45" s="27"/>
      <c r="AM45" s="27">
        <f t="shared" ref="AM45:AM52" si="130">AR9-AM9</f>
        <v>8.6523521839556459</v>
      </c>
      <c r="AN45" s="27">
        <f t="shared" si="108"/>
        <v>4.4656325062000342</v>
      </c>
      <c r="AO45" s="27">
        <f t="shared" si="109"/>
        <v>3.3808171486977567E-2</v>
      </c>
      <c r="AP45" s="27">
        <f t="shared" si="110"/>
        <v>13.151792861642662</v>
      </c>
      <c r="AQ45" s="27"/>
      <c r="AR45" s="27">
        <f t="shared" ref="AR45:AR52" si="131">AR9-AH9</f>
        <v>15.235318655067839</v>
      </c>
      <c r="AS45" s="27">
        <f t="shared" si="111"/>
        <v>7.2581242427746915</v>
      </c>
      <c r="AT45" s="27">
        <f t="shared" si="112"/>
        <v>0.18516418035283966</v>
      </c>
      <c r="AU45" s="27">
        <f t="shared" si="113"/>
        <v>22.67860707819537</v>
      </c>
    </row>
    <row r="46" spans="1:47" x14ac:dyDescent="0.2">
      <c r="A46" t="str">
        <f>$A$10</f>
        <v>Associate professional occupations</v>
      </c>
      <c r="B46" s="27">
        <f t="shared" si="114"/>
        <v>5.5500909947663715</v>
      </c>
      <c r="C46" s="27">
        <f t="shared" si="115"/>
        <v>2.217378679531647</v>
      </c>
      <c r="D46" s="27">
        <f t="shared" si="116"/>
        <v>-8.61451722672264E-2</v>
      </c>
      <c r="E46" s="27">
        <f t="shared" si="117"/>
        <v>7.6813245020307974</v>
      </c>
      <c r="F46" s="27"/>
      <c r="G46" s="27">
        <f t="shared" si="118"/>
        <v>2.2497241926697313</v>
      </c>
      <c r="H46" s="27">
        <f t="shared" si="119"/>
        <v>1.3227640756894328</v>
      </c>
      <c r="I46" s="27">
        <f t="shared" si="120"/>
        <v>8.5498473355393401E-2</v>
      </c>
      <c r="J46" s="27">
        <f t="shared" si="121"/>
        <v>3.6579867417145522</v>
      </c>
      <c r="K46" s="27"/>
      <c r="L46" s="27">
        <f t="shared" si="122"/>
        <v>7.7998151874361028</v>
      </c>
      <c r="M46" s="27">
        <f t="shared" si="123"/>
        <v>3.5401427552210798</v>
      </c>
      <c r="N46" s="27">
        <f t="shared" si="124"/>
        <v>-6.466989118329991E-4</v>
      </c>
      <c r="O46" s="27">
        <f t="shared" si="125"/>
        <v>11.33931124374535</v>
      </c>
      <c r="Q46" t="str">
        <f>$A$10</f>
        <v>Associate professional occupations</v>
      </c>
      <c r="R46" s="27">
        <f t="shared" si="126"/>
        <v>2.4412896479759532</v>
      </c>
      <c r="S46" s="27">
        <f t="shared" si="96"/>
        <v>1.0757993284188072</v>
      </c>
      <c r="T46" s="27">
        <f t="shared" si="97"/>
        <v>0.36435545325793495</v>
      </c>
      <c r="U46" s="27">
        <f t="shared" si="98"/>
        <v>3.8814444296526958</v>
      </c>
      <c r="V46" s="27"/>
      <c r="W46" s="27">
        <f>AB10-W10</f>
        <v>-0.94832396237034544</v>
      </c>
      <c r="X46" s="27">
        <f t="shared" si="99"/>
        <v>-0.23936255062093981</v>
      </c>
      <c r="Y46" s="27">
        <f t="shared" si="100"/>
        <v>2.1305635526175593E-2</v>
      </c>
      <c r="Z46" s="27">
        <f t="shared" si="101"/>
        <v>-1.1663808774651088</v>
      </c>
      <c r="AA46" s="27"/>
      <c r="AB46" s="27">
        <f t="shared" si="128"/>
        <v>1.4929656856056077</v>
      </c>
      <c r="AC46" s="27">
        <f t="shared" si="102"/>
        <v>0.8364367777978674</v>
      </c>
      <c r="AD46" s="27">
        <f t="shared" si="103"/>
        <v>0.38566108878411054</v>
      </c>
      <c r="AE46" s="27">
        <f t="shared" si="104"/>
        <v>2.715063552187587</v>
      </c>
      <c r="AG46" t="str">
        <f>$A$10</f>
        <v>Associate professional occupations</v>
      </c>
      <c r="AH46" s="27">
        <f t="shared" si="129"/>
        <v>3.1088013467904769</v>
      </c>
      <c r="AI46" s="27">
        <f t="shared" si="105"/>
        <v>1.1415793511128403</v>
      </c>
      <c r="AJ46" s="27">
        <f t="shared" si="106"/>
        <v>-0.45050062552516978</v>
      </c>
      <c r="AK46" s="27">
        <f t="shared" si="107"/>
        <v>3.7998800723781478</v>
      </c>
      <c r="AL46" s="27"/>
      <c r="AM46" s="27">
        <f t="shared" si="130"/>
        <v>3.198048155040059</v>
      </c>
      <c r="AN46" s="27">
        <f t="shared" si="108"/>
        <v>1.5621266263103681</v>
      </c>
      <c r="AO46" s="27">
        <f t="shared" si="109"/>
        <v>6.4192837829223581E-2</v>
      </c>
      <c r="AP46" s="27">
        <f t="shared" si="110"/>
        <v>4.8243676191796467</v>
      </c>
      <c r="AQ46" s="27"/>
      <c r="AR46" s="27">
        <f t="shared" si="131"/>
        <v>6.3068495018305359</v>
      </c>
      <c r="AS46" s="27">
        <f t="shared" si="111"/>
        <v>2.7037059774232084</v>
      </c>
      <c r="AT46" s="27">
        <f t="shared" si="112"/>
        <v>-0.3863077876959462</v>
      </c>
      <c r="AU46" s="27">
        <f t="shared" si="113"/>
        <v>8.6242476915577946</v>
      </c>
    </row>
    <row r="47" spans="1:47" x14ac:dyDescent="0.2">
      <c r="A47" t="str">
        <f>$A$11</f>
        <v>Administrative and secretarial occupations</v>
      </c>
      <c r="B47" s="27">
        <f t="shared" si="114"/>
        <v>-4.5592534547111541E-2</v>
      </c>
      <c r="C47" s="27">
        <f t="shared" si="115"/>
        <v>-0.50961588910571365</v>
      </c>
      <c r="D47" s="27">
        <f t="shared" si="116"/>
        <v>-0.490466500547593</v>
      </c>
      <c r="E47" s="27">
        <f t="shared" si="117"/>
        <v>-1.0456749242004193</v>
      </c>
      <c r="F47" s="27"/>
      <c r="G47" s="27">
        <f t="shared" si="118"/>
        <v>-4.1023369218109735</v>
      </c>
      <c r="H47" s="27">
        <f t="shared" si="119"/>
        <v>-3.4200970023882</v>
      </c>
      <c r="I47" s="27">
        <f t="shared" si="120"/>
        <v>-5.3998658927028487E-2</v>
      </c>
      <c r="J47" s="27">
        <f t="shared" si="121"/>
        <v>-7.5764325831262056</v>
      </c>
      <c r="K47" s="27"/>
      <c r="L47" s="27">
        <f t="shared" si="122"/>
        <v>-4.1479294563580851</v>
      </c>
      <c r="M47" s="27">
        <f t="shared" si="123"/>
        <v>-3.9297128914939137</v>
      </c>
      <c r="N47" s="27">
        <f t="shared" si="124"/>
        <v>-0.54446515947462149</v>
      </c>
      <c r="O47" s="27">
        <f t="shared" si="125"/>
        <v>-8.6221075073266249</v>
      </c>
      <c r="Q47" t="str">
        <f>$A$11</f>
        <v>Administrative and secretarial occupations</v>
      </c>
      <c r="R47" s="27">
        <f t="shared" si="126"/>
        <v>0.95816402350675922</v>
      </c>
      <c r="S47" s="27">
        <f t="shared" si="96"/>
        <v>0.67090111117435924</v>
      </c>
      <c r="T47" s="27">
        <f t="shared" si="97"/>
        <v>-3.763911046133539E-2</v>
      </c>
      <c r="U47" s="27">
        <f t="shared" si="98"/>
        <v>1.591426024219782</v>
      </c>
      <c r="V47" s="27"/>
      <c r="W47" s="27">
        <f t="shared" si="127"/>
        <v>1.4634560851735543</v>
      </c>
      <c r="X47" s="27">
        <f t="shared" si="99"/>
        <v>0.36597139594853267</v>
      </c>
      <c r="Y47" s="27">
        <f t="shared" si="100"/>
        <v>0.31833318457632664</v>
      </c>
      <c r="Z47" s="27">
        <f t="shared" si="101"/>
        <v>2.1477606656984136</v>
      </c>
      <c r="AA47" s="27"/>
      <c r="AB47" s="27">
        <f t="shared" si="128"/>
        <v>2.4216201086803135</v>
      </c>
      <c r="AC47" s="27">
        <f t="shared" si="102"/>
        <v>1.0368725071228919</v>
      </c>
      <c r="AD47" s="27">
        <f t="shared" si="103"/>
        <v>0.28069407411499125</v>
      </c>
      <c r="AE47" s="27">
        <f t="shared" si="104"/>
        <v>3.7391866899181956</v>
      </c>
      <c r="AG47" t="str">
        <f>$A$11</f>
        <v>Administrative and secretarial occupations</v>
      </c>
      <c r="AH47" s="27">
        <f t="shared" si="129"/>
        <v>-1.003756558053869</v>
      </c>
      <c r="AI47" s="27">
        <f t="shared" si="105"/>
        <v>-1.1805170002800729</v>
      </c>
      <c r="AJ47" s="27">
        <f t="shared" si="106"/>
        <v>-0.45282739008625561</v>
      </c>
      <c r="AK47" s="27">
        <f t="shared" si="107"/>
        <v>-2.6371009484201977</v>
      </c>
      <c r="AL47" s="27"/>
      <c r="AM47" s="27">
        <f t="shared" si="130"/>
        <v>-5.5657930069845332</v>
      </c>
      <c r="AN47" s="27">
        <f t="shared" si="108"/>
        <v>-3.7860683983367238</v>
      </c>
      <c r="AO47" s="27">
        <f t="shared" si="109"/>
        <v>-0.37233184350335546</v>
      </c>
      <c r="AP47" s="27">
        <f>AU11-AP11</f>
        <v>-9.724193248824605</v>
      </c>
      <c r="AQ47" s="27"/>
      <c r="AR47" s="27">
        <f t="shared" si="131"/>
        <v>-6.5695495650384022</v>
      </c>
      <c r="AS47" s="27">
        <f t="shared" si="111"/>
        <v>-4.9665853986167967</v>
      </c>
      <c r="AT47" s="27">
        <f t="shared" si="112"/>
        <v>-0.82515923358961107</v>
      </c>
      <c r="AU47" s="27">
        <f t="shared" si="113"/>
        <v>-12.361294197244803</v>
      </c>
    </row>
    <row r="48" spans="1:47" x14ac:dyDescent="0.2">
      <c r="A48" t="str">
        <f>$A$12</f>
        <v>Skilled trades occupations</v>
      </c>
      <c r="B48" s="27">
        <f t="shared" si="114"/>
        <v>-6.491011901822997</v>
      </c>
      <c r="C48" s="27">
        <f t="shared" si="115"/>
        <v>-0.87152801416600401</v>
      </c>
      <c r="D48" s="27">
        <f t="shared" si="116"/>
        <v>0.84815434583805782</v>
      </c>
      <c r="E48" s="27">
        <f t="shared" si="117"/>
        <v>-6.5143855701509423</v>
      </c>
      <c r="F48" s="27"/>
      <c r="G48" s="27">
        <f t="shared" si="118"/>
        <v>-4.4850715463516977</v>
      </c>
      <c r="H48" s="27">
        <f t="shared" si="119"/>
        <v>0.63722695103315896</v>
      </c>
      <c r="I48" s="27">
        <f t="shared" si="120"/>
        <v>0.8470326505804362</v>
      </c>
      <c r="J48" s="27">
        <f t="shared" si="121"/>
        <v>-3.0008119447381034</v>
      </c>
      <c r="K48" s="27"/>
      <c r="L48" s="27">
        <f t="shared" si="122"/>
        <v>-10.976083448174695</v>
      </c>
      <c r="M48" s="27">
        <f t="shared" si="123"/>
        <v>-0.23430106313284504</v>
      </c>
      <c r="N48" s="27">
        <f t="shared" si="124"/>
        <v>1.695186996418494</v>
      </c>
      <c r="O48" s="27">
        <f t="shared" si="125"/>
        <v>-9.5151975148890457</v>
      </c>
      <c r="Q48" t="str">
        <f>$A$12</f>
        <v>Skilled trades occupations</v>
      </c>
      <c r="R48" s="27">
        <f t="shared" si="126"/>
        <v>-6.6698216654690299</v>
      </c>
      <c r="S48" s="27">
        <f t="shared" si="96"/>
        <v>-0.77378339992230138</v>
      </c>
      <c r="T48" s="27">
        <f t="shared" si="97"/>
        <v>0.55707317059252759</v>
      </c>
      <c r="U48" s="27">
        <f t="shared" si="98"/>
        <v>-6.8865318947988001</v>
      </c>
      <c r="V48" s="27"/>
      <c r="W48" s="27">
        <f t="shared" si="127"/>
        <v>-5.0009915205028648</v>
      </c>
      <c r="X48" s="27">
        <f t="shared" si="99"/>
        <v>0.51859408386105654</v>
      </c>
      <c r="Y48" s="27">
        <f t="shared" si="100"/>
        <v>0.40427343706633323</v>
      </c>
      <c r="Z48" s="27">
        <f t="shared" si="101"/>
        <v>-4.0781239995754746</v>
      </c>
      <c r="AA48" s="27"/>
      <c r="AB48" s="27">
        <f t="shared" si="128"/>
        <v>-11.670813185971895</v>
      </c>
      <c r="AC48" s="27">
        <f t="shared" si="102"/>
        <v>-0.25518931606124484</v>
      </c>
      <c r="AD48" s="27">
        <f t="shared" si="103"/>
        <v>0.96134660765886082</v>
      </c>
      <c r="AE48" s="27">
        <f t="shared" si="104"/>
        <v>-10.964655894374275</v>
      </c>
      <c r="AG48" t="str">
        <f>$A$12</f>
        <v>Skilled trades occupations</v>
      </c>
      <c r="AH48" s="27">
        <f t="shared" si="129"/>
        <v>0.17880976364602641</v>
      </c>
      <c r="AI48" s="27">
        <f t="shared" si="105"/>
        <v>-9.7744614243708172E-2</v>
      </c>
      <c r="AJ48" s="27">
        <f t="shared" si="106"/>
        <v>0.29108117524553245</v>
      </c>
      <c r="AK48" s="27">
        <f t="shared" si="107"/>
        <v>0.37214632464785069</v>
      </c>
      <c r="AL48" s="27"/>
      <c r="AM48" s="27">
        <f t="shared" si="130"/>
        <v>0.51591997415116131</v>
      </c>
      <c r="AN48" s="27">
        <f t="shared" si="108"/>
        <v>0.11863286717210131</v>
      </c>
      <c r="AO48" s="27">
        <f t="shared" si="109"/>
        <v>0.44275921351410141</v>
      </c>
      <c r="AP48" s="27">
        <f t="shared" si="110"/>
        <v>1.077312054837364</v>
      </c>
      <c r="AQ48" s="27"/>
      <c r="AR48" s="27">
        <f t="shared" si="131"/>
        <v>0.69472973779718772</v>
      </c>
      <c r="AS48" s="27">
        <f t="shared" si="111"/>
        <v>2.0888252928393136E-2</v>
      </c>
      <c r="AT48" s="27">
        <f t="shared" si="112"/>
        <v>0.73384038875963387</v>
      </c>
      <c r="AU48" s="27">
        <f t="shared" si="113"/>
        <v>1.4494583794852147</v>
      </c>
    </row>
    <row r="49" spans="1:47" x14ac:dyDescent="0.2">
      <c r="A49" t="str">
        <f>$A$13</f>
        <v>Caring, leisure and other service occupations</v>
      </c>
      <c r="B49" s="27">
        <f t="shared" si="114"/>
        <v>-0.33124843790003311</v>
      </c>
      <c r="C49" s="27">
        <f t="shared" si="115"/>
        <v>-0.41851319343713911</v>
      </c>
      <c r="D49" s="27">
        <f t="shared" si="116"/>
        <v>-0.41721542700826086</v>
      </c>
      <c r="E49" s="27">
        <f t="shared" si="117"/>
        <v>-1.166977058345438</v>
      </c>
      <c r="F49" s="27"/>
      <c r="G49" s="27">
        <f t="shared" si="118"/>
        <v>4.6299059176415476</v>
      </c>
      <c r="H49" s="27">
        <f t="shared" si="119"/>
        <v>2.0418677688038294</v>
      </c>
      <c r="I49" s="27">
        <f t="shared" si="120"/>
        <v>1.0557571088001065</v>
      </c>
      <c r="J49" s="27">
        <f t="shared" si="121"/>
        <v>7.7275307952454853</v>
      </c>
      <c r="K49" s="27"/>
      <c r="L49" s="27">
        <f t="shared" si="122"/>
        <v>4.2986574797415145</v>
      </c>
      <c r="M49" s="27">
        <f t="shared" si="123"/>
        <v>1.6233545753666903</v>
      </c>
      <c r="N49" s="27">
        <f t="shared" si="124"/>
        <v>0.63854168179184567</v>
      </c>
      <c r="O49" s="27">
        <f t="shared" si="125"/>
        <v>6.5605537369000473</v>
      </c>
      <c r="Q49" t="str">
        <f>$A$13</f>
        <v>Caring, leisure and other service occupations</v>
      </c>
      <c r="R49" s="27">
        <f t="shared" si="126"/>
        <v>-0.30613355468420522</v>
      </c>
      <c r="S49" s="27">
        <f t="shared" si="96"/>
        <v>0.2178372664059669</v>
      </c>
      <c r="T49" s="27">
        <f t="shared" si="97"/>
        <v>3.6802362703252989E-2</v>
      </c>
      <c r="U49" s="27">
        <f t="shared" si="98"/>
        <v>-5.1493925574985333E-2</v>
      </c>
      <c r="V49" s="27"/>
      <c r="W49" s="27">
        <f t="shared" si="127"/>
        <v>0.99219304717618773</v>
      </c>
      <c r="X49" s="27">
        <f t="shared" si="99"/>
        <v>0.48601562170056267</v>
      </c>
      <c r="Y49" s="27">
        <f t="shared" si="100"/>
        <v>0.41360805386555366</v>
      </c>
      <c r="Z49" s="27">
        <f t="shared" si="101"/>
        <v>1.8918167227423037</v>
      </c>
      <c r="AA49" s="27"/>
      <c r="AB49" s="27">
        <f t="shared" si="128"/>
        <v>0.6860594924919825</v>
      </c>
      <c r="AC49" s="27">
        <f t="shared" si="102"/>
        <v>0.70385288810652957</v>
      </c>
      <c r="AD49" s="27">
        <f t="shared" si="103"/>
        <v>0.45041041656880665</v>
      </c>
      <c r="AE49" s="27">
        <f t="shared" si="104"/>
        <v>1.8403227971673184</v>
      </c>
      <c r="AG49" t="str">
        <f>$A$13</f>
        <v>Caring, leisure and other service occupations</v>
      </c>
      <c r="AH49" s="27">
        <f t="shared" si="129"/>
        <v>-2.5114883215834993E-2</v>
      </c>
      <c r="AI49" s="27">
        <f t="shared" si="105"/>
        <v>-0.63635045984311134</v>
      </c>
      <c r="AJ49" s="27">
        <f t="shared" si="106"/>
        <v>-0.45401778971151563</v>
      </c>
      <c r="AK49" s="27">
        <f t="shared" si="107"/>
        <v>-1.1154831327704642</v>
      </c>
      <c r="AL49" s="27"/>
      <c r="AM49" s="27">
        <f t="shared" si="130"/>
        <v>3.6377128704653749</v>
      </c>
      <c r="AN49" s="27">
        <f t="shared" si="108"/>
        <v>1.5558521471032591</v>
      </c>
      <c r="AO49" s="27">
        <f t="shared" si="109"/>
        <v>0.64214905493455454</v>
      </c>
      <c r="AP49" s="27">
        <f t="shared" si="110"/>
        <v>5.8357140725031869</v>
      </c>
      <c r="AQ49" s="27"/>
      <c r="AR49" s="27">
        <f t="shared" si="131"/>
        <v>3.61259798724954</v>
      </c>
      <c r="AS49" s="27">
        <f t="shared" si="111"/>
        <v>0.9195016872601478</v>
      </c>
      <c r="AT49" s="27">
        <f t="shared" si="112"/>
        <v>0.18813126522303891</v>
      </c>
      <c r="AU49" s="27">
        <f t="shared" si="113"/>
        <v>4.7202309397327227</v>
      </c>
    </row>
    <row r="50" spans="1:47" x14ac:dyDescent="0.2">
      <c r="A50" t="str">
        <f>$A$14</f>
        <v>Sales and customer service occupations</v>
      </c>
      <c r="B50" s="27">
        <f t="shared" si="114"/>
        <v>-0.57027166176324506</v>
      </c>
      <c r="C50" s="27">
        <f t="shared" si="115"/>
        <v>-0.13054291824857955</v>
      </c>
      <c r="D50" s="27">
        <f t="shared" si="116"/>
        <v>-0.89017205613436934</v>
      </c>
      <c r="E50" s="27">
        <f t="shared" si="117"/>
        <v>-1.5909866361461908</v>
      </c>
      <c r="F50" s="27"/>
      <c r="G50" s="27">
        <f t="shared" si="118"/>
        <v>1.2585081915253689</v>
      </c>
      <c r="H50" s="27">
        <f t="shared" si="119"/>
        <v>0.75827515971826287</v>
      </c>
      <c r="I50" s="27">
        <f t="shared" si="120"/>
        <v>-0.22107154231197623</v>
      </c>
      <c r="J50" s="27">
        <f t="shared" si="121"/>
        <v>1.7957118089316566</v>
      </c>
      <c r="K50" s="27"/>
      <c r="L50" s="27">
        <f t="shared" si="122"/>
        <v>0.68823652976212379</v>
      </c>
      <c r="M50" s="27">
        <f t="shared" si="123"/>
        <v>0.62773224146968332</v>
      </c>
      <c r="N50" s="27">
        <f t="shared" si="124"/>
        <v>-1.1112435984463456</v>
      </c>
      <c r="O50" s="27">
        <f t="shared" si="125"/>
        <v>0.20472517278546576</v>
      </c>
      <c r="Q50" t="str">
        <f>$A$14</f>
        <v>Sales and customer service occupations</v>
      </c>
      <c r="R50" s="27">
        <f t="shared" si="126"/>
        <v>-0.21097041198461319</v>
      </c>
      <c r="S50" s="27">
        <f t="shared" si="96"/>
        <v>0.84113553760048987</v>
      </c>
      <c r="T50" s="27">
        <f t="shared" si="97"/>
        <v>-0.56965753508952344</v>
      </c>
      <c r="U50" s="27">
        <f t="shared" si="98"/>
        <v>6.0507590526352573E-2</v>
      </c>
      <c r="V50" s="27"/>
      <c r="W50" s="27">
        <f t="shared" si="127"/>
        <v>1.1798041213534276</v>
      </c>
      <c r="X50" s="27">
        <f t="shared" si="99"/>
        <v>0.66670584494708685</v>
      </c>
      <c r="Y50" s="27">
        <f t="shared" si="100"/>
        <v>-0.11011452107601072</v>
      </c>
      <c r="Z50" s="27">
        <f t="shared" si="101"/>
        <v>1.7363954452245061</v>
      </c>
      <c r="AA50" s="27"/>
      <c r="AB50" s="27">
        <f t="shared" si="128"/>
        <v>0.96883370936881441</v>
      </c>
      <c r="AC50" s="27">
        <f t="shared" si="102"/>
        <v>1.5078413825475767</v>
      </c>
      <c r="AD50" s="27">
        <f t="shared" si="103"/>
        <v>-0.67977205616553416</v>
      </c>
      <c r="AE50" s="27">
        <f t="shared" si="104"/>
        <v>1.7969030357508586</v>
      </c>
      <c r="AG50" t="str">
        <f>$A$14</f>
        <v>Sales and customer service occupations</v>
      </c>
      <c r="AH50" s="27">
        <f t="shared" si="129"/>
        <v>-0.35930124977863898</v>
      </c>
      <c r="AI50" s="27">
        <f t="shared" si="105"/>
        <v>-0.97167845584908008</v>
      </c>
      <c r="AJ50" s="27">
        <f t="shared" si="106"/>
        <v>-0.32051452104484612</v>
      </c>
      <c r="AK50" s="27">
        <f t="shared" si="107"/>
        <v>-1.6514942266725683</v>
      </c>
      <c r="AL50" s="27"/>
      <c r="AM50" s="27">
        <f t="shared" si="130"/>
        <v>7.8704070171934148E-2</v>
      </c>
      <c r="AN50" s="27">
        <f t="shared" si="108"/>
        <v>9.1569314771184906E-2</v>
      </c>
      <c r="AO50" s="27">
        <f t="shared" si="109"/>
        <v>-0.11095702123596485</v>
      </c>
      <c r="AP50" s="27">
        <f t="shared" si="110"/>
        <v>5.9316363707157649E-2</v>
      </c>
      <c r="AQ50" s="27"/>
      <c r="AR50" s="27">
        <f t="shared" si="131"/>
        <v>-0.28059717960670483</v>
      </c>
      <c r="AS50" s="27">
        <f t="shared" si="111"/>
        <v>-0.88010914107789517</v>
      </c>
      <c r="AT50" s="27">
        <f t="shared" si="112"/>
        <v>-0.43147154228081097</v>
      </c>
      <c r="AU50" s="27">
        <f t="shared" si="113"/>
        <v>-1.5921778629654106</v>
      </c>
    </row>
    <row r="51" spans="1:47" x14ac:dyDescent="0.2">
      <c r="A51" t="str">
        <f>$A$15</f>
        <v>Process, plant and machine operatives</v>
      </c>
      <c r="B51" s="27">
        <f t="shared" si="114"/>
        <v>-6.0773310708877837</v>
      </c>
      <c r="C51" s="27">
        <f t="shared" si="115"/>
        <v>1.7559848671267817</v>
      </c>
      <c r="D51" s="27">
        <f t="shared" si="116"/>
        <v>0.98251201243302688</v>
      </c>
      <c r="E51" s="27">
        <f t="shared" si="117"/>
        <v>-3.338834191327976</v>
      </c>
      <c r="F51" s="27"/>
      <c r="G51" s="27">
        <f t="shared" si="118"/>
        <v>3.076623187599953</v>
      </c>
      <c r="H51" s="27">
        <f t="shared" si="119"/>
        <v>2.2330456616630112</v>
      </c>
      <c r="I51" s="27">
        <f t="shared" si="120"/>
        <v>1.7377581138244702</v>
      </c>
      <c r="J51" s="27">
        <f t="shared" si="121"/>
        <v>7.0474269630874318</v>
      </c>
      <c r="K51" s="27"/>
      <c r="L51" s="27">
        <f t="shared" si="122"/>
        <v>-3.0007078832878307</v>
      </c>
      <c r="M51" s="27">
        <f t="shared" si="123"/>
        <v>3.9890305287897929</v>
      </c>
      <c r="N51" s="27">
        <f t="shared" si="124"/>
        <v>2.7202701262574971</v>
      </c>
      <c r="O51" s="27">
        <f t="shared" si="125"/>
        <v>3.7085927717594558</v>
      </c>
      <c r="Q51" t="str">
        <f>$A$15</f>
        <v>Process, plant and machine operatives</v>
      </c>
      <c r="R51" s="27">
        <f t="shared" si="126"/>
        <v>-5.580267217416921</v>
      </c>
      <c r="S51" s="27">
        <f t="shared" si="96"/>
        <v>1.6192804870579374</v>
      </c>
      <c r="T51" s="27">
        <f t="shared" si="97"/>
        <v>0.84437986521264818</v>
      </c>
      <c r="U51" s="27">
        <f t="shared" si="98"/>
        <v>-3.1166068651463377</v>
      </c>
      <c r="V51" s="27"/>
      <c r="W51" s="27">
        <f t="shared" si="127"/>
        <v>2.1517564649196643</v>
      </c>
      <c r="X51" s="27">
        <f t="shared" si="99"/>
        <v>1.0762683831169229</v>
      </c>
      <c r="Y51" s="27">
        <f t="shared" si="100"/>
        <v>1.6449889812404459</v>
      </c>
      <c r="Z51" s="27">
        <f t="shared" si="101"/>
        <v>4.8730138292770278</v>
      </c>
      <c r="AA51" s="27"/>
      <c r="AB51" s="27">
        <f t="shared" si="128"/>
        <v>-3.4285107524972567</v>
      </c>
      <c r="AC51" s="27">
        <f t="shared" si="102"/>
        <v>2.6955488701748602</v>
      </c>
      <c r="AD51" s="27">
        <f t="shared" si="103"/>
        <v>2.4893688464530941</v>
      </c>
      <c r="AE51" s="27">
        <f t="shared" si="104"/>
        <v>1.7564069641306901</v>
      </c>
      <c r="AG51" t="str">
        <f>$A$15</f>
        <v>Process, plant and machine operatives</v>
      </c>
      <c r="AH51" s="27">
        <f t="shared" si="129"/>
        <v>-0.49706385347086002</v>
      </c>
      <c r="AI51" s="27">
        <f t="shared" si="105"/>
        <v>0.13670438006883923</v>
      </c>
      <c r="AJ51" s="27">
        <f t="shared" si="106"/>
        <v>0.13813214722036926</v>
      </c>
      <c r="AK51" s="27">
        <f t="shared" si="107"/>
        <v>-0.22222732618165164</v>
      </c>
      <c r="AL51" s="27"/>
      <c r="AM51" s="27">
        <f t="shared" si="130"/>
        <v>0.92486672268025849</v>
      </c>
      <c r="AN51" s="27">
        <f t="shared" si="108"/>
        <v>1.156777278546085</v>
      </c>
      <c r="AO51" s="27">
        <f t="shared" si="109"/>
        <v>9.2769132584028913E-2</v>
      </c>
      <c r="AP51" s="27">
        <f t="shared" si="110"/>
        <v>2.1744131338103729</v>
      </c>
      <c r="AQ51" s="27"/>
      <c r="AR51" s="27">
        <f t="shared" si="131"/>
        <v>0.42780286920939847</v>
      </c>
      <c r="AS51" s="27">
        <f t="shared" si="111"/>
        <v>1.2934816586149243</v>
      </c>
      <c r="AT51" s="27">
        <f t="shared" si="112"/>
        <v>0.23090127980439817</v>
      </c>
      <c r="AU51" s="27">
        <f t="shared" si="113"/>
        <v>1.9521858076287213</v>
      </c>
    </row>
    <row r="52" spans="1:47" x14ac:dyDescent="0.2">
      <c r="A52" t="str">
        <f>$A$16</f>
        <v>Elementary occupations</v>
      </c>
      <c r="B52" s="27">
        <f t="shared" si="114"/>
        <v>-4.0579534118764968</v>
      </c>
      <c r="C52" s="27">
        <f t="shared" si="115"/>
        <v>-2.4062689141636824</v>
      </c>
      <c r="D52" s="27">
        <f t="shared" si="116"/>
        <v>-0.51214568298727681</v>
      </c>
      <c r="E52" s="27">
        <f t="shared" si="117"/>
        <v>-6.9763680090274605</v>
      </c>
      <c r="F52" s="27"/>
      <c r="G52" s="27">
        <f t="shared" si="118"/>
        <v>-0.97482292709655027</v>
      </c>
      <c r="H52" s="27">
        <f t="shared" si="119"/>
        <v>-3.1504057940484493</v>
      </c>
      <c r="I52" s="27">
        <f t="shared" si="120"/>
        <v>1.6148581114282203</v>
      </c>
      <c r="J52" s="27">
        <f t="shared" si="121"/>
        <v>-2.5103706097167731</v>
      </c>
      <c r="K52" s="27"/>
      <c r="L52" s="27">
        <f t="shared" si="122"/>
        <v>-5.0327763389730471</v>
      </c>
      <c r="M52" s="27">
        <f t="shared" si="123"/>
        <v>-5.5566747082121317</v>
      </c>
      <c r="N52" s="27">
        <f t="shared" si="124"/>
        <v>1.1027124284409435</v>
      </c>
      <c r="O52" s="27">
        <f t="shared" si="125"/>
        <v>-9.4867386187442335</v>
      </c>
      <c r="Q52" t="str">
        <f>$A$16</f>
        <v>Elementary occupations</v>
      </c>
      <c r="R52" s="27">
        <f t="shared" si="126"/>
        <v>-3.4464166797510956</v>
      </c>
      <c r="S52" s="27">
        <f t="shared" si="96"/>
        <v>-0.73014819768378914</v>
      </c>
      <c r="T52" s="27">
        <f t="shared" si="97"/>
        <v>-0.2894295519027632</v>
      </c>
      <c r="U52" s="27">
        <f t="shared" si="98"/>
        <v>-4.4659944293376519</v>
      </c>
      <c r="V52" s="27"/>
      <c r="W52" s="27">
        <f t="shared" si="127"/>
        <v>-0.84831303880037012</v>
      </c>
      <c r="X52" s="27">
        <f t="shared" si="99"/>
        <v>-0.58070450774870608</v>
      </c>
      <c r="Y52" s="27">
        <f t="shared" si="100"/>
        <v>1.1026073256872118</v>
      </c>
      <c r="Z52" s="27">
        <f t="shared" si="101"/>
        <v>-0.32641022086186311</v>
      </c>
      <c r="AA52" s="27"/>
      <c r="AB52" s="27">
        <f t="shared" si="128"/>
        <v>-4.2947297185514657</v>
      </c>
      <c r="AC52" s="27">
        <f t="shared" si="102"/>
        <v>-1.3108527054324952</v>
      </c>
      <c r="AD52" s="27">
        <f t="shared" si="103"/>
        <v>0.81317777378444855</v>
      </c>
      <c r="AE52" s="27">
        <f t="shared" si="104"/>
        <v>-4.792404650199515</v>
      </c>
      <c r="AG52" t="str">
        <f>$A$16</f>
        <v>Elementary occupations</v>
      </c>
      <c r="AH52" s="27">
        <f t="shared" si="129"/>
        <v>-0.61153673212540482</v>
      </c>
      <c r="AI52" s="27">
        <f t="shared" si="105"/>
        <v>-1.6761207164798897</v>
      </c>
      <c r="AJ52" s="27">
        <f t="shared" si="106"/>
        <v>-0.22271613108451005</v>
      </c>
      <c r="AK52" s="27">
        <f t="shared" si="107"/>
        <v>-2.510373579689805</v>
      </c>
      <c r="AL52" s="27"/>
      <c r="AM52" s="27">
        <f t="shared" si="130"/>
        <v>-0.1265098882961766</v>
      </c>
      <c r="AN52" s="27">
        <f t="shared" si="108"/>
        <v>-2.5697012862997433</v>
      </c>
      <c r="AO52" s="27">
        <f t="shared" si="109"/>
        <v>0.5122507857410068</v>
      </c>
      <c r="AP52" s="27">
        <f t="shared" si="110"/>
        <v>-2.1839603888549135</v>
      </c>
      <c r="AQ52" s="27"/>
      <c r="AR52" s="27">
        <f t="shared" si="131"/>
        <v>-0.73804662042158142</v>
      </c>
      <c r="AS52" s="27">
        <f t="shared" si="111"/>
        <v>-4.245822002779633</v>
      </c>
      <c r="AT52" s="27">
        <f t="shared" si="112"/>
        <v>0.28953465465649675</v>
      </c>
      <c r="AU52" s="27">
        <f t="shared" si="113"/>
        <v>-4.6943339685447185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5.1835580013582216</v>
      </c>
      <c r="C54" s="29">
        <f t="shared" si="115"/>
        <v>6.4341802175540579</v>
      </c>
      <c r="D54" s="29">
        <f t="shared" si="116"/>
        <v>3.1992617810875572</v>
      </c>
      <c r="E54" s="29">
        <f t="shared" si="117"/>
        <v>14.81699999999978</v>
      </c>
      <c r="F54" s="29"/>
      <c r="G54" s="29">
        <f t="shared" si="118"/>
        <v>24.106529875610477</v>
      </c>
      <c r="H54" s="29">
        <f t="shared" si="119"/>
        <v>8.5856768470368365</v>
      </c>
      <c r="I54" s="29">
        <f t="shared" si="120"/>
        <v>5.4567932773526309</v>
      </c>
      <c r="J54" s="29">
        <f t="shared" si="121"/>
        <v>38.149000000000001</v>
      </c>
      <c r="K54" s="29"/>
      <c r="L54" s="29">
        <f t="shared" si="122"/>
        <v>29.290087876968698</v>
      </c>
      <c r="M54" s="29">
        <f t="shared" si="123"/>
        <v>15.019857064590894</v>
      </c>
      <c r="N54" s="29">
        <f t="shared" si="124"/>
        <v>8.6560550584401881</v>
      </c>
      <c r="O54" s="29">
        <f t="shared" si="125"/>
        <v>52.965999999999781</v>
      </c>
      <c r="Q54" s="24" t="str">
        <f>$A$18</f>
        <v>All occupations</v>
      </c>
      <c r="R54" s="29">
        <f t="shared" ref="R54" si="132">W18-R18</f>
        <v>-4.090296958345732</v>
      </c>
      <c r="S54" s="29">
        <f t="shared" ref="S54" si="133">X18-S18</f>
        <v>5.5875849227223355</v>
      </c>
      <c r="T54" s="29">
        <f t="shared" ref="T54" si="134">Y18-T18</f>
        <v>3.7135204309487264</v>
      </c>
      <c r="U54" s="29">
        <f t="shared" ref="U54" si="135">Z18-U18</f>
        <v>5.2108083953253299</v>
      </c>
      <c r="V54" s="29"/>
      <c r="W54" s="29">
        <f t="shared" ref="W54" si="136">AB18-W18</f>
        <v>9.0781506794642723</v>
      </c>
      <c r="X54" s="29">
        <f t="shared" ref="X54" si="137">AC18-X18</f>
        <v>5.0869064210020696</v>
      </c>
      <c r="Y54" s="29">
        <f t="shared" ref="Y54" si="138">AD18-Y18</f>
        <v>3.8268778991671724</v>
      </c>
      <c r="Z54" s="29">
        <f t="shared" ref="Z54" si="139">AE18-Z18</f>
        <v>17.991934999633543</v>
      </c>
      <c r="AA54" s="29"/>
      <c r="AB54" s="29">
        <f t="shared" ref="AB54" si="140">AB18-R18</f>
        <v>4.9878537211185403</v>
      </c>
      <c r="AC54" s="29">
        <f t="shared" ref="AC54" si="141">AC18-S18</f>
        <v>10.674491343724405</v>
      </c>
      <c r="AD54" s="29">
        <f t="shared" ref="AD54" si="142">AD18-T18</f>
        <v>7.5403983301158988</v>
      </c>
      <c r="AE54" s="29">
        <f t="shared" ref="AE54" si="143">AE18-U18</f>
        <v>23.202743394958873</v>
      </c>
      <c r="AG54" s="24" t="str">
        <f>$A$18</f>
        <v>All occupations</v>
      </c>
      <c r="AH54" s="29">
        <f t="shared" ref="AH54" si="144">AM18-AH18</f>
        <v>9.2738549597040674</v>
      </c>
      <c r="AI54" s="29">
        <f t="shared" ref="AI54" si="145">AN18-AI18</f>
        <v>0.84659529483171525</v>
      </c>
      <c r="AJ54" s="29">
        <f t="shared" ref="AJ54" si="146">AO18-AJ18</f>
        <v>-0.51425864986118697</v>
      </c>
      <c r="AK54" s="29">
        <f t="shared" ref="AK54" si="147">AP18-AK18</f>
        <v>9.6061916046745921</v>
      </c>
      <c r="AL54" s="29"/>
      <c r="AM54" s="29">
        <f t="shared" ref="AM54" si="148">AR18-AM18</f>
        <v>15.028379196146147</v>
      </c>
      <c r="AN54" s="29">
        <f t="shared" ref="AN54" si="149">AS18-AN18</f>
        <v>3.498770426034767</v>
      </c>
      <c r="AO54" s="29">
        <f t="shared" ref="AO54" si="150">AT18-AO18</f>
        <v>1.6299153781854407</v>
      </c>
      <c r="AP54" s="29">
        <f t="shared" ref="AP54" si="151">AU18-AP18</f>
        <v>20.157065000366345</v>
      </c>
      <c r="AQ54" s="29"/>
      <c r="AR54" s="29">
        <f t="shared" ref="AR54" si="152">AR18-AH18</f>
        <v>24.302234155850215</v>
      </c>
      <c r="AS54" s="29">
        <f t="shared" ref="AS54" si="153">AS18-AI18</f>
        <v>4.3453657208664822</v>
      </c>
      <c r="AT54" s="29">
        <f t="shared" ref="AT54" si="154">AT18-AJ18</f>
        <v>1.1156567283242538</v>
      </c>
      <c r="AU54" s="29">
        <f t="shared" ref="AU54" si="155">AU18-AK18</f>
        <v>29.763256605040937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Coventry and Warwickshire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0.58655386926993458</v>
      </c>
      <c r="N7" s="91">
        <f>'Occ T2'!I180</f>
        <v>0.47830636812842275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-2.0475472769271641</v>
      </c>
      <c r="N9" s="91">
        <f>'Occ T2'!I178</f>
        <v>-0.15551638463850992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-4.7250967512534769</v>
      </c>
      <c r="N10" s="91">
        <f>'Occ T2'!I177</f>
        <v>-1.3304627343542541</v>
      </c>
    </row>
    <row r="11" spans="1:14" x14ac:dyDescent="0.2">
      <c r="L11" s="114" t="str">
        <f>"["&amp;'Occ T3'!A47&amp;"]"</f>
        <v>[Elementary occupations]</v>
      </c>
      <c r="M11" s="91">
        <f>'Occ T1'!H88</f>
        <v>-2.5126106426974659</v>
      </c>
      <c r="N11" s="91">
        <f>'Occ T1'!I88</f>
        <v>-0.33315642973069659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-0.17589092523118133</v>
      </c>
      <c r="N13" s="91">
        <f>'Occ T2'!I176</f>
        <v>0.92363144067157954</v>
      </c>
    </row>
    <row r="14" spans="1:14" x14ac:dyDescent="0.2">
      <c r="L14" s="91" t="str">
        <f>'Occ T3'!A44</f>
        <v>81 Process, plant and machine operatives</v>
      </c>
      <c r="M14" s="91">
        <f>'Occ T2'!H175</f>
        <v>-3.4885788709090981</v>
      </c>
      <c r="N14" s="91">
        <f>'Occ T2'!I175</f>
        <v>1.3727243954015034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-1.6282967266314397</v>
      </c>
      <c r="N15" s="91">
        <f>'Occ T1'!I87</f>
        <v>1.1127955373166687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2.1348940339784628</v>
      </c>
      <c r="N17" s="91">
        <f>'Occ T2'!I174</f>
        <v>2.8213083095776303</v>
      </c>
    </row>
    <row r="18" spans="12:14" x14ac:dyDescent="0.2">
      <c r="L18" s="91" t="str">
        <f>'Occ T3'!A40</f>
        <v>71 Sales occupations</v>
      </c>
      <c r="M18" s="91">
        <f>'Occ T2'!H173</f>
        <v>-1.7236764119379355</v>
      </c>
      <c r="N18" s="91">
        <f>'Occ T2'!I173</f>
        <v>-0.86499859642742427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-0.7939098199383654</v>
      </c>
      <c r="N19" s="91">
        <f>'Occ T1'!I86</f>
        <v>0.29957306137469164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1.7924231192891993</v>
      </c>
      <c r="N21" s="91">
        <f>'Occ T2'!I172</f>
        <v>-0.64147575847016691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-2.3890676631144858</v>
      </c>
      <c r="N22" s="91">
        <f>'Occ T2'!I171</f>
        <v>0.3584915271761524</v>
      </c>
    </row>
    <row r="23" spans="12:14" x14ac:dyDescent="0.2">
      <c r="L23" s="91" t="str">
        <f>'Occ T3'!A35</f>
        <v>61 Caring personal service occupations</v>
      </c>
      <c r="M23" s="91">
        <f>'Occ T2'!H170</f>
        <v>4.7415204595457894E-2</v>
      </c>
      <c r="N23" s="91">
        <f>'Occ T2'!I170</f>
        <v>1.2398509000029811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-0.49816862588467625</v>
      </c>
      <c r="N24" s="91">
        <f>'Occ T1'!I85</f>
        <v>1.0373958119362259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-2.116762841107378</v>
      </c>
      <c r="N26" s="91">
        <f>'Occ T2'!I169</f>
        <v>-0.52292550676855676</v>
      </c>
    </row>
    <row r="27" spans="12:14" x14ac:dyDescent="0.2">
      <c r="L27" s="91" t="str">
        <f>'Occ T3'!A31</f>
        <v>53 Skilled construction and building trades</v>
      </c>
      <c r="M27" s="91">
        <f>'Occ T2'!H168</f>
        <v>-0.90803844657734167</v>
      </c>
      <c r="N27" s="91">
        <f>'Occ T2'!I168</f>
        <v>-0.62347749409832343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-2.7725039454873035</v>
      </c>
      <c r="N28" s="91">
        <f>'Occ T2'!I167</f>
        <v>-0.46019125704828134</v>
      </c>
    </row>
    <row r="29" spans="12:14" x14ac:dyDescent="0.2">
      <c r="L29" s="91" t="str">
        <f>'Occ T3'!A29</f>
        <v>51 Skilled agricultural and related trades</v>
      </c>
      <c r="M29" s="91">
        <f>'Occ T2'!H166</f>
        <v>-6.0142815616675556</v>
      </c>
      <c r="N29" s="91">
        <f>'Occ T2'!I166</f>
        <v>0.67884582385446812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-2.4309299910908133</v>
      </c>
      <c r="N30" s="91">
        <f>'Occ T1'!I84</f>
        <v>-0.41388703087693601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-2.8354159360570286</v>
      </c>
      <c r="N32" s="91">
        <f>'Occ T2'!I165</f>
        <v>-1.9872105755991298</v>
      </c>
    </row>
    <row r="33" spans="12:14" x14ac:dyDescent="0.2">
      <c r="L33" s="91" t="str">
        <f>'Occ T3'!A25</f>
        <v>41 Administrative occupations</v>
      </c>
      <c r="M33" s="91">
        <f>'Occ T2'!H164</f>
        <v>0.19895180566291693</v>
      </c>
      <c r="N33" s="91">
        <f>'Occ T2'!I164</f>
        <v>-0.67214985703115682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-0.33594562845458142</v>
      </c>
      <c r="N34" s="91">
        <f>'Occ T1'!I83</f>
        <v>-0.87072624780483165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1.8767637179230912</v>
      </c>
      <c r="N36" s="91">
        <f>'Occ T2'!I163</f>
        <v>0.10061375029117858</v>
      </c>
    </row>
    <row r="37" spans="12:14" x14ac:dyDescent="0.2">
      <c r="L37" s="91" t="str">
        <f>'Occ T3'!A21</f>
        <v>34 Culture, media and sports occupations</v>
      </c>
      <c r="M37" s="91">
        <f>'Occ T2'!H162</f>
        <v>1.8027617354520187</v>
      </c>
      <c r="N37" s="91">
        <f>'Occ T2'!I162</f>
        <v>0.38687106141030991</v>
      </c>
    </row>
    <row r="38" spans="12:14" x14ac:dyDescent="0.2">
      <c r="L38" s="91" t="str">
        <f>'Occ T3'!A20</f>
        <v>33 Protective service occupations</v>
      </c>
      <c r="M38" s="91">
        <f>'Occ T2'!H161</f>
        <v>1.9556945910778278</v>
      </c>
      <c r="N38" s="91">
        <f>'Occ T2'!I161</f>
        <v>2.2573603804173725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3.193674645900102</v>
      </c>
      <c r="N39" s="91">
        <f>'Occ T2'!I160</f>
        <v>0.83892001314189724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4.9235147869832074</v>
      </c>
      <c r="N40" s="91">
        <f>'Occ T2'!I159</f>
        <v>-0.45581726906909203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2.5216879532975245</v>
      </c>
      <c r="N41" s="91">
        <f>'Occ T1'!I82</f>
        <v>0.36236719586379973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5.2990833700953921</v>
      </c>
      <c r="N43" s="91">
        <f>'Occ T2'!I158</f>
        <v>1.6013975573516026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3.0434188866386824</v>
      </c>
      <c r="N44" s="91">
        <f>'Occ T2'!I157</f>
        <v>1.1268907901590852</v>
      </c>
    </row>
    <row r="45" spans="12:14" x14ac:dyDescent="0.2">
      <c r="L45" s="91" t="str">
        <f>'Occ T3'!A13</f>
        <v>22 Health professionals</v>
      </c>
      <c r="M45" s="91">
        <f>'Occ T2'!H156</f>
        <v>3.441439318469719</v>
      </c>
      <c r="N45" s="91">
        <f>'Occ T2'!I156</f>
        <v>1.1794921147896043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4.0475131673453291</v>
      </c>
      <c r="N46" s="91">
        <f>'Occ T2'!I155</f>
        <v>1.010468585565838</v>
      </c>
    </row>
    <row r="47" spans="12:14" x14ac:dyDescent="0.2">
      <c r="L47" s="114" t="str">
        <f>"["&amp;'Occ T3'!A11&amp;"]"</f>
        <v>[Professional occupations]</v>
      </c>
      <c r="M47" s="91">
        <f>'Occ T1'!H81</f>
        <v>4.0662685590816094</v>
      </c>
      <c r="N47" s="91">
        <f>'Occ T1'!I81</f>
        <v>1.2480081127498543</v>
      </c>
    </row>
    <row r="49" spans="12:14" x14ac:dyDescent="0.2">
      <c r="L49" s="107" t="str">
        <f>'Occ T3'!A9</f>
        <v>12 Other managers and proprietors</v>
      </c>
      <c r="M49" s="91">
        <f>'Occ T2'!H154</f>
        <v>2.0449487603943606</v>
      </c>
      <c r="N49" s="91">
        <f>'Occ T2'!I154</f>
        <v>2.5298253107829405</v>
      </c>
    </row>
    <row r="50" spans="12:14" x14ac:dyDescent="0.2">
      <c r="L50" s="107" t="str">
        <f>'Occ T3'!A8</f>
        <v>11 Corporate managers and directors</v>
      </c>
      <c r="M50" s="91">
        <f>'Occ T2'!H153</f>
        <v>3.9422468524440202</v>
      </c>
      <c r="N50" s="91">
        <f>'Occ T2'!I153</f>
        <v>0.31922544552669407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3.37799645990986</v>
      </c>
      <c r="N51" s="91">
        <f>'Occ T1'!I80</f>
        <v>1.023160837299808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Coventry and Warwickshire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6.357886616066704</v>
      </c>
      <c r="N82" s="94">
        <f>'Occ T2'!F119</f>
        <v>1.7711091529426</v>
      </c>
    </row>
    <row r="83" spans="12:14" x14ac:dyDescent="0.2">
      <c r="L83" s="10" t="str">
        <f>name!D5</f>
        <v>12 Other managers and proprietors</v>
      </c>
      <c r="M83" s="94">
        <f>'Occ T2'!D9-'Occ T2'!B9</f>
        <v>1.3942677458419794</v>
      </c>
      <c r="N83" s="94">
        <f>'Occ T2'!F120</f>
        <v>6.5849234020276981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5.8607786732435017</v>
      </c>
      <c r="N84" s="94">
        <f>'Occ T2'!F121</f>
        <v>5.3014797863697254</v>
      </c>
    </row>
    <row r="85" spans="12:14" x14ac:dyDescent="0.2">
      <c r="L85" s="10" t="str">
        <f>name!D7</f>
        <v>22 Health professionals</v>
      </c>
      <c r="M85" s="94">
        <f>'Occ T2'!D11-'Occ T2'!B11</f>
        <v>3.4545341668306158</v>
      </c>
      <c r="N85" s="94">
        <f>'Occ T2'!F122</f>
        <v>4.2683194587741298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3.2220858610936887</v>
      </c>
      <c r="N86" s="94">
        <f>'Occ T2'!F123</f>
        <v>4.2366679243424912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7.4793488240909092</v>
      </c>
      <c r="N87" s="94">
        <f>'Occ T2'!F124</f>
        <v>8.8454591041452701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2.2906715286560519</v>
      </c>
      <c r="N88" s="94">
        <f>'Occ T2'!F125</f>
        <v>-0.7102499501251387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1.3585816483818709</v>
      </c>
      <c r="N89" s="94">
        <f>'Occ T2'!F126</f>
        <v>1.2469445828850994</v>
      </c>
    </row>
    <row r="90" spans="12:14" x14ac:dyDescent="0.2">
      <c r="L90" s="10" t="str">
        <f>name!D12</f>
        <v>33 Protective service occupations</v>
      </c>
      <c r="M90" s="94">
        <f>'Occ T2'!D16-'Occ T2'!B16</f>
        <v>0.4895345030166034</v>
      </c>
      <c r="N90" s="94">
        <f>'Occ T2'!F127</f>
        <v>2.109385461437288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0.7699875368695146</v>
      </c>
      <c r="N91" s="94">
        <f>'Occ T2'!F128</f>
        <v>0.5372442428845865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2.7725492851067663</v>
      </c>
      <c r="N92" s="94">
        <f>'Occ T2'!F129</f>
        <v>0.47466240463268505</v>
      </c>
    </row>
    <row r="93" spans="12:14" x14ac:dyDescent="0.2">
      <c r="L93" s="10" t="str">
        <f>name!D15</f>
        <v>41 Administrative occupations</v>
      </c>
      <c r="M93" s="94">
        <f>'Occ T2'!D19-'Occ T2'!B19</f>
        <v>0.50994303915452122</v>
      </c>
      <c r="N93" s="94">
        <f>'Occ T2'!F130</f>
        <v>-4.9617007488646649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-1.5556179633549938</v>
      </c>
      <c r="N94" s="94">
        <f>'Occ T2'!F131</f>
        <v>-2.6147318342614296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-1.5587397471590565</v>
      </c>
      <c r="N95" s="94">
        <f>'Occ T2'!F132</f>
        <v>0.45787977524838563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-3.2749735138739453</v>
      </c>
      <c r="N96" s="94">
        <f>'Occ T2'!F133</f>
        <v>-1.4503843974828534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-0.70650791137677693</v>
      </c>
      <c r="N97" s="94">
        <f>'Occ T2'!F134</f>
        <v>-1.3557483305522116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-0.9741643977411556</v>
      </c>
      <c r="N98" s="94">
        <f>'Occ T2'!F135</f>
        <v>-0.65255899195139655</v>
      </c>
    </row>
    <row r="99" spans="12:14" x14ac:dyDescent="0.2">
      <c r="L99" s="10" t="str">
        <f>name!D21</f>
        <v>61 Caring personal service occupations</v>
      </c>
      <c r="M99" s="94">
        <f>'Occ T2'!D25-'Occ T2'!B25</f>
        <v>8.4184339283538634E-2</v>
      </c>
      <c r="N99" s="94">
        <f>'Occ T2'!F136</f>
        <v>7.2193431104026189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-1.2950273351470916</v>
      </c>
      <c r="N100" s="94">
        <f>'Occ T2'!F137</f>
        <v>0.55567760781104703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4.386593751805612E-2</v>
      </c>
      <c r="N101" s="94">
        <f>'Occ T2'!F138</f>
        <v>-4.7489922968203313E-2</v>
      </c>
    </row>
    <row r="102" spans="12:14" x14ac:dyDescent="0.2">
      <c r="L102" s="10" t="str">
        <f>name!D24</f>
        <v>71 Sales occupations</v>
      </c>
      <c r="M102" s="94">
        <f>'Occ T2'!D28-'Occ T2'!B28</f>
        <v>-2.6208508660116436</v>
      </c>
      <c r="N102" s="94">
        <f>'Occ T2'!F139</f>
        <v>-3.5256050236528544</v>
      </c>
    </row>
    <row r="103" spans="12:14" x14ac:dyDescent="0.2">
      <c r="L103" s="10" t="str">
        <f>name!D25</f>
        <v>72 Customer service occupations</v>
      </c>
      <c r="M103" s="94">
        <f>'Occ T2'!D29-'Occ T2'!B29</f>
        <v>1.0298642298654084</v>
      </c>
      <c r="N103" s="94">
        <f>'Occ T2'!F140</f>
        <v>5.3213168325845288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-3.136508470160436</v>
      </c>
      <c r="N104" s="94">
        <f>'Occ T2'!F141</f>
        <v>3.6634666211854068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-0.20232572116756842</v>
      </c>
      <c r="N105" s="94">
        <f>'Occ T2'!F142</f>
        <v>3.3839603419020108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-2.2808756724021748</v>
      </c>
      <c r="N106" s="94">
        <f>'Occ T2'!F143</f>
        <v>-1.5161493705330349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-4.695492336625307</v>
      </c>
      <c r="N107" s="94">
        <f>'Occ T2'!F144</f>
        <v>-0.99422123918373018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14.816999999999439</v>
      </c>
      <c r="N109" s="94">
        <f>'Occ T2'!F146</f>
        <v>38.149000000000115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Coventry and Warwickshire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7.752154361908687</v>
      </c>
      <c r="N153" s="94">
        <f>'Occ T1'!H8</f>
        <v>8.3560325549702981</v>
      </c>
    </row>
    <row r="154" spans="1:14" x14ac:dyDescent="0.2">
      <c r="L154" s="10" t="str">
        <f>name!E5</f>
        <v>Professional occupations</v>
      </c>
      <c r="M154" s="94">
        <f>'Occ T1'!D9-'Occ T1'!B9</f>
        <v>20.016747525258708</v>
      </c>
      <c r="N154" s="94">
        <f>'Occ T1'!H9</f>
        <v>22.651926273631616</v>
      </c>
    </row>
    <row r="155" spans="1:14" x14ac:dyDescent="0.2">
      <c r="L155" s="10" t="str">
        <f>name!E6</f>
        <v>Associate professional occupations</v>
      </c>
      <c r="M155" s="94">
        <f>'Occ T1'!D10-'Occ T1'!B10</f>
        <v>7.6813245020308045</v>
      </c>
      <c r="N155" s="94">
        <f>'Occ T1'!H10</f>
        <v>3.6579867417145238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-1.045674924200469</v>
      </c>
      <c r="N156" s="94">
        <f>'Occ T1'!H11</f>
        <v>-7.5764325831260919</v>
      </c>
    </row>
    <row r="157" spans="1:14" x14ac:dyDescent="0.2">
      <c r="L157" s="10" t="str">
        <f>name!E8</f>
        <v>Skilled trades occupations</v>
      </c>
      <c r="M157" s="94">
        <f>'Occ T1'!D12-'Occ T1'!B12</f>
        <v>-6.5143855701509352</v>
      </c>
      <c r="N157" s="94">
        <f>'Occ T1'!H12</f>
        <v>-3.000811944738075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-1.1669770583455019</v>
      </c>
      <c r="N158" s="94">
        <f>'Occ T1'!H13</f>
        <v>7.7275307952454639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-1.5909866361462406</v>
      </c>
      <c r="N159" s="94">
        <f>'Occ T1'!H14</f>
        <v>1.7957118089316779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-3.3388341913280044</v>
      </c>
      <c r="N160" s="94">
        <f>'Occ T1'!H15</f>
        <v>7.0474269630874176</v>
      </c>
    </row>
    <row r="161" spans="12:14" x14ac:dyDescent="0.2">
      <c r="L161" s="10" t="str">
        <f>name!E12</f>
        <v>Elementary occupations</v>
      </c>
      <c r="M161" s="94">
        <f>'Occ T1'!D16-'Occ T1'!B16</f>
        <v>-6.9763680090274818</v>
      </c>
      <c r="N161" s="94">
        <f>'Occ T1'!H16</f>
        <v>-2.510370609716766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14.816999999999496</v>
      </c>
      <c r="N163" s="94">
        <f>'Occ T1'!H18</f>
        <v>38.149000000000065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Coventry and Warwickshire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33.286685546683451</v>
      </c>
      <c r="N5" s="87">
        <f>SUM(N6:N7)</f>
        <v>37.003111355712427</v>
      </c>
      <c r="O5" s="87">
        <f t="shared" ref="O5:AL5" si="1">SUM(O6:O7)</f>
        <v>37.881519622193132</v>
      </c>
      <c r="P5" s="87">
        <f t="shared" si="1"/>
        <v>39.591707176450313</v>
      </c>
      <c r="Q5" s="87">
        <f t="shared" si="1"/>
        <v>42.280730768650393</v>
      </c>
      <c r="R5" s="87">
        <f t="shared" si="1"/>
        <v>42.900048188816271</v>
      </c>
      <c r="S5" s="87">
        <f t="shared" si="1"/>
        <v>43.456827979490825</v>
      </c>
      <c r="T5" s="87">
        <f t="shared" si="1"/>
        <v>46.473713581947194</v>
      </c>
      <c r="U5" s="87">
        <f t="shared" si="1"/>
        <v>47.738433277236325</v>
      </c>
      <c r="V5" s="87">
        <f t="shared" si="1"/>
        <v>49.326241515272883</v>
      </c>
      <c r="W5" s="87">
        <f t="shared" si="1"/>
        <v>50.652202550724958</v>
      </c>
      <c r="X5" s="87">
        <f t="shared" si="1"/>
        <v>49.369194263522687</v>
      </c>
      <c r="Y5" s="87">
        <f t="shared" si="1"/>
        <v>50.018631767972913</v>
      </c>
      <c r="Z5" s="87">
        <f t="shared" si="1"/>
        <v>50.737199359730198</v>
      </c>
      <c r="AA5" s="87">
        <f t="shared" si="1"/>
        <v>51.486415354142764</v>
      </c>
      <c r="AB5" s="87">
        <f t="shared" si="1"/>
        <v>52.160967703626149</v>
      </c>
      <c r="AC5" s="87">
        <f t="shared" si="1"/>
        <v>52.804664219894448</v>
      </c>
      <c r="AD5" s="87">
        <f t="shared" si="1"/>
        <v>53.438662932012534</v>
      </c>
      <c r="AE5" s="87">
        <f t="shared" si="1"/>
        <v>54.090286146027395</v>
      </c>
      <c r="AF5" s="87">
        <f t="shared" si="1"/>
        <v>54.748365024779339</v>
      </c>
      <c r="AG5" s="87">
        <f t="shared" si="1"/>
        <v>55.44841676293602</v>
      </c>
      <c r="AH5" s="87">
        <f t="shared" si="1"/>
        <v>56.142102357705753</v>
      </c>
      <c r="AI5" s="87">
        <f t="shared" si="1"/>
        <v>56.831673391970618</v>
      </c>
      <c r="AJ5" s="87">
        <f t="shared" si="1"/>
        <v>57.536170769150502</v>
      </c>
      <c r="AK5" s="87">
        <f t="shared" si="1"/>
        <v>58.268920929203283</v>
      </c>
      <c r="AL5" s="87">
        <f t="shared" si="1"/>
        <v>59.008235105695256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23.030743347723931</v>
      </c>
      <c r="N6" s="11">
        <v>25.635492986587046</v>
      </c>
      <c r="O6" s="11">
        <v>26.236977223338201</v>
      </c>
      <c r="P6" s="11">
        <v>27.684261146792075</v>
      </c>
      <c r="Q6" s="11">
        <v>28.393717650169375</v>
      </c>
      <c r="R6" s="11">
        <v>29.810255468198815</v>
      </c>
      <c r="S6" s="11">
        <v>31.377450719420651</v>
      </c>
      <c r="T6" s="11">
        <v>32.82654903672077</v>
      </c>
      <c r="U6" s="11">
        <v>34.166098241230344</v>
      </c>
      <c r="V6" s="11">
        <v>35.380521838588344</v>
      </c>
      <c r="W6" s="11">
        <v>36.168142084265519</v>
      </c>
      <c r="X6" s="11">
        <v>32.600387400438592</v>
      </c>
      <c r="Y6" s="11">
        <v>32.950616829212116</v>
      </c>
      <c r="Z6" s="11">
        <v>33.377285605899317</v>
      </c>
      <c r="AA6" s="11">
        <v>33.81715468089704</v>
      </c>
      <c r="AB6" s="11">
        <v>34.179786222948493</v>
      </c>
      <c r="AC6" s="11">
        <v>34.536019920763358</v>
      </c>
      <c r="AD6" s="11">
        <v>34.892276183539657</v>
      </c>
      <c r="AE6" s="11">
        <v>35.260124147068908</v>
      </c>
      <c r="AF6" s="11">
        <v>35.620486404581712</v>
      </c>
      <c r="AG6" s="11">
        <v>36.008854419260679</v>
      </c>
      <c r="AH6" s="11">
        <v>36.390292908102737</v>
      </c>
      <c r="AI6" s="11">
        <v>36.771917946433298</v>
      </c>
      <c r="AJ6" s="11">
        <v>37.158596751050048</v>
      </c>
      <c r="AK6" s="11">
        <v>37.54902593027505</v>
      </c>
      <c r="AL6" s="11">
        <v>37.939251237208119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10.25594219895952</v>
      </c>
      <c r="N7" s="11">
        <v>11.367618369125379</v>
      </c>
      <c r="O7" s="11">
        <v>11.644542398854931</v>
      </c>
      <c r="P7" s="11">
        <v>11.907446029658242</v>
      </c>
      <c r="Q7" s="11">
        <v>13.887013118481018</v>
      </c>
      <c r="R7" s="11">
        <v>13.08979272061746</v>
      </c>
      <c r="S7" s="11">
        <v>12.079377260070173</v>
      </c>
      <c r="T7" s="11">
        <v>13.647164545226421</v>
      </c>
      <c r="U7" s="11">
        <v>13.572335036005983</v>
      </c>
      <c r="V7" s="11">
        <v>13.945719676684542</v>
      </c>
      <c r="W7" s="11">
        <v>14.484060466459439</v>
      </c>
      <c r="X7" s="11">
        <v>16.768806863084098</v>
      </c>
      <c r="Y7" s="11">
        <v>17.068014938760797</v>
      </c>
      <c r="Z7" s="11">
        <v>17.359913753830881</v>
      </c>
      <c r="AA7" s="11">
        <v>17.669260673245724</v>
      </c>
      <c r="AB7" s="11">
        <v>17.981181480677655</v>
      </c>
      <c r="AC7" s="11">
        <v>18.26864429913109</v>
      </c>
      <c r="AD7" s="11">
        <v>18.546386748472877</v>
      </c>
      <c r="AE7" s="11">
        <v>18.830161998958488</v>
      </c>
      <c r="AF7" s="11">
        <v>19.127878620197627</v>
      </c>
      <c r="AG7" s="11">
        <v>19.439562343675345</v>
      </c>
      <c r="AH7" s="11">
        <v>19.751809449603016</v>
      </c>
      <c r="AI7" s="11">
        <v>20.05975544553732</v>
      </c>
      <c r="AJ7" s="11">
        <v>20.377574018100457</v>
      </c>
      <c r="AK7" s="11">
        <v>20.719894998928233</v>
      </c>
      <c r="AL7" s="11">
        <v>21.068983868487138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81.496291796635333</v>
      </c>
      <c r="N9" s="87">
        <f>SUM(N10:N13)</f>
        <v>84.442223360761389</v>
      </c>
      <c r="O9" s="87">
        <f t="shared" ref="O9:AL9" si="3">SUM(O10:O13)</f>
        <v>83.631065613594672</v>
      </c>
      <c r="P9" s="87">
        <f t="shared" si="3"/>
        <v>86.285750946001286</v>
      </c>
      <c r="Q9" s="87">
        <f t="shared" si="3"/>
        <v>91.801331732959355</v>
      </c>
      <c r="R9" s="87">
        <f t="shared" si="3"/>
        <v>90.764868846442681</v>
      </c>
      <c r="S9" s="87">
        <f t="shared" si="3"/>
        <v>95.379207887376452</v>
      </c>
      <c r="T9" s="87">
        <f t="shared" si="3"/>
        <v>98.758602461445264</v>
      </c>
      <c r="U9" s="87">
        <f t="shared" si="3"/>
        <v>103.13023289449265</v>
      </c>
      <c r="V9" s="87">
        <f t="shared" si="3"/>
        <v>105.27093563117133</v>
      </c>
      <c r="W9" s="87">
        <f t="shared" si="3"/>
        <v>110.78161637170139</v>
      </c>
      <c r="X9" s="87">
        <f t="shared" si="3"/>
        <v>113.80075392677341</v>
      </c>
      <c r="Y9" s="87">
        <f t="shared" si="3"/>
        <v>115.01766428153087</v>
      </c>
      <c r="Z9" s="87">
        <f t="shared" si="3"/>
        <v>116.6000161852503</v>
      </c>
      <c r="AA9" s="87">
        <f t="shared" si="3"/>
        <v>118.25274409241239</v>
      </c>
      <c r="AB9" s="87">
        <f t="shared" si="3"/>
        <v>119.68049986103517</v>
      </c>
      <c r="AC9" s="87">
        <f t="shared" si="3"/>
        <v>121.06748501303755</v>
      </c>
      <c r="AD9" s="87">
        <f t="shared" si="3"/>
        <v>122.43420015868081</v>
      </c>
      <c r="AE9" s="87">
        <f t="shared" si="3"/>
        <v>123.75989625197445</v>
      </c>
      <c r="AF9" s="87">
        <f t="shared" si="3"/>
        <v>125.09123197419174</v>
      </c>
      <c r="AG9" s="87">
        <f t="shared" si="3"/>
        <v>126.50726034594661</v>
      </c>
      <c r="AH9" s="87">
        <f t="shared" si="3"/>
        <v>127.92681079737051</v>
      </c>
      <c r="AI9" s="87">
        <f t="shared" si="3"/>
        <v>129.31143944510134</v>
      </c>
      <c r="AJ9" s="87">
        <f t="shared" si="3"/>
        <v>130.70718888568476</v>
      </c>
      <c r="AK9" s="87">
        <f t="shared" si="3"/>
        <v>132.09528918423408</v>
      </c>
      <c r="AL9" s="87">
        <f t="shared" si="3"/>
        <v>133.43354264533301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22.453552681327626</v>
      </c>
      <c r="N10" s="11">
        <v>21.888920688498104</v>
      </c>
      <c r="O10" s="11">
        <v>21.836415269779859</v>
      </c>
      <c r="P10" s="11">
        <v>23.309755118972166</v>
      </c>
      <c r="Q10" s="11">
        <v>26.296842207646495</v>
      </c>
      <c r="R10" s="11">
        <v>26.708540705397489</v>
      </c>
      <c r="S10" s="11">
        <v>27.211900372924472</v>
      </c>
      <c r="T10" s="11">
        <v>27.16410500808151</v>
      </c>
      <c r="U10" s="11">
        <v>30.2599618721895</v>
      </c>
      <c r="V10" s="11">
        <v>30.731703449364737</v>
      </c>
      <c r="W10" s="11">
        <v>32.569319378640991</v>
      </c>
      <c r="X10" s="11">
        <v>32.459694742590521</v>
      </c>
      <c r="Y10" s="11">
        <v>32.840929582860873</v>
      </c>
      <c r="Z10" s="11">
        <v>33.329053926669765</v>
      </c>
      <c r="AA10" s="11">
        <v>33.798876231667172</v>
      </c>
      <c r="AB10" s="11">
        <v>34.188995466942671</v>
      </c>
      <c r="AC10" s="11">
        <v>34.55764669590787</v>
      </c>
      <c r="AD10" s="11">
        <v>34.908289704392907</v>
      </c>
      <c r="AE10" s="11">
        <v>35.252660413531544</v>
      </c>
      <c r="AF10" s="11">
        <v>35.605612463612253</v>
      </c>
      <c r="AG10" s="11">
        <v>35.99514227959353</v>
      </c>
      <c r="AH10" s="11">
        <v>36.374970655813698</v>
      </c>
      <c r="AI10" s="11">
        <v>36.754677380316558</v>
      </c>
      <c r="AJ10" s="11">
        <v>37.124880949277895</v>
      </c>
      <c r="AK10" s="11">
        <v>37.501734432144431</v>
      </c>
      <c r="AL10" s="11">
        <v>37.870799165010716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15.166793876997328</v>
      </c>
      <c r="N11" s="11">
        <v>17.564254701842213</v>
      </c>
      <c r="O11" s="11">
        <v>18.239819381860968</v>
      </c>
      <c r="P11" s="11">
        <v>18.263447048502051</v>
      </c>
      <c r="Q11" s="11">
        <v>19.606440235530066</v>
      </c>
      <c r="R11" s="11">
        <v>18.741018457643538</v>
      </c>
      <c r="S11" s="11">
        <v>20.987231418894993</v>
      </c>
      <c r="T11" s="11">
        <v>22.697935445178512</v>
      </c>
      <c r="U11" s="11">
        <v>22.328301616704771</v>
      </c>
      <c r="V11" s="11">
        <v>22.666084200779334</v>
      </c>
      <c r="W11" s="11">
        <v>22.195552624474153</v>
      </c>
      <c r="X11" s="11">
        <v>22.972813411753474</v>
      </c>
      <c r="Y11" s="11">
        <v>23.216470931927166</v>
      </c>
      <c r="Z11" s="11">
        <v>23.502561196889751</v>
      </c>
      <c r="AA11" s="11">
        <v>23.813207396658306</v>
      </c>
      <c r="AB11" s="11">
        <v>24.086526168043335</v>
      </c>
      <c r="AC11" s="11">
        <v>24.348884395315284</v>
      </c>
      <c r="AD11" s="11">
        <v>24.602606963433811</v>
      </c>
      <c r="AE11" s="11">
        <v>24.81736085022623</v>
      </c>
      <c r="AF11" s="11">
        <v>25.052690261203221</v>
      </c>
      <c r="AG11" s="11">
        <v>25.287045568920995</v>
      </c>
      <c r="AH11" s="11">
        <v>25.527163366340496</v>
      </c>
      <c r="AI11" s="11">
        <v>25.76550564716813</v>
      </c>
      <c r="AJ11" s="11">
        <v>26.008892656340024</v>
      </c>
      <c r="AK11" s="11">
        <v>26.246109609063112</v>
      </c>
      <c r="AL11" s="11">
        <v>26.463872083248283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20.454924455005983</v>
      </c>
      <c r="N12" s="11">
        <v>22.127086452115741</v>
      </c>
      <c r="O12" s="11">
        <v>21.651947571712</v>
      </c>
      <c r="P12" s="11">
        <v>20.314941717667121</v>
      </c>
      <c r="Q12" s="11">
        <v>20.070372266649397</v>
      </c>
      <c r="R12" s="11">
        <v>19.923910363843177</v>
      </c>
      <c r="S12" s="11">
        <v>20.991837331134263</v>
      </c>
      <c r="T12" s="11">
        <v>21.487309825305964</v>
      </c>
      <c r="U12" s="11">
        <v>20.984437428369581</v>
      </c>
      <c r="V12" s="11">
        <v>21.921509087993854</v>
      </c>
      <c r="W12" s="11">
        <v>23.145996224936866</v>
      </c>
      <c r="X12" s="11">
        <v>23.407810322353441</v>
      </c>
      <c r="Y12" s="11">
        <v>23.631709100407683</v>
      </c>
      <c r="Z12" s="11">
        <v>23.934984986760831</v>
      </c>
      <c r="AA12" s="11">
        <v>24.270021390860588</v>
      </c>
      <c r="AB12" s="11">
        <v>24.574997990190148</v>
      </c>
      <c r="AC12" s="11">
        <v>24.878008311879196</v>
      </c>
      <c r="AD12" s="11">
        <v>25.182590486198432</v>
      </c>
      <c r="AE12" s="11">
        <v>25.469909229111746</v>
      </c>
      <c r="AF12" s="11">
        <v>25.738091517932567</v>
      </c>
      <c r="AG12" s="11">
        <v>26.021010528332496</v>
      </c>
      <c r="AH12" s="11">
        <v>26.317439824669844</v>
      </c>
      <c r="AI12" s="11">
        <v>26.584900449498164</v>
      </c>
      <c r="AJ12" s="11">
        <v>26.855923953672917</v>
      </c>
      <c r="AK12" s="11">
        <v>27.125442662514921</v>
      </c>
      <c r="AL12" s="11">
        <v>27.382664149279357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23.421020783304396</v>
      </c>
      <c r="N13" s="11">
        <v>22.861961518305325</v>
      </c>
      <c r="O13" s="11">
        <v>21.90288339024184</v>
      </c>
      <c r="P13" s="11">
        <v>24.397607060859944</v>
      </c>
      <c r="Q13" s="11">
        <v>25.82767702313339</v>
      </c>
      <c r="R13" s="11">
        <v>25.39139931955847</v>
      </c>
      <c r="S13" s="11">
        <v>26.188238764422721</v>
      </c>
      <c r="T13" s="11">
        <v>27.409252182879264</v>
      </c>
      <c r="U13" s="11">
        <v>29.557531977228788</v>
      </c>
      <c r="V13" s="11">
        <v>29.951638893033408</v>
      </c>
      <c r="W13" s="11">
        <v>32.870748143649379</v>
      </c>
      <c r="X13" s="11">
        <v>34.960435450075984</v>
      </c>
      <c r="Y13" s="11">
        <v>35.328554666335151</v>
      </c>
      <c r="Z13" s="11">
        <v>35.83341607492995</v>
      </c>
      <c r="AA13" s="11">
        <v>36.370639073226315</v>
      </c>
      <c r="AB13" s="11">
        <v>36.829980235859004</v>
      </c>
      <c r="AC13" s="11">
        <v>37.28294560993519</v>
      </c>
      <c r="AD13" s="11">
        <v>37.74071300465566</v>
      </c>
      <c r="AE13" s="11">
        <v>38.21996575910493</v>
      </c>
      <c r="AF13" s="11">
        <v>38.694837731443705</v>
      </c>
      <c r="AG13" s="11">
        <v>39.204061969099584</v>
      </c>
      <c r="AH13" s="11">
        <v>39.707236950546466</v>
      </c>
      <c r="AI13" s="11">
        <v>40.206355968118487</v>
      </c>
      <c r="AJ13" s="11">
        <v>40.717491326393919</v>
      </c>
      <c r="AK13" s="11">
        <v>41.222002480511605</v>
      </c>
      <c r="AL13" s="11">
        <v>41.71620724779465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49.445230912130995</v>
      </c>
      <c r="N15" s="87">
        <f>SUM(N16:N20)</f>
        <v>50.874694087380234</v>
      </c>
      <c r="O15" s="87">
        <f t="shared" ref="O15:AL15" si="5">SUM(O16:O20)</f>
        <v>51.972823321981856</v>
      </c>
      <c r="P15" s="87">
        <f t="shared" si="5"/>
        <v>53.277235504411465</v>
      </c>
      <c r="Q15" s="87">
        <f t="shared" si="5"/>
        <v>58.176778003971364</v>
      </c>
      <c r="R15" s="87">
        <f t="shared" si="5"/>
        <v>57.926054351647366</v>
      </c>
      <c r="S15" s="87">
        <f t="shared" si="5"/>
        <v>57.856559917204258</v>
      </c>
      <c r="T15" s="87">
        <f t="shared" si="5"/>
        <v>61.711795443922497</v>
      </c>
      <c r="U15" s="87">
        <f t="shared" si="5"/>
        <v>62.8239403839125</v>
      </c>
      <c r="V15" s="87">
        <f t="shared" si="5"/>
        <v>63.263153976674488</v>
      </c>
      <c r="W15" s="87">
        <f t="shared" si="5"/>
        <v>65.607378853678171</v>
      </c>
      <c r="X15" s="87">
        <f t="shared" si="5"/>
        <v>61.785700254702157</v>
      </c>
      <c r="Y15" s="87">
        <f t="shared" si="5"/>
        <v>62.082293985610832</v>
      </c>
      <c r="Z15" s="87">
        <f t="shared" si="5"/>
        <v>62.673600879199618</v>
      </c>
      <c r="AA15" s="87">
        <f t="shared" si="5"/>
        <v>63.370641640103869</v>
      </c>
      <c r="AB15" s="87">
        <f t="shared" si="5"/>
        <v>63.941191414154844</v>
      </c>
      <c r="AC15" s="87">
        <f t="shared" si="5"/>
        <v>64.465601088009237</v>
      </c>
      <c r="AD15" s="87">
        <f t="shared" si="5"/>
        <v>64.970435212301908</v>
      </c>
      <c r="AE15" s="87">
        <f t="shared" si="5"/>
        <v>65.485008328809144</v>
      </c>
      <c r="AF15" s="87">
        <f t="shared" si="5"/>
        <v>66.010815586728569</v>
      </c>
      <c r="AG15" s="87">
        <f t="shared" si="5"/>
        <v>66.553926238337084</v>
      </c>
      <c r="AH15" s="87">
        <f t="shared" si="5"/>
        <v>67.076977260512933</v>
      </c>
      <c r="AI15" s="87">
        <f t="shared" si="5"/>
        <v>67.589667710744436</v>
      </c>
      <c r="AJ15" s="87">
        <f t="shared" si="5"/>
        <v>68.157696714045414</v>
      </c>
      <c r="AK15" s="87">
        <f t="shared" si="5"/>
        <v>68.70119831174766</v>
      </c>
      <c r="AL15" s="87">
        <f t="shared" si="5"/>
        <v>69.265365595392694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7.7242632697124032</v>
      </c>
      <c r="N16" s="11">
        <v>7.8699059224228414</v>
      </c>
      <c r="O16" s="11">
        <v>7.8643305317853915</v>
      </c>
      <c r="P16" s="11">
        <v>8.4931372603151942</v>
      </c>
      <c r="Q16" s="11">
        <v>8.5897830430818285</v>
      </c>
      <c r="R16" s="11">
        <v>8.4327500702965441</v>
      </c>
      <c r="S16" s="11">
        <v>8.5694424726952416</v>
      </c>
      <c r="T16" s="11">
        <v>9.7906434244537479</v>
      </c>
      <c r="U16" s="11">
        <v>10.460347424852122</v>
      </c>
      <c r="V16" s="11">
        <v>9.8207922216007795</v>
      </c>
      <c r="W16" s="11">
        <v>10.723421598952596</v>
      </c>
      <c r="X16" s="11">
        <v>9.1244989590537333</v>
      </c>
      <c r="Y16" s="11">
        <v>9.1905262484812411</v>
      </c>
      <c r="Z16" s="11">
        <v>9.2807230981587878</v>
      </c>
      <c r="AA16" s="11">
        <v>9.3669154352242661</v>
      </c>
      <c r="AB16" s="11">
        <v>9.432348440703759</v>
      </c>
      <c r="AC16" s="11">
        <v>9.4982093776328025</v>
      </c>
      <c r="AD16" s="11">
        <v>9.558043276299335</v>
      </c>
      <c r="AE16" s="11">
        <v>9.6182230755720841</v>
      </c>
      <c r="AF16" s="11">
        <v>9.6689423992648305</v>
      </c>
      <c r="AG16" s="11">
        <v>9.7234392635515867</v>
      </c>
      <c r="AH16" s="11">
        <v>9.7782377403940242</v>
      </c>
      <c r="AI16" s="11">
        <v>9.8309112456578447</v>
      </c>
      <c r="AJ16" s="11">
        <v>9.8880140145450426</v>
      </c>
      <c r="AK16" s="11">
        <v>9.9514476778878578</v>
      </c>
      <c r="AL16" s="11">
        <v>10.013171648827457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5.7831377638262786</v>
      </c>
      <c r="N17" s="11">
        <v>8.045440127682987</v>
      </c>
      <c r="O17" s="11">
        <v>8.0676184194586522</v>
      </c>
      <c r="P17" s="11">
        <v>7.6595102486567086</v>
      </c>
      <c r="Q17" s="11">
        <v>8.2321527948206086</v>
      </c>
      <c r="R17" s="11">
        <v>7.9815968677990599</v>
      </c>
      <c r="S17" s="11">
        <v>8.7481907517109132</v>
      </c>
      <c r="T17" s="11">
        <v>9.055443966629646</v>
      </c>
      <c r="U17" s="11">
        <v>9.5944987982696848</v>
      </c>
      <c r="V17" s="11">
        <v>9.2970501549970006</v>
      </c>
      <c r="W17" s="11">
        <v>9.3401785161809308</v>
      </c>
      <c r="X17" s="11">
        <v>9.0882098413190295</v>
      </c>
      <c r="Y17" s="11">
        <v>9.1939097633017415</v>
      </c>
      <c r="Z17" s="11">
        <v>9.3141997157408909</v>
      </c>
      <c r="AA17" s="11">
        <v>9.4429048428969828</v>
      </c>
      <c r="AB17" s="11">
        <v>9.5548539924141433</v>
      </c>
      <c r="AC17" s="11">
        <v>9.6600469732417427</v>
      </c>
      <c r="AD17" s="11">
        <v>9.7638934655989296</v>
      </c>
      <c r="AE17" s="11">
        <v>9.8724240210803522</v>
      </c>
      <c r="AF17" s="11">
        <v>9.9776502275288355</v>
      </c>
      <c r="AG17" s="11">
        <v>10.083247929294277</v>
      </c>
      <c r="AH17" s="11">
        <v>10.180394465820092</v>
      </c>
      <c r="AI17" s="11">
        <v>10.27202855981993</v>
      </c>
      <c r="AJ17" s="11">
        <v>10.378060153962579</v>
      </c>
      <c r="AK17" s="11">
        <v>10.483512340832899</v>
      </c>
      <c r="AL17" s="11">
        <v>10.58712309906603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4.3665832956512896</v>
      </c>
      <c r="N18" s="11">
        <v>4.8398096693016122</v>
      </c>
      <c r="O18" s="11">
        <v>4.8385787290365965</v>
      </c>
      <c r="P18" s="11">
        <v>4.3849240936837433</v>
      </c>
      <c r="Q18" s="11">
        <v>4.9574976017677983</v>
      </c>
      <c r="R18" s="11">
        <v>4.8142250757423017</v>
      </c>
      <c r="S18" s="11">
        <v>5.1959473406682646</v>
      </c>
      <c r="T18" s="11">
        <v>4.9481941628410295</v>
      </c>
      <c r="U18" s="11">
        <v>5.0278254051778273</v>
      </c>
      <c r="V18" s="11">
        <v>5.0047830508618762</v>
      </c>
      <c r="W18" s="11">
        <v>5.3037595787589051</v>
      </c>
      <c r="X18" s="11">
        <v>5.8500550074493942</v>
      </c>
      <c r="Y18" s="11">
        <v>5.9497481720631038</v>
      </c>
      <c r="Z18" s="11">
        <v>6.0694189731968438</v>
      </c>
      <c r="AA18" s="11">
        <v>6.2018812311656166</v>
      </c>
      <c r="AB18" s="11">
        <v>6.3309062459357035</v>
      </c>
      <c r="AC18" s="11">
        <v>6.4445006426581823</v>
      </c>
      <c r="AD18" s="11">
        <v>6.5566800544451223</v>
      </c>
      <c r="AE18" s="11">
        <v>6.6495508135114703</v>
      </c>
      <c r="AF18" s="11">
        <v>6.7728511890188345</v>
      </c>
      <c r="AG18" s="11">
        <v>6.8767679507602892</v>
      </c>
      <c r="AH18" s="11">
        <v>6.9793588519445144</v>
      </c>
      <c r="AI18" s="11">
        <v>7.0670832836556752</v>
      </c>
      <c r="AJ18" s="11">
        <v>7.1944835311920432</v>
      </c>
      <c r="AK18" s="11">
        <v>7.2844725584351622</v>
      </c>
      <c r="AL18" s="11">
        <v>7.4131450401961931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6.0932449129186441</v>
      </c>
      <c r="N19" s="11">
        <v>5.6172106955232683</v>
      </c>
      <c r="O19" s="11">
        <v>6.1898124943549817</v>
      </c>
      <c r="P19" s="11">
        <v>6.7623164799077493</v>
      </c>
      <c r="Q19" s="11">
        <v>7.7581184929531712</v>
      </c>
      <c r="R19" s="11">
        <v>8.239817816203697</v>
      </c>
      <c r="S19" s="11">
        <v>7.3467005815632715</v>
      </c>
      <c r="T19" s="11">
        <v>8.0293373300976754</v>
      </c>
      <c r="U19" s="11">
        <v>7.5960663314151544</v>
      </c>
      <c r="V19" s="11">
        <v>8.7195557338181153</v>
      </c>
      <c r="W19" s="11">
        <v>9.0098053530732116</v>
      </c>
      <c r="X19" s="11">
        <v>8.397184031865697</v>
      </c>
      <c r="Y19" s="11">
        <v>8.2483066737022295</v>
      </c>
      <c r="Z19" s="11">
        <v>8.2800925006784425</v>
      </c>
      <c r="AA19" s="11">
        <v>8.3981545061967697</v>
      </c>
      <c r="AB19" s="11">
        <v>8.5074711428923919</v>
      </c>
      <c r="AC19" s="11">
        <v>8.6064359917160047</v>
      </c>
      <c r="AD19" s="11">
        <v>8.704264352782646</v>
      </c>
      <c r="AE19" s="11">
        <v>8.8015577707044272</v>
      </c>
      <c r="AF19" s="11">
        <v>8.9002383262835334</v>
      </c>
      <c r="AG19" s="11">
        <v>9.0083472483009039</v>
      </c>
      <c r="AH19" s="11">
        <v>9.1061762113866909</v>
      </c>
      <c r="AI19" s="11">
        <v>9.2144442067559975</v>
      </c>
      <c r="AJ19" s="11">
        <v>9.3327994021904868</v>
      </c>
      <c r="AK19" s="11">
        <v>9.438136305240203</v>
      </c>
      <c r="AL19" s="11">
        <v>9.5470495959577981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25.478001670022383</v>
      </c>
      <c r="N20" s="11">
        <v>24.502327672449521</v>
      </c>
      <c r="O20" s="11">
        <v>25.012483147346234</v>
      </c>
      <c r="P20" s="11">
        <v>25.977347421848066</v>
      </c>
      <c r="Q20" s="11">
        <v>28.639226071347956</v>
      </c>
      <c r="R20" s="11">
        <v>28.457664521605764</v>
      </c>
      <c r="S20" s="11">
        <v>27.996278770566565</v>
      </c>
      <c r="T20" s="11">
        <v>29.888176559900398</v>
      </c>
      <c r="U20" s="11">
        <v>30.145202424197709</v>
      </c>
      <c r="V20" s="11">
        <v>30.420972815396727</v>
      </c>
      <c r="W20" s="11">
        <v>31.230213806712531</v>
      </c>
      <c r="X20" s="11">
        <v>29.3257524150143</v>
      </c>
      <c r="Y20" s="11">
        <v>29.499803128062517</v>
      </c>
      <c r="Z20" s="11">
        <v>29.729166591424651</v>
      </c>
      <c r="AA20" s="11">
        <v>29.96078562462024</v>
      </c>
      <c r="AB20" s="11">
        <v>30.115611592208854</v>
      </c>
      <c r="AC20" s="11">
        <v>30.256408102760506</v>
      </c>
      <c r="AD20" s="11">
        <v>30.38755406317588</v>
      </c>
      <c r="AE20" s="11">
        <v>30.5432526479408</v>
      </c>
      <c r="AF20" s="11">
        <v>30.691133444632538</v>
      </c>
      <c r="AG20" s="11">
        <v>30.862123846430023</v>
      </c>
      <c r="AH20" s="11">
        <v>31.032809990967607</v>
      </c>
      <c r="AI20" s="11">
        <v>31.205200414854989</v>
      </c>
      <c r="AJ20" s="11">
        <v>31.36433961215527</v>
      </c>
      <c r="AK20" s="11">
        <v>31.543629429351544</v>
      </c>
      <c r="AL20" s="11">
        <v>31.704876211345216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54.451678249447156</v>
      </c>
      <c r="N22" s="87">
        <f>SUM(N23:N24)</f>
        <v>56.646225468812894</v>
      </c>
      <c r="O22" s="87">
        <f t="shared" ref="O22:AL22" si="7">SUM(O23:O24)</f>
        <v>56.921493630960995</v>
      </c>
      <c r="P22" s="87">
        <f t="shared" si="7"/>
        <v>56.540725607638549</v>
      </c>
      <c r="Q22" s="87">
        <f t="shared" si="7"/>
        <v>61.580064641613689</v>
      </c>
      <c r="R22" s="87">
        <f t="shared" si="7"/>
        <v>62.672306225061988</v>
      </c>
      <c r="S22" s="87">
        <f t="shared" si="7"/>
        <v>59.125966759506298</v>
      </c>
      <c r="T22" s="87">
        <f t="shared" si="7"/>
        <v>63.264649528819234</v>
      </c>
      <c r="U22" s="87">
        <f t="shared" si="7"/>
        <v>63.029148261911828</v>
      </c>
      <c r="V22" s="87">
        <f t="shared" si="7"/>
        <v>59.721261092985998</v>
      </c>
      <c r="W22" s="87">
        <f t="shared" si="7"/>
        <v>61.626631300861519</v>
      </c>
      <c r="X22" s="87">
        <f t="shared" si="7"/>
        <v>59.241614008376459</v>
      </c>
      <c r="Y22" s="87">
        <f t="shared" si="7"/>
        <v>59.180057683116182</v>
      </c>
      <c r="Z22" s="87">
        <f t="shared" si="7"/>
        <v>59.137730933671506</v>
      </c>
      <c r="AA22" s="87">
        <f t="shared" si="7"/>
        <v>59.088469160086447</v>
      </c>
      <c r="AB22" s="87">
        <f t="shared" si="7"/>
        <v>58.87644500624215</v>
      </c>
      <c r="AC22" s="87">
        <f t="shared" si="7"/>
        <v>58.52491014135208</v>
      </c>
      <c r="AD22" s="87">
        <f t="shared" si="7"/>
        <v>58.142784408541957</v>
      </c>
      <c r="AE22" s="87">
        <f t="shared" si="7"/>
        <v>57.686281645202342</v>
      </c>
      <c r="AF22" s="87">
        <f t="shared" si="7"/>
        <v>57.205864714246438</v>
      </c>
      <c r="AG22" s="87">
        <f t="shared" si="7"/>
        <v>56.734279674525837</v>
      </c>
      <c r="AH22" s="87">
        <f t="shared" si="7"/>
        <v>56.216564507871446</v>
      </c>
      <c r="AI22" s="87">
        <f t="shared" si="7"/>
        <v>55.718453750761604</v>
      </c>
      <c r="AJ22" s="87">
        <f t="shared" si="7"/>
        <v>55.121793909187069</v>
      </c>
      <c r="AK22" s="87">
        <f t="shared" si="7"/>
        <v>54.546520131463772</v>
      </c>
      <c r="AL22" s="87">
        <f t="shared" si="7"/>
        <v>54.050198717735427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42.354820858698908</v>
      </c>
      <c r="N23" s="11">
        <v>44.863727410989171</v>
      </c>
      <c r="O23" s="11">
        <v>45.533255062121874</v>
      </c>
      <c r="P23" s="11">
        <v>44.988601548288585</v>
      </c>
      <c r="Q23" s="11">
        <v>49.365999551711013</v>
      </c>
      <c r="R23" s="11">
        <v>51.059399895478563</v>
      </c>
      <c r="S23" s="11">
        <v>48.316913236250407</v>
      </c>
      <c r="T23" s="11">
        <v>51.355648981702195</v>
      </c>
      <c r="U23" s="11">
        <v>51.07082281705533</v>
      </c>
      <c r="V23" s="11">
        <v>49.396085864042696</v>
      </c>
      <c r="W23" s="11">
        <v>51.569342934633084</v>
      </c>
      <c r="X23" s="11">
        <v>48.067262464398574</v>
      </c>
      <c r="Y23" s="11">
        <v>48.110879378459728</v>
      </c>
      <c r="Z23" s="11">
        <v>48.193742089811188</v>
      </c>
      <c r="AA23" s="11">
        <v>48.274883111292091</v>
      </c>
      <c r="AB23" s="11">
        <v>48.248978337323081</v>
      </c>
      <c r="AC23" s="11">
        <v>48.171656831133866</v>
      </c>
      <c r="AD23" s="11">
        <v>48.043889236317227</v>
      </c>
      <c r="AE23" s="11">
        <v>47.886426787237639</v>
      </c>
      <c r="AF23" s="11">
        <v>47.728992748042707</v>
      </c>
      <c r="AG23" s="11">
        <v>47.590177373840639</v>
      </c>
      <c r="AH23" s="11">
        <v>47.440475451236487</v>
      </c>
      <c r="AI23" s="11">
        <v>47.260456119512568</v>
      </c>
      <c r="AJ23" s="11">
        <v>47.074915800708908</v>
      </c>
      <c r="AK23" s="11">
        <v>46.86019451633976</v>
      </c>
      <c r="AL23" s="11">
        <v>46.60764218576842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12.096857390748246</v>
      </c>
      <c r="N24" s="11">
        <v>11.782498057823723</v>
      </c>
      <c r="O24" s="11">
        <v>11.388238568839119</v>
      </c>
      <c r="P24" s="11">
        <v>11.552124059349966</v>
      </c>
      <c r="Q24" s="11">
        <v>12.214065089902675</v>
      </c>
      <c r="R24" s="11">
        <v>11.612906329583428</v>
      </c>
      <c r="S24" s="11">
        <v>10.809053523255887</v>
      </c>
      <c r="T24" s="11">
        <v>11.90900054711704</v>
      </c>
      <c r="U24" s="11">
        <v>11.958325444856502</v>
      </c>
      <c r="V24" s="11">
        <v>10.3251752289433</v>
      </c>
      <c r="W24" s="11">
        <v>10.057288366228434</v>
      </c>
      <c r="X24" s="11">
        <v>11.174351543977888</v>
      </c>
      <c r="Y24" s="11">
        <v>11.069178304656456</v>
      </c>
      <c r="Z24" s="11">
        <v>10.943988843860314</v>
      </c>
      <c r="AA24" s="11">
        <v>10.813586048794352</v>
      </c>
      <c r="AB24" s="11">
        <v>10.627466668919068</v>
      </c>
      <c r="AC24" s="11">
        <v>10.353253310218218</v>
      </c>
      <c r="AD24" s="11">
        <v>10.098895172224728</v>
      </c>
      <c r="AE24" s="11">
        <v>9.7998548579647053</v>
      </c>
      <c r="AF24" s="11">
        <v>9.4768719662037313</v>
      </c>
      <c r="AG24" s="11">
        <v>9.1441023006851943</v>
      </c>
      <c r="AH24" s="11">
        <v>8.776089056634957</v>
      </c>
      <c r="AI24" s="11">
        <v>8.4579976312490377</v>
      </c>
      <c r="AJ24" s="11">
        <v>8.0468781084781629</v>
      </c>
      <c r="AK24" s="11">
        <v>7.686325615124014</v>
      </c>
      <c r="AL24" s="11">
        <v>7.4425565319670044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51.269710659670629</v>
      </c>
      <c r="N26" s="87">
        <f>SUM(N27:N30)</f>
        <v>48.654659687434886</v>
      </c>
      <c r="O26" s="87">
        <f t="shared" ref="O26:AL26" si="9">SUM(O27:O30)</f>
        <v>50.069686758146261</v>
      </c>
      <c r="P26" s="87">
        <f t="shared" si="9"/>
        <v>52.648402526352129</v>
      </c>
      <c r="Q26" s="87">
        <f t="shared" si="9"/>
        <v>56.057067019995856</v>
      </c>
      <c r="R26" s="87">
        <f>SUM(R27:R30)</f>
        <v>56.265694453291886</v>
      </c>
      <c r="S26" s="87">
        <f t="shared" si="9"/>
        <v>52.239831879100301</v>
      </c>
      <c r="T26" s="87">
        <f t="shared" si="9"/>
        <v>54.090689694028491</v>
      </c>
      <c r="U26" s="87">
        <f t="shared" si="9"/>
        <v>55.416413831440622</v>
      </c>
      <c r="V26" s="87">
        <f t="shared" si="9"/>
        <v>58.422835073125029</v>
      </c>
      <c r="W26" s="87">
        <f t="shared" si="9"/>
        <v>49.75130888314095</v>
      </c>
      <c r="X26" s="87">
        <f t="shared" si="9"/>
        <v>50.549470570197954</v>
      </c>
      <c r="Y26" s="87">
        <f t="shared" si="9"/>
        <v>50.428471789004782</v>
      </c>
      <c r="Z26" s="87">
        <f t="shared" si="9"/>
        <v>50.256951559019704</v>
      </c>
      <c r="AA26" s="87">
        <f t="shared" si="9"/>
        <v>50.05757157852517</v>
      </c>
      <c r="AB26" s="87">
        <f t="shared" si="9"/>
        <v>49.753157847894094</v>
      </c>
      <c r="AC26" s="87">
        <f t="shared" si="9"/>
        <v>49.457267029939729</v>
      </c>
      <c r="AD26" s="87">
        <f t="shared" si="9"/>
        <v>49.148356780718586</v>
      </c>
      <c r="AE26" s="87">
        <f t="shared" si="9"/>
        <v>48.849720471397539</v>
      </c>
      <c r="AF26" s="87">
        <f t="shared" si="9"/>
        <v>48.538542104369</v>
      </c>
      <c r="AG26" s="87">
        <f t="shared" si="9"/>
        <v>48.250913754421312</v>
      </c>
      <c r="AH26" s="87">
        <f t="shared" si="9"/>
        <v>47.94684576786986</v>
      </c>
      <c r="AI26" s="87">
        <f t="shared" si="9"/>
        <v>47.649633420962701</v>
      </c>
      <c r="AJ26" s="87">
        <f t="shared" si="9"/>
        <v>47.354440109629316</v>
      </c>
      <c r="AK26" s="87">
        <f t="shared" si="9"/>
        <v>47.056175569825768</v>
      </c>
      <c r="AL26" s="87">
        <f t="shared" si="9"/>
        <v>46.750496938402875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5.9755477367967265</v>
      </c>
      <c r="N27" s="11">
        <v>4.5943856322951682</v>
      </c>
      <c r="O27" s="11">
        <v>5.6547593715732631</v>
      </c>
      <c r="P27" s="11">
        <v>4.6156409496539625</v>
      </c>
      <c r="Q27" s="11">
        <v>5.0692589613668</v>
      </c>
      <c r="R27" s="11">
        <v>5.8455665361209448</v>
      </c>
      <c r="S27" s="11">
        <v>4.6510126529397109</v>
      </c>
      <c r="T27" s="11">
        <v>4.2189095668143413</v>
      </c>
      <c r="U27" s="11">
        <v>5.4116237599752086</v>
      </c>
      <c r="V27" s="11">
        <v>5.0816933654530096</v>
      </c>
      <c r="W27" s="11">
        <v>4.2868267889618883</v>
      </c>
      <c r="X27" s="11">
        <v>4.208206563996657</v>
      </c>
      <c r="Y27" s="11">
        <v>4.2391463420621829</v>
      </c>
      <c r="Z27" s="11">
        <v>4.3004296324051241</v>
      </c>
      <c r="AA27" s="11">
        <v>4.3640744568944765</v>
      </c>
      <c r="AB27" s="11">
        <v>4.4033937726893546</v>
      </c>
      <c r="AC27" s="11">
        <v>4.4389389122674459</v>
      </c>
      <c r="AD27" s="11">
        <v>4.4746019958123968</v>
      </c>
      <c r="AE27" s="11">
        <v>4.5077712558311642</v>
      </c>
      <c r="AF27" s="11">
        <v>4.5415415386658946</v>
      </c>
      <c r="AG27" s="11">
        <v>4.575947984784106</v>
      </c>
      <c r="AH27" s="11">
        <v>4.6114572868192747</v>
      </c>
      <c r="AI27" s="11">
        <v>4.6449044484636133</v>
      </c>
      <c r="AJ27" s="11">
        <v>4.6789301495904372</v>
      </c>
      <c r="AK27" s="11">
        <v>4.712680583366633</v>
      </c>
      <c r="AL27" s="11">
        <v>4.7447065642102739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19.821833657970998</v>
      </c>
      <c r="N28" s="11">
        <v>20.694660044772654</v>
      </c>
      <c r="O28" s="11">
        <v>19.924029753175159</v>
      </c>
      <c r="P28" s="11">
        <v>21.812299518942254</v>
      </c>
      <c r="Q28" s="11">
        <v>24.467158414898737</v>
      </c>
      <c r="R28" s="11">
        <v>24.971471888501821</v>
      </c>
      <c r="S28" s="11">
        <v>23.603900245263887</v>
      </c>
      <c r="T28" s="11">
        <v>23.718054998634642</v>
      </c>
      <c r="U28" s="11">
        <v>24.178019180543426</v>
      </c>
      <c r="V28" s="11">
        <v>26.261595039840621</v>
      </c>
      <c r="W28" s="11">
        <v>21.696498374627875</v>
      </c>
      <c r="X28" s="11">
        <v>21.756938791927006</v>
      </c>
      <c r="Y28" s="11">
        <v>21.743526369643355</v>
      </c>
      <c r="Z28" s="11">
        <v>21.73491007079058</v>
      </c>
      <c r="AA28" s="11">
        <v>21.678942583579509</v>
      </c>
      <c r="AB28" s="11">
        <v>21.563204664181722</v>
      </c>
      <c r="AC28" s="11">
        <v>21.448323701305473</v>
      </c>
      <c r="AD28" s="11">
        <v>21.320234901159655</v>
      </c>
      <c r="AE28" s="11">
        <v>21.182175674885443</v>
      </c>
      <c r="AF28" s="11">
        <v>21.038730807645067</v>
      </c>
      <c r="AG28" s="11">
        <v>20.91471729552622</v>
      </c>
      <c r="AH28" s="11">
        <v>20.783950959078794</v>
      </c>
      <c r="AI28" s="11">
        <v>20.660141167207119</v>
      </c>
      <c r="AJ28" s="11">
        <v>20.52831020098499</v>
      </c>
      <c r="AK28" s="11">
        <v>20.390480940905618</v>
      </c>
      <c r="AL28" s="11">
        <v>20.246113977145022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16.608843332023316</v>
      </c>
      <c r="N29" s="11">
        <v>14.962668509575829</v>
      </c>
      <c r="O29" s="11">
        <v>15.386133487873838</v>
      </c>
      <c r="P29" s="11">
        <v>17.205722096895002</v>
      </c>
      <c r="Q29" s="11">
        <v>16.444743396299472</v>
      </c>
      <c r="R29" s="11">
        <v>15.846370314418873</v>
      </c>
      <c r="S29" s="11">
        <v>14.400539702588386</v>
      </c>
      <c r="T29" s="11">
        <v>15.871148634025786</v>
      </c>
      <c r="U29" s="11">
        <v>16.740503133871051</v>
      </c>
      <c r="V29" s="11">
        <v>18.406935433617321</v>
      </c>
      <c r="W29" s="11">
        <v>15.139862403042097</v>
      </c>
      <c r="X29" s="11">
        <v>16.098598643171648</v>
      </c>
      <c r="Y29" s="11">
        <v>15.965461005669141</v>
      </c>
      <c r="Z29" s="11">
        <v>15.808562134534098</v>
      </c>
      <c r="AA29" s="11">
        <v>15.671855008124325</v>
      </c>
      <c r="AB29" s="11">
        <v>15.516649588354486</v>
      </c>
      <c r="AC29" s="11">
        <v>15.341933833826802</v>
      </c>
      <c r="AD29" s="11">
        <v>15.163089305316928</v>
      </c>
      <c r="AE29" s="11">
        <v>15.000843534708672</v>
      </c>
      <c r="AF29" s="11">
        <v>14.829040745359045</v>
      </c>
      <c r="AG29" s="11">
        <v>14.655750151744611</v>
      </c>
      <c r="AH29" s="11">
        <v>14.476041137449151</v>
      </c>
      <c r="AI29" s="11">
        <v>14.300264758500877</v>
      </c>
      <c r="AJ29" s="11">
        <v>14.132146976909672</v>
      </c>
      <c r="AK29" s="11">
        <v>13.959827425141523</v>
      </c>
      <c r="AL29" s="11">
        <v>13.784114072489885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8.863485932879593</v>
      </c>
      <c r="N30" s="11">
        <v>8.4029455007912368</v>
      </c>
      <c r="O30" s="11">
        <v>9.1047641455239994</v>
      </c>
      <c r="P30" s="11">
        <v>9.0147399608609113</v>
      </c>
      <c r="Q30" s="11">
        <v>10.075906247430849</v>
      </c>
      <c r="R30" s="11">
        <v>9.6022857142502431</v>
      </c>
      <c r="S30" s="11">
        <v>9.5843792783083099</v>
      </c>
      <c r="T30" s="11">
        <v>10.282576494553725</v>
      </c>
      <c r="U30" s="11">
        <v>9.0862677570509334</v>
      </c>
      <c r="V30" s="11">
        <v>8.6726112342140738</v>
      </c>
      <c r="W30" s="11">
        <v>8.6281213165090875</v>
      </c>
      <c r="X30" s="11">
        <v>8.4857265711026475</v>
      </c>
      <c r="Y30" s="11">
        <v>8.4803380716301024</v>
      </c>
      <c r="Z30" s="11">
        <v>8.4130497212899034</v>
      </c>
      <c r="AA30" s="11">
        <v>8.3426995299268611</v>
      </c>
      <c r="AB30" s="11">
        <v>8.2699098226685326</v>
      </c>
      <c r="AC30" s="11">
        <v>8.2280705825400098</v>
      </c>
      <c r="AD30" s="11">
        <v>8.1904305784296074</v>
      </c>
      <c r="AE30" s="11">
        <v>8.1589300059722607</v>
      </c>
      <c r="AF30" s="11">
        <v>8.1292290126989926</v>
      </c>
      <c r="AG30" s="11">
        <v>8.1044983223663731</v>
      </c>
      <c r="AH30" s="11">
        <v>8.0753963845226391</v>
      </c>
      <c r="AI30" s="11">
        <v>8.0443230467910887</v>
      </c>
      <c r="AJ30" s="11">
        <v>8.015052782144215</v>
      </c>
      <c r="AK30" s="11">
        <v>7.9931866204119926</v>
      </c>
      <c r="AL30" s="11">
        <v>7.975562324557691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42.982974513627134</v>
      </c>
      <c r="N32" s="87">
        <f t="shared" si="10"/>
        <v>45.034529699091358</v>
      </c>
      <c r="O32" s="87">
        <f t="shared" si="10"/>
        <v>44.826776635809807</v>
      </c>
      <c r="P32" s="87">
        <f t="shared" si="10"/>
        <v>43.691745024584307</v>
      </c>
      <c r="Q32" s="87">
        <f t="shared" si="10"/>
        <v>46.264046557594803</v>
      </c>
      <c r="R32" s="87">
        <f t="shared" si="10"/>
        <v>47.319806611030444</v>
      </c>
      <c r="S32" s="87">
        <f t="shared" si="10"/>
        <v>49.726057936817227</v>
      </c>
      <c r="T32" s="87">
        <f t="shared" si="10"/>
        <v>51.34528342643025</v>
      </c>
      <c r="U32" s="87">
        <f t="shared" si="10"/>
        <v>49.205965539359617</v>
      </c>
      <c r="V32" s="87">
        <f t="shared" si="10"/>
        <v>48.324872430215933</v>
      </c>
      <c r="W32" s="87">
        <f t="shared" si="10"/>
        <v>46.152829552684942</v>
      </c>
      <c r="X32" s="87">
        <f t="shared" si="10"/>
        <v>47.486819630801882</v>
      </c>
      <c r="Y32" s="87">
        <f t="shared" si="10"/>
        <v>47.883369027632398</v>
      </c>
      <c r="Z32" s="87">
        <f t="shared" si="10"/>
        <v>48.37300943711957</v>
      </c>
      <c r="AA32" s="87">
        <f t="shared" si="10"/>
        <v>48.9059921197695</v>
      </c>
      <c r="AB32" s="87">
        <f t="shared" si="10"/>
        <v>49.365563995420835</v>
      </c>
      <c r="AC32" s="87">
        <f t="shared" si="10"/>
        <v>49.787609826338723</v>
      </c>
      <c r="AD32" s="87">
        <f t="shared" si="10"/>
        <v>50.205799998551562</v>
      </c>
      <c r="AE32" s="87">
        <f t="shared" ref="AE32" si="11">SUM(AE33:AE35)</f>
        <v>50.653296254941303</v>
      </c>
      <c r="AF32" s="87">
        <f t="shared" ref="AF32" si="12">SUM(AF33:AF35)</f>
        <v>51.096958411516766</v>
      </c>
      <c r="AG32" s="87">
        <f t="shared" ref="AG32" si="13">SUM(AG33:AG35)</f>
        <v>51.541811764666519</v>
      </c>
      <c r="AH32" s="87">
        <f t="shared" ref="AH32" si="14">SUM(AH33:AH35)</f>
        <v>51.999981935112643</v>
      </c>
      <c r="AI32" s="87">
        <f t="shared" ref="AI32" si="15">SUM(AI33:AI35)</f>
        <v>52.445478861047185</v>
      </c>
      <c r="AJ32" s="87">
        <f t="shared" ref="AJ32" si="16">SUM(AJ33:AJ35)</f>
        <v>52.920721127288644</v>
      </c>
      <c r="AK32" s="87">
        <f t="shared" ref="AK32" si="17">SUM(AK33:AK35)</f>
        <v>53.404217632130226</v>
      </c>
      <c r="AL32" s="87">
        <f t="shared" ref="AL32" si="18">SUM(AL33:AL35)</f>
        <v>53.880360347930406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32.925863494985009</v>
      </c>
      <c r="N33" s="11">
        <v>33.453759581127017</v>
      </c>
      <c r="O33" s="11">
        <v>34.243316775532989</v>
      </c>
      <c r="P33" s="11">
        <v>33.115744420440045</v>
      </c>
      <c r="Q33" s="11">
        <v>36.046182469418945</v>
      </c>
      <c r="R33" s="11">
        <v>35.475770057897464</v>
      </c>
      <c r="S33" s="11">
        <v>38.052835276560423</v>
      </c>
      <c r="T33" s="11">
        <v>39.419676561021966</v>
      </c>
      <c r="U33" s="11">
        <v>38.008163581977982</v>
      </c>
      <c r="V33" s="11">
        <v>36.852821577472959</v>
      </c>
      <c r="W33" s="11">
        <v>35.559954397181002</v>
      </c>
      <c r="X33" s="11">
        <v>36.95476769650125</v>
      </c>
      <c r="Y33" s="11">
        <v>37.343999252840156</v>
      </c>
      <c r="Z33" s="11">
        <v>37.787042667426874</v>
      </c>
      <c r="AA33" s="11">
        <v>38.254988082039915</v>
      </c>
      <c r="AB33" s="11">
        <v>38.663469199485064</v>
      </c>
      <c r="AC33" s="11">
        <v>39.044580803935062</v>
      </c>
      <c r="AD33" s="11">
        <v>39.422617189282221</v>
      </c>
      <c r="AE33" s="11">
        <v>39.836567746581579</v>
      </c>
      <c r="AF33" s="11">
        <v>40.246159068535171</v>
      </c>
      <c r="AG33" s="11">
        <v>40.655763096559681</v>
      </c>
      <c r="AH33" s="11">
        <v>41.073226626095853</v>
      </c>
      <c r="AI33" s="11">
        <v>41.480326723139328</v>
      </c>
      <c r="AJ33" s="11">
        <v>41.917814209480724</v>
      </c>
      <c r="AK33" s="11">
        <v>42.355745362567298</v>
      </c>
      <c r="AL33" s="11">
        <v>42.779297507583621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9.3643240967952934</v>
      </c>
      <c r="N34" s="11">
        <v>11.105518081365183</v>
      </c>
      <c r="O34" s="11">
        <v>10.105175224264167</v>
      </c>
      <c r="P34" s="11">
        <v>10.153958578111387</v>
      </c>
      <c r="Q34" s="11">
        <v>9.6880166753208261</v>
      </c>
      <c r="R34" s="11">
        <v>11.371811624456267</v>
      </c>
      <c r="S34" s="11">
        <v>11.274744247938925</v>
      </c>
      <c r="T34" s="11">
        <v>11.497820358702327</v>
      </c>
      <c r="U34" s="11">
        <v>10.725950843733479</v>
      </c>
      <c r="V34" s="11">
        <v>11.057317753510848</v>
      </c>
      <c r="W34" s="11">
        <v>10.076784289309176</v>
      </c>
      <c r="X34" s="11">
        <v>10.128245338544733</v>
      </c>
      <c r="Y34" s="11">
        <v>10.131086375179915</v>
      </c>
      <c r="Z34" s="11">
        <v>10.172591741353157</v>
      </c>
      <c r="AA34" s="11">
        <v>10.231878851613802</v>
      </c>
      <c r="AB34" s="11">
        <v>10.276781743964099</v>
      </c>
      <c r="AC34" s="11">
        <v>10.313082153708457</v>
      </c>
      <c r="AD34" s="11">
        <v>10.348778094814937</v>
      </c>
      <c r="AE34" s="11">
        <v>10.379138243477042</v>
      </c>
      <c r="AF34" s="11">
        <v>10.407559228198922</v>
      </c>
      <c r="AG34" s="11">
        <v>10.438549789313237</v>
      </c>
      <c r="AH34" s="11">
        <v>10.475114516759573</v>
      </c>
      <c r="AI34" s="11">
        <v>10.5104232474425</v>
      </c>
      <c r="AJ34" s="11">
        <v>10.542728715094688</v>
      </c>
      <c r="AK34" s="11">
        <v>10.58522808910644</v>
      </c>
      <c r="AL34" s="11">
        <v>10.632461897120223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0.69278692184683477</v>
      </c>
      <c r="N35" s="11">
        <v>0.47525203659915793</v>
      </c>
      <c r="O35" s="11">
        <v>0.47828463601265014</v>
      </c>
      <c r="P35" s="11">
        <v>0.42204202603287688</v>
      </c>
      <c r="Q35" s="11">
        <v>0.52984741285503123</v>
      </c>
      <c r="R35" s="11">
        <v>0.47222492867671118</v>
      </c>
      <c r="S35" s="11">
        <v>0.39847841231787523</v>
      </c>
      <c r="T35" s="11">
        <v>0.42778650670595386</v>
      </c>
      <c r="U35" s="11">
        <v>0.47185111364815935</v>
      </c>
      <c r="V35" s="11">
        <v>0.41473309923212009</v>
      </c>
      <c r="W35" s="11">
        <v>0.51609086619476729</v>
      </c>
      <c r="X35" s="11">
        <v>0.40380659575590117</v>
      </c>
      <c r="Y35" s="11">
        <v>0.40828339961233057</v>
      </c>
      <c r="Z35" s="11">
        <v>0.41337502833953393</v>
      </c>
      <c r="AA35" s="11">
        <v>0.41912518611578481</v>
      </c>
      <c r="AB35" s="11">
        <v>0.42531305197167402</v>
      </c>
      <c r="AC35" s="11">
        <v>0.42994686869520043</v>
      </c>
      <c r="AD35" s="11">
        <v>0.43440471445439877</v>
      </c>
      <c r="AE35" s="11">
        <v>0.43759026488267871</v>
      </c>
      <c r="AF35" s="11">
        <v>0.44324011478267561</v>
      </c>
      <c r="AG35" s="11">
        <v>0.44749887879360345</v>
      </c>
      <c r="AH35" s="11">
        <v>0.45164079225721526</v>
      </c>
      <c r="AI35" s="11">
        <v>0.45472889046535764</v>
      </c>
      <c r="AJ35" s="11">
        <v>0.4601782027132309</v>
      </c>
      <c r="AK35" s="11">
        <v>0.46324418045648291</v>
      </c>
      <c r="AL35" s="11">
        <v>0.46860094322656398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35.131365475320479</v>
      </c>
      <c r="N37" s="87">
        <f t="shared" ref="N37:AL37" si="19">SUM(N38:N39)</f>
        <v>37.288504285043061</v>
      </c>
      <c r="O37" s="87">
        <f t="shared" si="19"/>
        <v>39.177252114531456</v>
      </c>
      <c r="P37" s="87">
        <f t="shared" si="19"/>
        <v>38.606776579980313</v>
      </c>
      <c r="Q37" s="87">
        <f t="shared" si="19"/>
        <v>42.680300230039663</v>
      </c>
      <c r="R37" s="87">
        <f t="shared" si="19"/>
        <v>40.721249344204054</v>
      </c>
      <c r="S37" s="87">
        <f t="shared" si="19"/>
        <v>39.723098479028906</v>
      </c>
      <c r="T37" s="87">
        <f t="shared" si="19"/>
        <v>41.763143721766831</v>
      </c>
      <c r="U37" s="87">
        <f t="shared" si="19"/>
        <v>40.731483646126136</v>
      </c>
      <c r="V37" s="87">
        <f t="shared" si="19"/>
        <v>39.718162985410011</v>
      </c>
      <c r="W37" s="87">
        <f t="shared" si="19"/>
        <v>39.130262708057813</v>
      </c>
      <c r="X37" s="87">
        <f t="shared" si="19"/>
        <v>39.407096754888165</v>
      </c>
      <c r="Y37" s="87">
        <f t="shared" si="19"/>
        <v>39.555083671844137</v>
      </c>
      <c r="Z37" s="87">
        <f t="shared" si="19"/>
        <v>39.764899758216139</v>
      </c>
      <c r="AA37" s="87">
        <f t="shared" si="19"/>
        <v>39.985561294058968</v>
      </c>
      <c r="AB37" s="87">
        <f t="shared" si="19"/>
        <v>40.099838628879638</v>
      </c>
      <c r="AC37" s="87">
        <f t="shared" si="19"/>
        <v>40.182863927903192</v>
      </c>
      <c r="AD37" s="87">
        <f t="shared" si="19"/>
        <v>40.255263159799249</v>
      </c>
      <c r="AE37" s="87">
        <f t="shared" si="19"/>
        <v>40.319495663354971</v>
      </c>
      <c r="AF37" s="87">
        <f t="shared" si="19"/>
        <v>40.385724030027284</v>
      </c>
      <c r="AG37" s="87">
        <f t="shared" si="19"/>
        <v>40.462610013447325</v>
      </c>
      <c r="AH37" s="87">
        <f t="shared" si="19"/>
        <v>40.56794269230037</v>
      </c>
      <c r="AI37" s="87">
        <f t="shared" si="19"/>
        <v>40.668395822738972</v>
      </c>
      <c r="AJ37" s="87">
        <f t="shared" si="19"/>
        <v>40.774262833674499</v>
      </c>
      <c r="AK37" s="87">
        <f t="shared" si="19"/>
        <v>40.86320256586297</v>
      </c>
      <c r="AL37" s="87">
        <f t="shared" si="19"/>
        <v>40.925974516989491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27.515597034000841</v>
      </c>
      <c r="N38" s="11">
        <v>29.353539230458129</v>
      </c>
      <c r="O38" s="11">
        <v>31.023781206399921</v>
      </c>
      <c r="P38" s="11">
        <v>30.2313854960619</v>
      </c>
      <c r="Q38" s="11">
        <v>34.023253940281073</v>
      </c>
      <c r="R38" s="11">
        <v>31.476575731425491</v>
      </c>
      <c r="S38" s="11">
        <v>30.812947204752561</v>
      </c>
      <c r="T38" s="11">
        <v>31.758249027107691</v>
      </c>
      <c r="U38" s="11">
        <v>30.065455734824443</v>
      </c>
      <c r="V38" s="11">
        <v>29.685147832037472</v>
      </c>
      <c r="W38" s="11">
        <v>28.855724865413848</v>
      </c>
      <c r="X38" s="11">
        <v>26.921231659632252</v>
      </c>
      <c r="Y38" s="11">
        <v>26.826790299322159</v>
      </c>
      <c r="Z38" s="11">
        <v>26.793381600621661</v>
      </c>
      <c r="AA38" s="11">
        <v>26.774509939015278</v>
      </c>
      <c r="AB38" s="11">
        <v>26.676906582639347</v>
      </c>
      <c r="AC38" s="11">
        <v>26.555501788825399</v>
      </c>
      <c r="AD38" s="11">
        <v>26.41908228721816</v>
      </c>
      <c r="AE38" s="11">
        <v>26.270977306135453</v>
      </c>
      <c r="AF38" s="11">
        <v>26.120914567124782</v>
      </c>
      <c r="AG38" s="11">
        <v>25.973482311226093</v>
      </c>
      <c r="AH38" s="11">
        <v>25.862475697859104</v>
      </c>
      <c r="AI38" s="11">
        <v>25.748929703492365</v>
      </c>
      <c r="AJ38" s="11">
        <v>25.630930969680772</v>
      </c>
      <c r="AK38" s="11">
        <v>25.494880476019837</v>
      </c>
      <c r="AL38" s="11">
        <v>25.330119841760993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7.6157684413196405</v>
      </c>
      <c r="N39" s="11">
        <v>7.9349650545849357</v>
      </c>
      <c r="O39" s="11">
        <v>8.1534709081315349</v>
      </c>
      <c r="P39" s="11">
        <v>8.3753910839184122</v>
      </c>
      <c r="Q39" s="11">
        <v>8.657046289758588</v>
      </c>
      <c r="R39" s="11">
        <v>9.2446736127785591</v>
      </c>
      <c r="S39" s="11">
        <v>8.9101512742763411</v>
      </c>
      <c r="T39" s="11">
        <v>10.004894694659137</v>
      </c>
      <c r="U39" s="11">
        <v>10.666027911301693</v>
      </c>
      <c r="V39" s="11">
        <v>10.033015153372537</v>
      </c>
      <c r="W39" s="11">
        <v>10.274537842643968</v>
      </c>
      <c r="X39" s="11">
        <v>12.485865095255914</v>
      </c>
      <c r="Y39" s="11">
        <v>12.72829337252198</v>
      </c>
      <c r="Z39" s="11">
        <v>12.971518157594476</v>
      </c>
      <c r="AA39" s="11">
        <v>13.211051355043686</v>
      </c>
      <c r="AB39" s="11">
        <v>13.422932046240293</v>
      </c>
      <c r="AC39" s="11">
        <v>13.627362139077791</v>
      </c>
      <c r="AD39" s="11">
        <v>13.836180872581087</v>
      </c>
      <c r="AE39" s="11">
        <v>14.048518357219518</v>
      </c>
      <c r="AF39" s="11">
        <v>14.264809462902502</v>
      </c>
      <c r="AG39" s="11">
        <v>14.489127702221234</v>
      </c>
      <c r="AH39" s="11">
        <v>14.705466994441268</v>
      </c>
      <c r="AI39" s="11">
        <v>14.919466119246605</v>
      </c>
      <c r="AJ39" s="11">
        <v>15.14333186399373</v>
      </c>
      <c r="AK39" s="11">
        <v>15.368322089843131</v>
      </c>
      <c r="AL39" s="11">
        <v>15.595854675228496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35.604297826475239</v>
      </c>
      <c r="N41" s="87">
        <f t="shared" ref="N41" si="20">SUM(N42:N43)</f>
        <v>34.257501369959115</v>
      </c>
      <c r="O41" s="87">
        <f t="shared" ref="O41" si="21">SUM(O42:O43)</f>
        <v>36.707696151509893</v>
      </c>
      <c r="P41" s="87">
        <f t="shared" ref="P41" si="22">SUM(P42:P43)</f>
        <v>36.641293957041185</v>
      </c>
      <c r="Q41" s="87">
        <f t="shared" ref="Q41" si="23">SUM(Q42:Q43)</f>
        <v>40.634600527404601</v>
      </c>
      <c r="R41" s="87">
        <f t="shared" ref="R41" si="24">SUM(R42:R43)</f>
        <v>42.367600925444094</v>
      </c>
      <c r="S41" s="87">
        <f t="shared" ref="S41" si="25">SUM(S42:S43)</f>
        <v>42.982627203837865</v>
      </c>
      <c r="T41" s="87">
        <f t="shared" ref="T41" si="26">SUM(T42:T43)</f>
        <v>42.483155576073287</v>
      </c>
      <c r="U41" s="87">
        <f t="shared" ref="U41" si="27">SUM(U42:U43)</f>
        <v>42.87732459095848</v>
      </c>
      <c r="V41" s="87">
        <f t="shared" ref="V41" si="28">SUM(V42:V43)</f>
        <v>45.1519009910647</v>
      </c>
      <c r="W41" s="87">
        <f t="shared" ref="W41" si="29">SUM(W42:W43)</f>
        <v>39.02876673411609</v>
      </c>
      <c r="X41" s="87">
        <f t="shared" ref="X41" si="30">SUM(X42:X43)</f>
        <v>44.403876123779924</v>
      </c>
      <c r="Y41" s="87">
        <f t="shared" ref="Y41" si="31">SUM(Y42:Y43)</f>
        <v>44.640557810821491</v>
      </c>
      <c r="Z41" s="87">
        <f t="shared" ref="Z41" si="32">SUM(Z42:Z43)</f>
        <v>44.944276387151966</v>
      </c>
      <c r="AA41" s="87">
        <f t="shared" ref="AA41" si="33">SUM(AA42:AA43)</f>
        <v>45.207128027113384</v>
      </c>
      <c r="AB41" s="87">
        <f t="shared" ref="AB41" si="34">SUM(AB42:AB43)</f>
        <v>45.318423847937105</v>
      </c>
      <c r="AC41" s="87">
        <f t="shared" ref="AC41" si="35">SUM(AC42:AC43)</f>
        <v>45.466328534511661</v>
      </c>
      <c r="AD41" s="87">
        <f t="shared" ref="AD41" si="36">SUM(AD42:AD43)</f>
        <v>45.587226605756697</v>
      </c>
      <c r="AE41" s="87">
        <f t="shared" ref="AE41" si="37">SUM(AE42:AE43)</f>
        <v>45.681268856811357</v>
      </c>
      <c r="AF41" s="87">
        <f t="shared" ref="AF41" si="38">SUM(AF42:AF43)</f>
        <v>45.753323434763026</v>
      </c>
      <c r="AG41" s="87">
        <f t="shared" ref="AG41" si="39">SUM(AG42:AG43)</f>
        <v>45.842730147926716</v>
      </c>
      <c r="AH41" s="87">
        <f t="shared" ref="AH41" si="40">SUM(AH42:AH43)</f>
        <v>45.900134827214146</v>
      </c>
      <c r="AI41" s="87">
        <f t="shared" ref="AI41" si="41">SUM(AI42:AI43)</f>
        <v>45.972342800735618</v>
      </c>
      <c r="AJ41" s="87">
        <f t="shared" ref="AJ41" si="42">SUM(AJ42:AJ43)</f>
        <v>46.035573925080499</v>
      </c>
      <c r="AK41" s="87">
        <f t="shared" ref="AK41" si="43">SUM(AK42:AK43)</f>
        <v>46.064743182107023</v>
      </c>
      <c r="AL41" s="87">
        <f t="shared" ref="AL41" si="44">SUM(AL42:AL43)</f>
        <v>46.076193697203507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16.050576334174934</v>
      </c>
      <c r="N42" s="11">
        <v>15.088010960203954</v>
      </c>
      <c r="O42" s="11">
        <v>15.448778416797879</v>
      </c>
      <c r="P42" s="11">
        <v>17.148872568182519</v>
      </c>
      <c r="Q42" s="11">
        <v>19.316581784747168</v>
      </c>
      <c r="R42" s="11">
        <v>19.280711245111014</v>
      </c>
      <c r="S42" s="11">
        <v>19.338592484613166</v>
      </c>
      <c r="T42" s="11">
        <v>19.756167991229777</v>
      </c>
      <c r="U42" s="11">
        <v>20.009891129505025</v>
      </c>
      <c r="V42" s="11">
        <v>19.247543676276063</v>
      </c>
      <c r="W42" s="11">
        <v>16.144202774950578</v>
      </c>
      <c r="X42" s="11">
        <v>19.57208257813021</v>
      </c>
      <c r="Y42" s="11">
        <v>19.722710366297498</v>
      </c>
      <c r="Z42" s="11">
        <v>19.839978669959955</v>
      </c>
      <c r="AA42" s="11">
        <v>19.904180407570454</v>
      </c>
      <c r="AB42" s="11">
        <v>19.874301169889073</v>
      </c>
      <c r="AC42" s="11">
        <v>19.917495612294918</v>
      </c>
      <c r="AD42" s="11">
        <v>19.946619809857111</v>
      </c>
      <c r="AE42" s="11">
        <v>19.955777451010466</v>
      </c>
      <c r="AF42" s="11">
        <v>19.949362915534554</v>
      </c>
      <c r="AG42" s="11">
        <v>19.950664734979661</v>
      </c>
      <c r="AH42" s="11">
        <v>19.930825445570559</v>
      </c>
      <c r="AI42" s="11">
        <v>19.923750401725925</v>
      </c>
      <c r="AJ42" s="11">
        <v>19.910744812853451</v>
      </c>
      <c r="AK42" s="11">
        <v>19.866732771207911</v>
      </c>
      <c r="AL42" s="11">
        <v>19.807669396135985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19.553721492300305</v>
      </c>
      <c r="N43" s="11">
        <v>19.169490409755159</v>
      </c>
      <c r="O43" s="11">
        <v>21.258917734712018</v>
      </c>
      <c r="P43" s="11">
        <v>19.492421388858663</v>
      </c>
      <c r="Q43" s="11">
        <v>21.318018742657436</v>
      </c>
      <c r="R43" s="11">
        <v>23.08688968033308</v>
      </c>
      <c r="S43" s="11">
        <v>23.644034719224699</v>
      </c>
      <c r="T43" s="11">
        <v>22.72698758484351</v>
      </c>
      <c r="U43" s="11">
        <v>22.867433461453459</v>
      </c>
      <c r="V43" s="11">
        <v>25.904357314788637</v>
      </c>
      <c r="W43" s="11">
        <v>22.884563959165511</v>
      </c>
      <c r="X43" s="11">
        <v>24.83179354564971</v>
      </c>
      <c r="Y43" s="11">
        <v>24.917847444523996</v>
      </c>
      <c r="Z43" s="11">
        <v>25.104297717192011</v>
      </c>
      <c r="AA43" s="11">
        <v>25.30294761954293</v>
      </c>
      <c r="AB43" s="11">
        <v>25.444122678048032</v>
      </c>
      <c r="AC43" s="11">
        <v>25.548832922216743</v>
      </c>
      <c r="AD43" s="11">
        <v>25.640606795899586</v>
      </c>
      <c r="AE43" s="11">
        <v>25.725491405800891</v>
      </c>
      <c r="AF43" s="11">
        <v>25.803960519228472</v>
      </c>
      <c r="AG43" s="11">
        <v>25.892065412947055</v>
      </c>
      <c r="AH43" s="11">
        <v>25.96930938164359</v>
      </c>
      <c r="AI43" s="11">
        <v>26.048592399009692</v>
      </c>
      <c r="AJ43" s="11">
        <v>26.124829112227047</v>
      </c>
      <c r="AK43" s="11">
        <v>26.198010410899112</v>
      </c>
      <c r="AL43" s="11">
        <v>26.268524301067522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55.523765020009634</v>
      </c>
      <c r="N45" s="87">
        <f t="shared" ref="N45" si="45">SUM(N46:N47)</f>
        <v>53.903550685804646</v>
      </c>
      <c r="O45" s="87">
        <f t="shared" ref="O45" si="46">SUM(O46:O47)</f>
        <v>54.330686151271983</v>
      </c>
      <c r="P45" s="87">
        <f t="shared" ref="P45" si="47">SUM(P46:P47)</f>
        <v>52.806362677540321</v>
      </c>
      <c r="Q45" s="87">
        <f t="shared" ref="Q45" si="48">SUM(Q46:Q47)</f>
        <v>57.119080517770399</v>
      </c>
      <c r="R45" s="87">
        <f t="shared" ref="R45" si="49">SUM(R46:R47)</f>
        <v>58.392371054061414</v>
      </c>
      <c r="S45" s="87">
        <f t="shared" ref="S45" si="50">SUM(S46:S47)</f>
        <v>57.267821957637892</v>
      </c>
      <c r="T45" s="87">
        <f t="shared" ref="T45" si="51">SUM(T46:T47)</f>
        <v>56.889966565566894</v>
      </c>
      <c r="U45" s="87">
        <f t="shared" ref="U45" si="52">SUM(U46:U47)</f>
        <v>57.887057574561851</v>
      </c>
      <c r="V45" s="87">
        <f t="shared" ref="V45" si="53">SUM(V46:V47)</f>
        <v>57.642636304079801</v>
      </c>
      <c r="W45" s="87">
        <f t="shared" ref="W45" si="54">SUM(W46:W47)</f>
        <v>51.416003045033932</v>
      </c>
      <c r="X45" s="87">
        <f t="shared" ref="X45" si="55">SUM(X46:X47)</f>
        <v>51.802474466957506</v>
      </c>
      <c r="Y45" s="87">
        <f t="shared" ref="Y45" si="56">SUM(Y46:Y47)</f>
        <v>51.770869982466323</v>
      </c>
      <c r="Z45" s="87">
        <f t="shared" ref="Z45" si="57">SUM(Z46:Z47)</f>
        <v>51.579315500641073</v>
      </c>
      <c r="AA45" s="87">
        <f t="shared" ref="AA45" si="58">SUM(AA46:AA47)</f>
        <v>51.400476733787428</v>
      </c>
      <c r="AB45" s="87">
        <f t="shared" ref="AB45" si="59">SUM(AB46:AB47)</f>
        <v>51.266911694809913</v>
      </c>
      <c r="AC45" s="87">
        <f t="shared" ref="AC45" si="60">SUM(AC46:AC47)</f>
        <v>51.048270219013254</v>
      </c>
      <c r="AD45" s="87">
        <f t="shared" ref="AD45" si="61">SUM(AD46:AD47)</f>
        <v>50.744270743636598</v>
      </c>
      <c r="AE45" s="87">
        <f t="shared" ref="AE45" si="62">SUM(AE46:AE47)</f>
        <v>50.471746381481566</v>
      </c>
      <c r="AF45" s="87">
        <f t="shared" ref="AF45" si="63">SUM(AF46:AF47)</f>
        <v>50.220174719377489</v>
      </c>
      <c r="AG45" s="87">
        <f t="shared" ref="AG45" si="64">SUM(AG46:AG47)</f>
        <v>50.006051297792681</v>
      </c>
      <c r="AH45" s="87">
        <f t="shared" ref="AH45" si="65">SUM(AH46:AH47)</f>
        <v>49.768639854042455</v>
      </c>
      <c r="AI45" s="87">
        <f t="shared" ref="AI45" si="66">SUM(AI46:AI47)</f>
        <v>49.558914795937703</v>
      </c>
      <c r="AJ45" s="87">
        <f t="shared" ref="AJ45" si="67">SUM(AJ46:AJ47)</f>
        <v>49.3421517262599</v>
      </c>
      <c r="AK45" s="87">
        <f t="shared" ref="AK45" si="68">SUM(AK46:AK47)</f>
        <v>49.121732493425412</v>
      </c>
      <c r="AL45" s="87">
        <f t="shared" ref="AL45" si="69">SUM(AL46:AL47)</f>
        <v>48.905632435317166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8.5902725722413731</v>
      </c>
      <c r="N46" s="11">
        <v>8.3301719719286815</v>
      </c>
      <c r="O46" s="11">
        <v>8.4833221707490907</v>
      </c>
      <c r="P46" s="11">
        <v>8.8508252811110886</v>
      </c>
      <c r="Q46" s="11">
        <v>10.124287702734748</v>
      </c>
      <c r="R46" s="11">
        <v>10.61076918949893</v>
      </c>
      <c r="S46" s="11">
        <v>10.481508602885462</v>
      </c>
      <c r="T46" s="11">
        <v>9.492562115897563</v>
      </c>
      <c r="U46" s="11">
        <v>9.745364756642882</v>
      </c>
      <c r="V46" s="11">
        <v>9.5830527946371014</v>
      </c>
      <c r="W46" s="11">
        <v>8.329893517096755</v>
      </c>
      <c r="X46" s="11">
        <v>7.1973922282418794</v>
      </c>
      <c r="Y46" s="11">
        <v>7.1890244473745888</v>
      </c>
      <c r="Z46" s="11">
        <v>7.1964485999371881</v>
      </c>
      <c r="AA46" s="11">
        <v>7.1977571887155429</v>
      </c>
      <c r="AB46" s="11">
        <v>7.1806116151857191</v>
      </c>
      <c r="AC46" s="11">
        <v>7.1444659007394815</v>
      </c>
      <c r="AD46" s="11">
        <v>7.0995995127304905</v>
      </c>
      <c r="AE46" s="11">
        <v>7.0656928020261693</v>
      </c>
      <c r="AF46" s="11">
        <v>7.0286540265717843</v>
      </c>
      <c r="AG46" s="11">
        <v>6.9923515305893886</v>
      </c>
      <c r="AH46" s="11">
        <v>6.9538085650728929</v>
      </c>
      <c r="AI46" s="11">
        <v>6.9174607341732326</v>
      </c>
      <c r="AJ46" s="11">
        <v>6.8816471921756479</v>
      </c>
      <c r="AK46" s="11">
        <v>6.8480732903449004</v>
      </c>
      <c r="AL46" s="11">
        <v>6.8137441465637201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46.933492447768259</v>
      </c>
      <c r="N47" s="11">
        <v>45.573378713875968</v>
      </c>
      <c r="O47" s="11">
        <v>45.847363980522893</v>
      </c>
      <c r="P47" s="11">
        <v>43.955537396429229</v>
      </c>
      <c r="Q47" s="11">
        <v>46.994792815035652</v>
      </c>
      <c r="R47" s="11">
        <v>47.781601864562482</v>
      </c>
      <c r="S47" s="11">
        <v>46.78631335475243</v>
      </c>
      <c r="T47" s="11">
        <v>47.397404449669331</v>
      </c>
      <c r="U47" s="11">
        <v>48.141692817918972</v>
      </c>
      <c r="V47" s="11">
        <v>48.059583509442696</v>
      </c>
      <c r="W47" s="11">
        <v>43.086109527937175</v>
      </c>
      <c r="X47" s="11">
        <v>44.605082238715624</v>
      </c>
      <c r="Y47" s="11">
        <v>44.581845535091738</v>
      </c>
      <c r="Z47" s="11">
        <v>44.382866900703888</v>
      </c>
      <c r="AA47" s="11">
        <v>44.202719545071886</v>
      </c>
      <c r="AB47" s="11">
        <v>44.086300079624195</v>
      </c>
      <c r="AC47" s="11">
        <v>43.903804318273771</v>
      </c>
      <c r="AD47" s="11">
        <v>43.644671230906106</v>
      </c>
      <c r="AE47" s="11">
        <v>43.406053579455396</v>
      </c>
      <c r="AF47" s="11">
        <v>43.191520692805703</v>
      </c>
      <c r="AG47" s="11">
        <v>43.013699767203292</v>
      </c>
      <c r="AH47" s="11">
        <v>42.814831288969565</v>
      </c>
      <c r="AI47" s="11">
        <v>42.64145406176447</v>
      </c>
      <c r="AJ47" s="11">
        <v>42.460504534084251</v>
      </c>
      <c r="AK47" s="11">
        <v>42.273659203080513</v>
      </c>
      <c r="AL47" s="11">
        <v>42.091888288753445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439.19200000000006</v>
      </c>
      <c r="N49" s="87">
        <f t="shared" si="70"/>
        <v>448.10500000000002</v>
      </c>
      <c r="O49" s="87">
        <f t="shared" si="70"/>
        <v>455.51900000000012</v>
      </c>
      <c r="P49" s="87">
        <f t="shared" si="70"/>
        <v>460.08999999999986</v>
      </c>
      <c r="Q49" s="87">
        <f t="shared" si="70"/>
        <v>496.59400000000011</v>
      </c>
      <c r="R49" s="87">
        <f t="shared" si="70"/>
        <v>499.33000000000021</v>
      </c>
      <c r="S49" s="87">
        <f t="shared" si="70"/>
        <v>497.75800000000004</v>
      </c>
      <c r="T49" s="87">
        <f t="shared" si="70"/>
        <v>516.78099999999984</v>
      </c>
      <c r="U49" s="87">
        <f t="shared" si="70"/>
        <v>522.84</v>
      </c>
      <c r="V49" s="87">
        <f t="shared" si="70"/>
        <v>526.8420000000001</v>
      </c>
      <c r="W49" s="87">
        <f t="shared" si="70"/>
        <v>514.14699999999971</v>
      </c>
      <c r="X49" s="87">
        <f t="shared" si="70"/>
        <v>517.84700000000021</v>
      </c>
      <c r="Y49" s="87">
        <f t="shared" si="70"/>
        <v>520.577</v>
      </c>
      <c r="Z49" s="87">
        <f t="shared" si="70"/>
        <v>524.06700000000001</v>
      </c>
      <c r="AA49" s="87">
        <f t="shared" si="70"/>
        <v>527.75499999999988</v>
      </c>
      <c r="AB49" s="87">
        <f t="shared" si="70"/>
        <v>530.46299999999985</v>
      </c>
      <c r="AC49" s="87">
        <f t="shared" si="70"/>
        <v>532.80499999999984</v>
      </c>
      <c r="AD49" s="87">
        <f t="shared" si="70"/>
        <v>534.92699999999991</v>
      </c>
      <c r="AE49" s="87">
        <f t="shared" ref="AE49:AL49" si="71">SUM(AE5,AE9,AE15,AE22,AE26,AE32,AE37,AE41,AE45)</f>
        <v>536.99700000000007</v>
      </c>
      <c r="AF49" s="87">
        <f t="shared" si="71"/>
        <v>539.0509999999997</v>
      </c>
      <c r="AG49" s="87">
        <f t="shared" si="71"/>
        <v>541.34800000000018</v>
      </c>
      <c r="AH49" s="87">
        <f t="shared" si="71"/>
        <v>543.54600000000016</v>
      </c>
      <c r="AI49" s="87">
        <f t="shared" si="71"/>
        <v>545.74600000000021</v>
      </c>
      <c r="AJ49" s="87">
        <f t="shared" si="71"/>
        <v>547.95000000000061</v>
      </c>
      <c r="AK49" s="87">
        <f t="shared" si="71"/>
        <v>550.12200000000018</v>
      </c>
      <c r="AL49" s="87">
        <f t="shared" si="71"/>
        <v>552.29599999999982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7.5790737414805937E-2</v>
      </c>
      <c r="N52" s="337">
        <f t="shared" si="73"/>
        <v>8.2576876749227132E-2</v>
      </c>
      <c r="O52" s="337">
        <f t="shared" si="73"/>
        <v>8.3161228449731228E-2</v>
      </c>
      <c r="P52" s="337">
        <f t="shared" si="73"/>
        <v>8.6052092365516156E-2</v>
      </c>
      <c r="Q52" s="337">
        <f t="shared" si="73"/>
        <v>8.5141445061056684E-2</v>
      </c>
      <c r="R52" s="337">
        <f t="shared" si="73"/>
        <v>8.5915222776152544E-2</v>
      </c>
      <c r="S52" s="337">
        <f t="shared" si="73"/>
        <v>8.730513217163928E-2</v>
      </c>
      <c r="T52" s="337">
        <f t="shared" si="73"/>
        <v>8.9929222595155803E-2</v>
      </c>
      <c r="U52" s="337">
        <f t="shared" si="73"/>
        <v>9.1306008104269615E-2</v>
      </c>
      <c r="V52" s="337">
        <f t="shared" si="73"/>
        <v>9.3626251352915815E-2</v>
      </c>
      <c r="W52" s="337">
        <f t="shared" si="73"/>
        <v>9.8516966063645198E-2</v>
      </c>
      <c r="X52" s="337">
        <f t="shared" si="73"/>
        <v>9.5335483769381044E-2</v>
      </c>
      <c r="Y52" s="337">
        <f t="shared" si="73"/>
        <v>9.6083061233924877E-2</v>
      </c>
      <c r="Z52" s="337">
        <f t="shared" si="73"/>
        <v>9.681433740290879E-2</v>
      </c>
      <c r="AA52" s="337">
        <f t="shared" si="73"/>
        <v>9.7557418412223054E-2</v>
      </c>
      <c r="AB52" s="337">
        <f t="shared" si="73"/>
        <v>9.8331019700952121E-2</v>
      </c>
      <c r="AC52" s="337">
        <f t="shared" si="73"/>
        <v>9.9106923208105144E-2</v>
      </c>
      <c r="AD52" s="337">
        <f t="shared" si="73"/>
        <v>9.9898982350886276E-2</v>
      </c>
      <c r="AE52" s="337">
        <f t="shared" ref="AE52:AL52" si="74">AE5/AE$49</f>
        <v>0.10072735256626646</v>
      </c>
      <c r="AF52" s="337">
        <f t="shared" si="74"/>
        <v>0.10156435109995041</v>
      </c>
      <c r="AG52" s="337">
        <f t="shared" si="74"/>
        <v>0.10242656620683184</v>
      </c>
      <c r="AH52" s="337">
        <f t="shared" si="74"/>
        <v>0.10328859444776659</v>
      </c>
      <c r="AI52" s="337">
        <f t="shared" si="74"/>
        <v>0.10413575801191506</v>
      </c>
      <c r="AJ52" s="337">
        <f t="shared" si="74"/>
        <v>0.10500259288101184</v>
      </c>
      <c r="AK52" s="337">
        <f t="shared" si="74"/>
        <v>0.10591999761726174</v>
      </c>
      <c r="AL52" s="337">
        <f t="shared" si="74"/>
        <v>0.10684168472285745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5.2438895398194699E-2</v>
      </c>
      <c r="N53" s="336">
        <f t="shared" si="75"/>
        <v>5.7208674276312571E-2</v>
      </c>
      <c r="O53" s="336">
        <f t="shared" si="75"/>
        <v>5.7597986523807335E-2</v>
      </c>
      <c r="P53" s="336">
        <f t="shared" si="75"/>
        <v>6.0171403740120595E-2</v>
      </c>
      <c r="Q53" s="336">
        <f t="shared" si="75"/>
        <v>5.7176924510101548E-2</v>
      </c>
      <c r="R53" s="336">
        <f t="shared" si="75"/>
        <v>5.9700509619287447E-2</v>
      </c>
      <c r="S53" s="336">
        <f t="shared" si="75"/>
        <v>6.3037561866249564E-2</v>
      </c>
      <c r="T53" s="336">
        <f t="shared" si="75"/>
        <v>6.3521199573360443E-2</v>
      </c>
      <c r="U53" s="336">
        <f t="shared" si="75"/>
        <v>6.5347139165385856E-2</v>
      </c>
      <c r="V53" s="336">
        <f t="shared" si="75"/>
        <v>6.7155849075412249E-2</v>
      </c>
      <c r="W53" s="336">
        <f t="shared" si="75"/>
        <v>7.0345916798630628E-2</v>
      </c>
      <c r="X53" s="336">
        <f t="shared" si="75"/>
        <v>6.2953705245832423E-2</v>
      </c>
      <c r="Y53" s="336">
        <f t="shared" si="75"/>
        <v>6.3296336236929623E-2</v>
      </c>
      <c r="Z53" s="336">
        <f t="shared" si="75"/>
        <v>6.3688966498366265E-2</v>
      </c>
      <c r="AA53" s="336">
        <f t="shared" si="75"/>
        <v>6.4077374313643728E-2</v>
      </c>
      <c r="AB53" s="336">
        <f t="shared" si="75"/>
        <v>6.4433874224872428E-2</v>
      </c>
      <c r="AC53" s="336">
        <f t="shared" si="75"/>
        <v>6.4819248919892589E-2</v>
      </c>
      <c r="AD53" s="336">
        <f t="shared" si="75"/>
        <v>6.5228108103609767E-2</v>
      </c>
      <c r="AE53" s="336">
        <f t="shared" ref="AE53:AL53" si="76">AE6/AE$49</f>
        <v>6.5661678085853187E-2</v>
      </c>
      <c r="AF53" s="336">
        <f t="shared" si="76"/>
        <v>6.6079993181687322E-2</v>
      </c>
      <c r="AG53" s="336">
        <f t="shared" si="76"/>
        <v>6.6517017554808863E-2</v>
      </c>
      <c r="AH53" s="336">
        <f t="shared" si="76"/>
        <v>6.6949794328543907E-2</v>
      </c>
      <c r="AI53" s="336">
        <f t="shared" si="76"/>
        <v>6.7379179959969074E-2</v>
      </c>
      <c r="AJ53" s="336">
        <f t="shared" si="76"/>
        <v>6.7813845699516387E-2</v>
      </c>
      <c r="AK53" s="336">
        <f t="shared" si="76"/>
        <v>6.8255815855892035E-2</v>
      </c>
      <c r="AL53" s="336">
        <f t="shared" si="76"/>
        <v>6.8693691855831171E-2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2.3351842016611227E-2</v>
      </c>
      <c r="N54" s="336">
        <f t="shared" si="77"/>
        <v>2.5368202472914561E-2</v>
      </c>
      <c r="O54" s="336">
        <f t="shared" si="77"/>
        <v>2.5563241925923897E-2</v>
      </c>
      <c r="P54" s="336">
        <f t="shared" si="77"/>
        <v>2.5880688625395564E-2</v>
      </c>
      <c r="Q54" s="336">
        <f t="shared" si="77"/>
        <v>2.7964520550955139E-2</v>
      </c>
      <c r="R54" s="336">
        <f t="shared" si="77"/>
        <v>2.6214713156865108E-2</v>
      </c>
      <c r="S54" s="336">
        <f t="shared" si="77"/>
        <v>2.4267570305389712E-2</v>
      </c>
      <c r="T54" s="336">
        <f t="shared" si="77"/>
        <v>2.6408023021795353E-2</v>
      </c>
      <c r="U54" s="336">
        <f t="shared" si="77"/>
        <v>2.5958868938883755E-2</v>
      </c>
      <c r="V54" s="336">
        <f t="shared" si="77"/>
        <v>2.6470402277503576E-2</v>
      </c>
      <c r="W54" s="336">
        <f t="shared" si="77"/>
        <v>2.8171049265014573E-2</v>
      </c>
      <c r="X54" s="336">
        <f t="shared" si="77"/>
        <v>3.2381778523548635E-2</v>
      </c>
      <c r="Y54" s="336">
        <f t="shared" si="77"/>
        <v>3.2786724996995253E-2</v>
      </c>
      <c r="Z54" s="336">
        <f t="shared" si="77"/>
        <v>3.3125370904542512E-2</v>
      </c>
      <c r="AA54" s="336">
        <f t="shared" si="77"/>
        <v>3.3480044098579319E-2</v>
      </c>
      <c r="AB54" s="336">
        <f t="shared" si="77"/>
        <v>3.3897145476079686E-2</v>
      </c>
      <c r="AC54" s="336">
        <f t="shared" si="77"/>
        <v>3.4287674288212562E-2</v>
      </c>
      <c r="AD54" s="336">
        <f t="shared" si="77"/>
        <v>3.4670874247276509E-2</v>
      </c>
      <c r="AE54" s="336">
        <f t="shared" ref="AE54:AL54" si="78">AE7/AE$49</f>
        <v>3.506567448041327E-2</v>
      </c>
      <c r="AF54" s="336">
        <f t="shared" si="78"/>
        <v>3.5484357918263092E-2</v>
      </c>
      <c r="AG54" s="336">
        <f t="shared" si="78"/>
        <v>3.5909548652022984E-2</v>
      </c>
      <c r="AH54" s="336">
        <f t="shared" si="78"/>
        <v>3.6338800119222678E-2</v>
      </c>
      <c r="AI54" s="336">
        <f t="shared" si="78"/>
        <v>3.675657805194598E-2</v>
      </c>
      <c r="AJ54" s="336">
        <f t="shared" si="78"/>
        <v>3.7188747181495452E-2</v>
      </c>
      <c r="AK54" s="336">
        <f t="shared" si="78"/>
        <v>3.7664181761369708E-2</v>
      </c>
      <c r="AL54" s="336">
        <f t="shared" si="78"/>
        <v>3.8147992867026276E-2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0.1855595998939765</v>
      </c>
      <c r="N56" s="337">
        <f t="shared" si="79"/>
        <v>0.18844293940206289</v>
      </c>
      <c r="O56" s="337">
        <f t="shared" si="79"/>
        <v>0.18359512032120429</v>
      </c>
      <c r="P56" s="337">
        <f t="shared" si="79"/>
        <v>0.18754102663826927</v>
      </c>
      <c r="Q56" s="337">
        <f t="shared" si="79"/>
        <v>0.18486194302178305</v>
      </c>
      <c r="R56" s="337">
        <f t="shared" si="79"/>
        <v>0.18177331393355625</v>
      </c>
      <c r="S56" s="337">
        <f t="shared" si="79"/>
        <v>0.19161762922419417</v>
      </c>
      <c r="T56" s="337">
        <f t="shared" si="79"/>
        <v>0.19110339285199204</v>
      </c>
      <c r="U56" s="337">
        <f t="shared" si="79"/>
        <v>0.19725008204133701</v>
      </c>
      <c r="V56" s="337">
        <f t="shared" si="79"/>
        <v>0.19981500265956645</v>
      </c>
      <c r="W56" s="337">
        <f t="shared" si="79"/>
        <v>0.21546681468860357</v>
      </c>
      <c r="X56" s="337">
        <f t="shared" si="79"/>
        <v>0.21975748421208072</v>
      </c>
      <c r="Y56" s="337">
        <f t="shared" si="79"/>
        <v>0.22094265455740625</v>
      </c>
      <c r="Z56" s="337">
        <f t="shared" si="79"/>
        <v>0.22249066662325676</v>
      </c>
      <c r="AA56" s="337">
        <f t="shared" si="79"/>
        <v>0.22406750119356977</v>
      </c>
      <c r="AB56" s="337">
        <f t="shared" si="79"/>
        <v>0.22561516988184888</v>
      </c>
      <c r="AC56" s="337">
        <f t="shared" si="79"/>
        <v>0.22722663078056249</v>
      </c>
      <c r="AD56" s="337">
        <f t="shared" si="79"/>
        <v>0.2288802026420069</v>
      </c>
      <c r="AE56" s="337">
        <f t="shared" ref="AE56:AL56" si="80">AE9/AE$49</f>
        <v>0.2304666436720772</v>
      </c>
      <c r="AF56" s="337">
        <f t="shared" si="80"/>
        <v>0.23205825047016296</v>
      </c>
      <c r="AG56" s="337">
        <f t="shared" si="80"/>
        <v>0.23368934649420808</v>
      </c>
      <c r="AH56" s="337">
        <f t="shared" si="80"/>
        <v>0.23535599709568367</v>
      </c>
      <c r="AI56" s="337">
        <f t="shared" si="80"/>
        <v>0.23694436504363073</v>
      </c>
      <c r="AJ56" s="337">
        <f t="shared" si="80"/>
        <v>0.238538532504215</v>
      </c>
      <c r="AK56" s="337">
        <f t="shared" si="80"/>
        <v>0.24011999008262536</v>
      </c>
      <c r="AL56" s="337">
        <f t="shared" si="80"/>
        <v>0.24159787984220971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5.1124685061038504E-2</v>
      </c>
      <c r="N57" s="336">
        <f t="shared" si="81"/>
        <v>4.8847749274161419E-2</v>
      </c>
      <c r="O57" s="336">
        <f t="shared" si="81"/>
        <v>4.7937441181992085E-2</v>
      </c>
      <c r="P57" s="336">
        <f t="shared" si="81"/>
        <v>5.0663468275711651E-2</v>
      </c>
      <c r="Q57" s="336">
        <f t="shared" si="81"/>
        <v>5.2954409855226786E-2</v>
      </c>
      <c r="R57" s="336">
        <f t="shared" si="81"/>
        <v>5.3488756344296312E-2</v>
      </c>
      <c r="S57" s="336">
        <f t="shared" si="81"/>
        <v>5.4668936256020935E-2</v>
      </c>
      <c r="T57" s="336">
        <f t="shared" si="81"/>
        <v>5.2564055195685445E-2</v>
      </c>
      <c r="U57" s="336">
        <f t="shared" si="81"/>
        <v>5.7876141596261761E-2</v>
      </c>
      <c r="V57" s="336">
        <f t="shared" si="81"/>
        <v>5.8331916303872376E-2</v>
      </c>
      <c r="W57" s="336">
        <f t="shared" si="81"/>
        <v>6.3346318034805241E-2</v>
      </c>
      <c r="X57" s="336">
        <f t="shared" si="81"/>
        <v>6.268201755072543E-2</v>
      </c>
      <c r="Y57" s="336">
        <f t="shared" si="81"/>
        <v>6.3085633024242083E-2</v>
      </c>
      <c r="Z57" s="336">
        <f t="shared" si="81"/>
        <v>6.3596933076629072E-2</v>
      </c>
      <c r="AA57" s="336">
        <f t="shared" si="81"/>
        <v>6.4042739967725901E-2</v>
      </c>
      <c r="AB57" s="336">
        <f t="shared" si="81"/>
        <v>6.4451234990833814E-2</v>
      </c>
      <c r="AC57" s="336">
        <f t="shared" si="81"/>
        <v>6.4859839333166691E-2</v>
      </c>
      <c r="AD57" s="336">
        <f t="shared" si="81"/>
        <v>6.525804400300024E-2</v>
      </c>
      <c r="AE57" s="336">
        <f t="shared" ref="AE57:AL57" si="82">AE10/AE$49</f>
        <v>6.5647779063070261E-2</v>
      </c>
      <c r="AF57" s="336">
        <f t="shared" si="82"/>
        <v>6.6052400354720195E-2</v>
      </c>
      <c r="AG57" s="336">
        <f t="shared" si="82"/>
        <v>6.6491687933812479E-2</v>
      </c>
      <c r="AH57" s="336">
        <f t="shared" si="82"/>
        <v>6.692160489786271E-2</v>
      </c>
      <c r="AI57" s="336">
        <f t="shared" si="82"/>
        <v>6.7347589135452288E-2</v>
      </c>
      <c r="AJ57" s="336">
        <f t="shared" si="82"/>
        <v>6.7752314899676716E-2</v>
      </c>
      <c r="AK57" s="336">
        <f t="shared" si="82"/>
        <v>6.8169850382541364E-2</v>
      </c>
      <c r="AL57" s="336">
        <f t="shared" si="82"/>
        <v>6.8569750939732915E-2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Coventry and Warwickshire</v>
      </c>
      <c r="L58" s="232" t="str">
        <f>'Occ T3'!A13</f>
        <v>22 Health professionals</v>
      </c>
      <c r="M58" s="336">
        <f t="shared" ref="M58:AD58" si="83">M11/M$49</f>
        <v>3.4533401967698239E-2</v>
      </c>
      <c r="N58" s="336">
        <f t="shared" si="83"/>
        <v>3.9196738938066328E-2</v>
      </c>
      <c r="O58" s="336">
        <f t="shared" si="83"/>
        <v>4.0041841024986806E-2</v>
      </c>
      <c r="P58" s="336">
        <f t="shared" si="83"/>
        <v>3.9695379270364615E-2</v>
      </c>
      <c r="Q58" s="336">
        <f t="shared" si="83"/>
        <v>3.9481830701800787E-2</v>
      </c>
      <c r="R58" s="336">
        <f t="shared" si="83"/>
        <v>3.7532330237805722E-2</v>
      </c>
      <c r="S58" s="336">
        <f t="shared" si="83"/>
        <v>4.2163524079763641E-2</v>
      </c>
      <c r="T58" s="336">
        <f t="shared" si="83"/>
        <v>4.3921768496091224E-2</v>
      </c>
      <c r="U58" s="336">
        <f t="shared" si="83"/>
        <v>4.2705802189397846E-2</v>
      </c>
      <c r="V58" s="336">
        <f t="shared" si="83"/>
        <v>4.3022546039949983E-2</v>
      </c>
      <c r="W58" s="336">
        <f t="shared" si="83"/>
        <v>4.3169662809418641E-2</v>
      </c>
      <c r="X58" s="336">
        <f t="shared" si="83"/>
        <v>4.4362163750593257E-2</v>
      </c>
      <c r="Y58" s="336">
        <f t="shared" si="83"/>
        <v>4.4597573330990736E-2</v>
      </c>
      <c r="Z58" s="336">
        <f t="shared" si="83"/>
        <v>4.4846481837035629E-2</v>
      </c>
      <c r="AA58" s="336">
        <f t="shared" si="83"/>
        <v>4.5121708741098263E-2</v>
      </c>
      <c r="AB58" s="336">
        <f t="shared" si="83"/>
        <v>4.5406609260294009E-2</v>
      </c>
      <c r="AC58" s="336">
        <f t="shared" si="83"/>
        <v>4.5699429238305368E-2</v>
      </c>
      <c r="AD58" s="336">
        <f t="shared" si="83"/>
        <v>4.5992456846324477E-2</v>
      </c>
      <c r="AE58" s="336">
        <f t="shared" ref="AE58:AL58" si="84">AE11/AE$49</f>
        <v>4.621508285935718E-2</v>
      </c>
      <c r="AF58" s="336">
        <f t="shared" si="84"/>
        <v>4.647554732521271E-2</v>
      </c>
      <c r="AG58" s="336">
        <f t="shared" si="84"/>
        <v>4.6711257026757255E-2</v>
      </c>
      <c r="AH58" s="336">
        <f t="shared" si="84"/>
        <v>4.6964126985279055E-2</v>
      </c>
      <c r="AI58" s="336">
        <f t="shared" si="84"/>
        <v>4.7211533656990837E-2</v>
      </c>
      <c r="AJ58" s="336">
        <f t="shared" si="84"/>
        <v>4.7465813771949986E-2</v>
      </c>
      <c r="AK58" s="336">
        <f t="shared" si="84"/>
        <v>4.7709616428834152E-2</v>
      </c>
      <c r="AL58" s="336">
        <f t="shared" si="84"/>
        <v>4.7916103110013999E-2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4.6573991454775997E-2</v>
      </c>
      <c r="N59" s="336">
        <f t="shared" si="85"/>
        <v>4.9379244712993028E-2</v>
      </c>
      <c r="O59" s="336">
        <f t="shared" si="85"/>
        <v>4.7532479592974158E-2</v>
      </c>
      <c r="P59" s="336">
        <f t="shared" si="85"/>
        <v>4.4154277897079111E-2</v>
      </c>
      <c r="Q59" s="336">
        <f t="shared" si="85"/>
        <v>4.0416058725335775E-2</v>
      </c>
      <c r="R59" s="336">
        <f t="shared" si="85"/>
        <v>3.9901288454214985E-2</v>
      </c>
      <c r="S59" s="336">
        <f t="shared" si="85"/>
        <v>4.2172777396112693E-2</v>
      </c>
      <c r="T59" s="336">
        <f t="shared" si="85"/>
        <v>4.1579140535944567E-2</v>
      </c>
      <c r="U59" s="336">
        <f t="shared" si="85"/>
        <v>4.0135485862538407E-2</v>
      </c>
      <c r="V59" s="336">
        <f t="shared" si="85"/>
        <v>4.1609266322718864E-2</v>
      </c>
      <c r="W59" s="336">
        <f t="shared" si="85"/>
        <v>4.5018246192114079E-2</v>
      </c>
      <c r="X59" s="336">
        <f t="shared" si="85"/>
        <v>4.5202174237474448E-2</v>
      </c>
      <c r="Y59" s="336">
        <f t="shared" si="85"/>
        <v>4.5395223185825888E-2</v>
      </c>
      <c r="Z59" s="336">
        <f t="shared" si="85"/>
        <v>4.567161257389004E-2</v>
      </c>
      <c r="AA59" s="336">
        <f t="shared" si="85"/>
        <v>4.5987288402498494E-2</v>
      </c>
      <c r="AB59" s="336">
        <f t="shared" si="85"/>
        <v>4.632744977536634E-2</v>
      </c>
      <c r="AC59" s="336">
        <f t="shared" si="85"/>
        <v>4.6692520362757867E-2</v>
      </c>
      <c r="AD59" s="336">
        <f t="shared" si="85"/>
        <v>4.7076686138853407E-2</v>
      </c>
      <c r="AE59" s="336">
        <f t="shared" ref="AE59:AL59" si="86">AE12/AE$49</f>
        <v>4.7430263537993213E-2</v>
      </c>
      <c r="AF59" s="336">
        <f t="shared" si="86"/>
        <v>4.7747043448454006E-2</v>
      </c>
      <c r="AG59" s="336">
        <f t="shared" si="86"/>
        <v>4.8067066892890503E-2</v>
      </c>
      <c r="AH59" s="336">
        <f t="shared" si="86"/>
        <v>4.8418054451085712E-2</v>
      </c>
      <c r="AI59" s="336">
        <f t="shared" si="86"/>
        <v>4.8712955201683852E-2</v>
      </c>
      <c r="AJ59" s="336">
        <f t="shared" si="86"/>
        <v>4.9011632363669837E-2</v>
      </c>
      <c r="AK59" s="336">
        <f t="shared" si="86"/>
        <v>4.9308049237287203E-2</v>
      </c>
      <c r="AL59" s="336">
        <f t="shared" si="86"/>
        <v>4.9579689422482448E-2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5.3327521410463742E-2</v>
      </c>
      <c r="N60" s="336">
        <f t="shared" si="87"/>
        <v>5.1019206476842091E-2</v>
      </c>
      <c r="O60" s="336">
        <f t="shared" si="87"/>
        <v>4.8083358521251222E-2</v>
      </c>
      <c r="P60" s="336">
        <f t="shared" si="87"/>
        <v>5.3027901195113893E-2</v>
      </c>
      <c r="Q60" s="336">
        <f t="shared" si="87"/>
        <v>5.2009643739419693E-2</v>
      </c>
      <c r="R60" s="336">
        <f t="shared" si="87"/>
        <v>5.0850938897239219E-2</v>
      </c>
      <c r="S60" s="336">
        <f t="shared" si="87"/>
        <v>5.2612391492296899E-2</v>
      </c>
      <c r="T60" s="336">
        <f t="shared" si="87"/>
        <v>5.3038428624270773E-2</v>
      </c>
      <c r="U60" s="336">
        <f t="shared" si="87"/>
        <v>5.6532652393138982E-2</v>
      </c>
      <c r="V60" s="336">
        <f t="shared" si="87"/>
        <v>5.6851273993025239E-2</v>
      </c>
      <c r="W60" s="336">
        <f t="shared" si="87"/>
        <v>6.3932587652265588E-2</v>
      </c>
      <c r="X60" s="336">
        <f t="shared" si="87"/>
        <v>6.751112867328761E-2</v>
      </c>
      <c r="Y60" s="336">
        <f t="shared" si="87"/>
        <v>6.7864225016347535E-2</v>
      </c>
      <c r="Z60" s="336">
        <f t="shared" si="87"/>
        <v>6.8375639135702021E-2</v>
      </c>
      <c r="AA60" s="336">
        <f t="shared" si="87"/>
        <v>6.8915764082247102E-2</v>
      </c>
      <c r="AB60" s="336">
        <f t="shared" si="87"/>
        <v>6.9429875855354692E-2</v>
      </c>
      <c r="AC60" s="336">
        <f t="shared" si="87"/>
        <v>6.9974841846332528E-2</v>
      </c>
      <c r="AD60" s="336">
        <f t="shared" si="87"/>
        <v>7.0553015653828779E-2</v>
      </c>
      <c r="AE60" s="336">
        <f t="shared" ref="AE60:AL60" si="88">AE13/AE$49</f>
        <v>7.1173518211656531E-2</v>
      </c>
      <c r="AF60" s="336">
        <f t="shared" si="88"/>
        <v>7.1783259341776054E-2</v>
      </c>
      <c r="AG60" s="336">
        <f t="shared" si="88"/>
        <v>7.2419334640747859E-2</v>
      </c>
      <c r="AH60" s="336">
        <f t="shared" si="88"/>
        <v>7.3052210761456168E-2</v>
      </c>
      <c r="AI60" s="336">
        <f t="shared" si="88"/>
        <v>7.3672287049503751E-2</v>
      </c>
      <c r="AJ60" s="336">
        <f t="shared" si="88"/>
        <v>7.4308771468918469E-2</v>
      </c>
      <c r="AK60" s="336">
        <f t="shared" si="88"/>
        <v>7.4932474033962637E-2</v>
      </c>
      <c r="AL60" s="336">
        <f t="shared" si="88"/>
        <v>7.5532336369980344E-2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0.11258226678111392</v>
      </c>
      <c r="N62" s="337">
        <f t="shared" si="89"/>
        <v>0.11353297572528812</v>
      </c>
      <c r="O62" s="337">
        <f t="shared" si="89"/>
        <v>0.11409584083645653</v>
      </c>
      <c r="P62" s="337">
        <f t="shared" si="89"/>
        <v>0.1157974211663185</v>
      </c>
      <c r="Q62" s="337">
        <f t="shared" si="89"/>
        <v>0.11715159265712302</v>
      </c>
      <c r="R62" s="337">
        <f t="shared" si="89"/>
        <v>0.11600755883212974</v>
      </c>
      <c r="S62" s="337">
        <f t="shared" si="89"/>
        <v>0.11623431450062933</v>
      </c>
      <c r="T62" s="337">
        <f t="shared" si="89"/>
        <v>0.11941575917830284</v>
      </c>
      <c r="U62" s="337">
        <f t="shared" si="89"/>
        <v>0.12015901687688872</v>
      </c>
      <c r="V62" s="337">
        <f t="shared" si="89"/>
        <v>0.1200799366350338</v>
      </c>
      <c r="W62" s="337">
        <f t="shared" si="89"/>
        <v>0.12760432104763464</v>
      </c>
      <c r="X62" s="337">
        <f t="shared" si="89"/>
        <v>0.11931265461555658</v>
      </c>
      <c r="Y62" s="337">
        <f t="shared" si="89"/>
        <v>0.11925669782877621</v>
      </c>
      <c r="Z62" s="337">
        <f t="shared" si="89"/>
        <v>0.11959081735579538</v>
      </c>
      <c r="AA62" s="337">
        <f t="shared" si="89"/>
        <v>0.12007587164518363</v>
      </c>
      <c r="AB62" s="337">
        <f t="shared" si="89"/>
        <v>0.1205384568087781</v>
      </c>
      <c r="AC62" s="337">
        <f t="shared" si="89"/>
        <v>0.12099286059254184</v>
      </c>
      <c r="AD62" s="337">
        <f t="shared" si="89"/>
        <v>0.12145663840543088</v>
      </c>
      <c r="AE62" s="337">
        <f t="shared" ref="AE62:AL62" si="90">AE15/AE$49</f>
        <v>0.12194669305193351</v>
      </c>
      <c r="AF62" s="337">
        <f t="shared" si="90"/>
        <v>0.12245745873160166</v>
      </c>
      <c r="AG62" s="337">
        <f t="shared" si="90"/>
        <v>0.122941114104674</v>
      </c>
      <c r="AH62" s="337">
        <f t="shared" si="90"/>
        <v>0.12340625680349578</v>
      </c>
      <c r="AI62" s="337">
        <f t="shared" si="90"/>
        <v>0.12384821457371087</v>
      </c>
      <c r="AJ62" s="337">
        <f t="shared" si="90"/>
        <v>0.1243867081194367</v>
      </c>
      <c r="AK62" s="337">
        <f t="shared" si="90"/>
        <v>0.1248835682116833</v>
      </c>
      <c r="AL62" s="337">
        <f t="shared" si="90"/>
        <v>0.1254134840654155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1.7587440731416788E-2</v>
      </c>
      <c r="N63" s="336">
        <f t="shared" si="91"/>
        <v>1.7562638047829954E-2</v>
      </c>
      <c r="O63" s="336">
        <f t="shared" si="91"/>
        <v>1.7264549956830317E-2</v>
      </c>
      <c r="P63" s="336">
        <f t="shared" si="91"/>
        <v>1.8459730183910096E-2</v>
      </c>
      <c r="Q63" s="336">
        <f t="shared" si="91"/>
        <v>1.7297395947357051E-2</v>
      </c>
      <c r="R63" s="336">
        <f t="shared" si="91"/>
        <v>1.6888130235108125E-2</v>
      </c>
      <c r="S63" s="336">
        <f t="shared" si="91"/>
        <v>1.7216081856434737E-2</v>
      </c>
      <c r="T63" s="336">
        <f t="shared" si="91"/>
        <v>1.8945439991899377E-2</v>
      </c>
      <c r="U63" s="336">
        <f t="shared" si="91"/>
        <v>2.0006784914796346E-2</v>
      </c>
      <c r="V63" s="336">
        <f t="shared" si="91"/>
        <v>1.8640868081133959E-2</v>
      </c>
      <c r="W63" s="336">
        <f t="shared" si="91"/>
        <v>2.0856723075215067E-2</v>
      </c>
      <c r="X63" s="336">
        <f t="shared" si="91"/>
        <v>1.7620067238110347E-2</v>
      </c>
      <c r="Y63" s="336">
        <f t="shared" si="91"/>
        <v>1.7654499235427692E-2</v>
      </c>
      <c r="Z63" s="336">
        <f t="shared" si="91"/>
        <v>1.770903929871331E-2</v>
      </c>
      <c r="AA63" s="336">
        <f t="shared" si="91"/>
        <v>1.7748605764463184E-2</v>
      </c>
      <c r="AB63" s="336">
        <f t="shared" si="91"/>
        <v>1.7781350331132918E-2</v>
      </c>
      <c r="AC63" s="336">
        <f t="shared" si="91"/>
        <v>1.7826802259049382E-2</v>
      </c>
      <c r="AD63" s="336">
        <f t="shared" si="91"/>
        <v>1.7867939506323923E-2</v>
      </c>
      <c r="AE63" s="336">
        <f t="shared" ref="AE63:AL63" si="92">AE16/AE$49</f>
        <v>1.7911129998067182E-2</v>
      </c>
      <c r="AF63" s="336">
        <f t="shared" si="92"/>
        <v>1.7936971454027235E-2</v>
      </c>
      <c r="AG63" s="336">
        <f t="shared" si="92"/>
        <v>1.7961531701514707E-2</v>
      </c>
      <c r="AH63" s="336">
        <f t="shared" si="92"/>
        <v>1.7989715204221945E-2</v>
      </c>
      <c r="AI63" s="336">
        <f t="shared" si="92"/>
        <v>1.8013711956950378E-2</v>
      </c>
      <c r="AJ63" s="336">
        <f t="shared" si="92"/>
        <v>1.8045467678702493E-2</v>
      </c>
      <c r="AK63" s="336">
        <f t="shared" si="92"/>
        <v>1.8089528646169129E-2</v>
      </c>
      <c r="AL63" s="336">
        <f t="shared" si="92"/>
        <v>1.8130081783730934E-2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1.3167675558357798E-2</v>
      </c>
      <c r="N64" s="336">
        <f t="shared" si="93"/>
        <v>1.7954363659595379E-2</v>
      </c>
      <c r="O64" s="336">
        <f t="shared" si="93"/>
        <v>1.7710827472528369E-2</v>
      </c>
      <c r="P64" s="336">
        <f t="shared" si="93"/>
        <v>1.6647852047766112E-2</v>
      </c>
      <c r="Q64" s="336">
        <f t="shared" si="93"/>
        <v>1.6577229678209175E-2</v>
      </c>
      <c r="R64" s="336">
        <f t="shared" si="93"/>
        <v>1.5984613117175129E-2</v>
      </c>
      <c r="S64" s="336">
        <f t="shared" si="93"/>
        <v>1.7575188649325401E-2</v>
      </c>
      <c r="T64" s="336">
        <f t="shared" si="93"/>
        <v>1.7522788118428598E-2</v>
      </c>
      <c r="U64" s="336">
        <f t="shared" si="93"/>
        <v>1.8350735977105202E-2</v>
      </c>
      <c r="V64" s="336">
        <f t="shared" si="93"/>
        <v>1.764675207177294E-2</v>
      </c>
      <c r="W64" s="336">
        <f t="shared" si="93"/>
        <v>1.8166358096382815E-2</v>
      </c>
      <c r="X64" s="336">
        <f t="shared" si="93"/>
        <v>1.7549990327874885E-2</v>
      </c>
      <c r="Y64" s="336">
        <f t="shared" si="93"/>
        <v>1.7660998782700239E-2</v>
      </c>
      <c r="Z64" s="336">
        <f t="shared" si="93"/>
        <v>1.7772917805816604E-2</v>
      </c>
      <c r="AA64" s="336">
        <f t="shared" si="93"/>
        <v>1.7892591908929303E-2</v>
      </c>
      <c r="AB64" s="336">
        <f t="shared" si="93"/>
        <v>1.8012291135129397E-2</v>
      </c>
      <c r="AC64" s="336">
        <f t="shared" si="93"/>
        <v>1.8130548649584268E-2</v>
      </c>
      <c r="AD64" s="336">
        <f t="shared" si="93"/>
        <v>1.8252758723337821E-2</v>
      </c>
      <c r="AE64" s="336">
        <f t="shared" ref="AE64:AL64" si="94">AE17/AE$49</f>
        <v>1.838450498062438E-2</v>
      </c>
      <c r="AF64" s="336">
        <f t="shared" si="94"/>
        <v>1.8509659062925104E-2</v>
      </c>
      <c r="AG64" s="336">
        <f t="shared" si="94"/>
        <v>1.8626184874229283E-2</v>
      </c>
      <c r="AH64" s="336">
        <f t="shared" si="94"/>
        <v>1.8729591360841749E-2</v>
      </c>
      <c r="AI64" s="336">
        <f t="shared" si="94"/>
        <v>1.8821995140266581E-2</v>
      </c>
      <c r="AJ64" s="336">
        <f t="shared" si="94"/>
        <v>1.893979405778368E-2</v>
      </c>
      <c r="AK64" s="336">
        <f t="shared" si="94"/>
        <v>1.9056704405264462E-2</v>
      </c>
      <c r="AL64" s="336">
        <f t="shared" si="94"/>
        <v>1.9169291646265831E-2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9.9423106423871307E-3</v>
      </c>
      <c r="N65" s="336">
        <f t="shared" si="95"/>
        <v>1.0800615189077586E-2</v>
      </c>
      <c r="O65" s="336">
        <f t="shared" si="95"/>
        <v>1.0622122741392993E-2</v>
      </c>
      <c r="P65" s="336">
        <f t="shared" si="95"/>
        <v>9.5305790034205147E-3</v>
      </c>
      <c r="Q65" s="336">
        <f t="shared" si="95"/>
        <v>9.9829993954171758E-3</v>
      </c>
      <c r="R65" s="336">
        <f t="shared" si="95"/>
        <v>9.6413695867308188E-3</v>
      </c>
      <c r="S65" s="336">
        <f t="shared" si="95"/>
        <v>1.0438701820298747E-2</v>
      </c>
      <c r="T65" s="336">
        <f t="shared" si="95"/>
        <v>9.575031130867875E-3</v>
      </c>
      <c r="U65" s="336">
        <f t="shared" si="95"/>
        <v>9.6163748090770159E-3</v>
      </c>
      <c r="V65" s="336">
        <f t="shared" si="95"/>
        <v>9.4995901064491347E-3</v>
      </c>
      <c r="W65" s="336">
        <f t="shared" si="95"/>
        <v>1.031564820714486E-2</v>
      </c>
      <c r="X65" s="336">
        <f t="shared" si="95"/>
        <v>1.1296879208432977E-2</v>
      </c>
      <c r="Y65" s="336">
        <f t="shared" si="95"/>
        <v>1.142914145662045E-2</v>
      </c>
      <c r="Z65" s="336">
        <f t="shared" si="95"/>
        <v>1.1581379810590714E-2</v>
      </c>
      <c r="AA65" s="336">
        <f t="shared" si="95"/>
        <v>1.1751440026462313E-2</v>
      </c>
      <c r="AB65" s="336">
        <f t="shared" si="95"/>
        <v>1.1934680167958378E-2</v>
      </c>
      <c r="AC65" s="336">
        <f t="shared" si="95"/>
        <v>1.2095420731145888E-2</v>
      </c>
      <c r="AD65" s="336">
        <f t="shared" si="95"/>
        <v>1.2257149208107131E-2</v>
      </c>
      <c r="AE65" s="336">
        <f t="shared" ref="AE65:AL65" si="96">AE18/AE$49</f>
        <v>1.2382845366941472E-2</v>
      </c>
      <c r="AF65" s="336">
        <f t="shared" si="96"/>
        <v>1.2564397782434015E-2</v>
      </c>
      <c r="AG65" s="336">
        <f t="shared" si="96"/>
        <v>1.2703044900434262E-2</v>
      </c>
      <c r="AH65" s="336">
        <f t="shared" si="96"/>
        <v>1.2840419857646846E-2</v>
      </c>
      <c r="AI65" s="336">
        <f t="shared" si="96"/>
        <v>1.2949400057271463E-2</v>
      </c>
      <c r="AJ65" s="336">
        <f t="shared" si="96"/>
        <v>1.3129817558521826E-2</v>
      </c>
      <c r="AK65" s="336">
        <f t="shared" si="96"/>
        <v>1.324155834239525E-2</v>
      </c>
      <c r="AL65" s="336">
        <f t="shared" si="96"/>
        <v>1.34224130542249E-2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1.3873761163497157E-2</v>
      </c>
      <c r="N66" s="336">
        <f t="shared" si="97"/>
        <v>1.253547872825179E-2</v>
      </c>
      <c r="O66" s="336">
        <f t="shared" si="97"/>
        <v>1.358848367324959E-2</v>
      </c>
      <c r="P66" s="336">
        <f t="shared" si="97"/>
        <v>1.4697812340863203E-2</v>
      </c>
      <c r="Q66" s="336">
        <f t="shared" si="97"/>
        <v>1.5622658535852567E-2</v>
      </c>
      <c r="R66" s="336">
        <f t="shared" si="97"/>
        <v>1.6501747974693476E-2</v>
      </c>
      <c r="S66" s="336">
        <f t="shared" si="97"/>
        <v>1.4759583133898945E-2</v>
      </c>
      <c r="T66" s="336">
        <f t="shared" si="97"/>
        <v>1.5537214661718752E-2</v>
      </c>
      <c r="U66" s="336">
        <f t="shared" si="97"/>
        <v>1.4528472059167534E-2</v>
      </c>
      <c r="V66" s="336">
        <f t="shared" si="97"/>
        <v>1.6550608595780354E-2</v>
      </c>
      <c r="W66" s="336">
        <f t="shared" si="97"/>
        <v>1.7523792520569442E-2</v>
      </c>
      <c r="X66" s="336">
        <f t="shared" si="97"/>
        <v>1.6215569525102384E-2</v>
      </c>
      <c r="Y66" s="336">
        <f t="shared" si="97"/>
        <v>1.5844546865693702E-2</v>
      </c>
      <c r="Z66" s="336">
        <f t="shared" si="97"/>
        <v>1.5799683057087056E-2</v>
      </c>
      <c r="AA66" s="336">
        <f t="shared" si="97"/>
        <v>1.5912979519278399E-2</v>
      </c>
      <c r="AB66" s="336">
        <f t="shared" si="97"/>
        <v>1.6037821945908377E-2</v>
      </c>
      <c r="AC66" s="336">
        <f t="shared" si="97"/>
        <v>1.6153069118563089E-2</v>
      </c>
      <c r="AD66" s="336">
        <f t="shared" si="97"/>
        <v>1.6271873270152091E-2</v>
      </c>
      <c r="AE66" s="336">
        <f t="shared" ref="AE66:AL66" si="98">AE19/AE$49</f>
        <v>1.639032950035927E-2</v>
      </c>
      <c r="AF66" s="336">
        <f t="shared" si="98"/>
        <v>1.6510939273433382E-2</v>
      </c>
      <c r="AG66" s="336">
        <f t="shared" si="98"/>
        <v>1.6640584703925942E-2</v>
      </c>
      <c r="AH66" s="336">
        <f t="shared" si="98"/>
        <v>1.6753276100618324E-2</v>
      </c>
      <c r="AI66" s="336">
        <f t="shared" si="98"/>
        <v>1.6884125961080784E-2</v>
      </c>
      <c r="AJ66" s="336">
        <f t="shared" si="98"/>
        <v>1.7032209877161194E-2</v>
      </c>
      <c r="AK66" s="336">
        <f t="shared" si="98"/>
        <v>1.7156442216890434E-2</v>
      </c>
      <c r="AL66" s="336">
        <f t="shared" si="98"/>
        <v>1.7286110339306823E-2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5.8011078685455061E-2</v>
      </c>
      <c r="N67" s="336">
        <f t="shared" si="99"/>
        <v>5.4679880100533401E-2</v>
      </c>
      <c r="O67" s="336">
        <f t="shared" si="99"/>
        <v>5.4909856992455264E-2</v>
      </c>
      <c r="P67" s="336">
        <f t="shared" si="99"/>
        <v>5.6461447590358566E-2</v>
      </c>
      <c r="Q67" s="336">
        <f t="shared" si="99"/>
        <v>5.7671309100287053E-2</v>
      </c>
      <c r="R67" s="336">
        <f t="shared" si="99"/>
        <v>5.6991697918422193E-2</v>
      </c>
      <c r="S67" s="336">
        <f t="shared" si="99"/>
        <v>5.6244759040671499E-2</v>
      </c>
      <c r="T67" s="336">
        <f t="shared" si="99"/>
        <v>5.7835285275388233E-2</v>
      </c>
      <c r="U67" s="336">
        <f t="shared" si="99"/>
        <v>5.7656649116742613E-2</v>
      </c>
      <c r="V67" s="336">
        <f t="shared" si="99"/>
        <v>5.7742117779897427E-2</v>
      </c>
      <c r="W67" s="336">
        <f t="shared" si="99"/>
        <v>6.0741799148322458E-2</v>
      </c>
      <c r="X67" s="336">
        <f t="shared" si="99"/>
        <v>5.6630148316035987E-2</v>
      </c>
      <c r="Y67" s="336">
        <f t="shared" si="99"/>
        <v>5.6667511488334134E-2</v>
      </c>
      <c r="Z67" s="336">
        <f t="shared" si="99"/>
        <v>5.6727797383587693E-2</v>
      </c>
      <c r="AA67" s="336">
        <f t="shared" si="99"/>
        <v>5.677025442605043E-2</v>
      </c>
      <c r="AB67" s="336">
        <f t="shared" si="99"/>
        <v>5.6772313228649049E-2</v>
      </c>
      <c r="AC67" s="336">
        <f t="shared" si="99"/>
        <v>5.6787019834199218E-2</v>
      </c>
      <c r="AD67" s="336">
        <f t="shared" si="99"/>
        <v>5.6806917697509916E-2</v>
      </c>
      <c r="AE67" s="336">
        <f t="shared" ref="AE67:AL67" si="100">AE20/AE$49</f>
        <v>5.6877883205941178E-2</v>
      </c>
      <c r="AF67" s="336">
        <f t="shared" si="100"/>
        <v>5.6935491158781923E-2</v>
      </c>
      <c r="AG67" s="336">
        <f t="shared" si="100"/>
        <v>5.7009767924569799E-2</v>
      </c>
      <c r="AH67" s="336">
        <f t="shared" si="100"/>
        <v>5.70932542801669E-2</v>
      </c>
      <c r="AI67" s="336">
        <f t="shared" si="100"/>
        <v>5.717898145814166E-2</v>
      </c>
      <c r="AJ67" s="336">
        <f t="shared" si="100"/>
        <v>5.7239418947267515E-2</v>
      </c>
      <c r="AK67" s="336">
        <f t="shared" si="100"/>
        <v>5.7339334600964027E-2</v>
      </c>
      <c r="AL67" s="336">
        <f t="shared" si="100"/>
        <v>5.7405587241887004E-2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0.12398148930182505</v>
      </c>
      <c r="N69" s="337">
        <f t="shared" si="101"/>
        <v>0.12641283955504379</v>
      </c>
      <c r="O69" s="337">
        <f t="shared" si="101"/>
        <v>0.12495964741528011</v>
      </c>
      <c r="P69" s="337">
        <f t="shared" si="101"/>
        <v>0.12289057707761214</v>
      </c>
      <c r="Q69" s="337">
        <f t="shared" si="101"/>
        <v>0.12400485032363193</v>
      </c>
      <c r="R69" s="337">
        <f t="shared" si="101"/>
        <v>0.12551279960159006</v>
      </c>
      <c r="S69" s="337">
        <f t="shared" si="101"/>
        <v>0.11878456350175445</v>
      </c>
      <c r="T69" s="337">
        <f t="shared" si="101"/>
        <v>0.12242061826734972</v>
      </c>
      <c r="U69" s="337">
        <f t="shared" si="101"/>
        <v>0.12055150382891865</v>
      </c>
      <c r="V69" s="337">
        <f t="shared" si="101"/>
        <v>0.11335706168639931</v>
      </c>
      <c r="W69" s="337">
        <f t="shared" si="101"/>
        <v>0.11986189027819194</v>
      </c>
      <c r="X69" s="337">
        <f t="shared" si="101"/>
        <v>0.11439984012338864</v>
      </c>
      <c r="Y69" s="337">
        <f t="shared" si="101"/>
        <v>0.11368166031752494</v>
      </c>
      <c r="Z69" s="337">
        <f t="shared" si="101"/>
        <v>0.11284383663476522</v>
      </c>
      <c r="AA69" s="337">
        <f t="shared" si="101"/>
        <v>0.11196193150247077</v>
      </c>
      <c r="AB69" s="337">
        <f t="shared" si="101"/>
        <v>0.11099067231124916</v>
      </c>
      <c r="AC69" s="337">
        <f t="shared" si="101"/>
        <v>0.10984301975648145</v>
      </c>
      <c r="AD69" s="337">
        <f t="shared" si="101"/>
        <v>0.10869293269650245</v>
      </c>
      <c r="AE69" s="337">
        <f t="shared" ref="AE69:AL69" si="102">AE22/AE$49</f>
        <v>0.10742384342035866</v>
      </c>
      <c r="AF69" s="337">
        <f t="shared" si="102"/>
        <v>0.10612328836092776</v>
      </c>
      <c r="AG69" s="337">
        <f t="shared" si="102"/>
        <v>0.10480186437287256</v>
      </c>
      <c r="AH69" s="337">
        <f t="shared" si="102"/>
        <v>0.10342558772922886</v>
      </c>
      <c r="AI69" s="337">
        <f t="shared" si="102"/>
        <v>0.1020959452763036</v>
      </c>
      <c r="AJ69" s="337">
        <f t="shared" si="102"/>
        <v>0.10059639366582171</v>
      </c>
      <c r="AK69" s="337">
        <f t="shared" si="102"/>
        <v>9.915349709966835E-2</v>
      </c>
      <c r="AL69" s="337">
        <f t="shared" si="102"/>
        <v>9.7864548571301335E-2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9.6438051828582713E-2</v>
      </c>
      <c r="N70" s="336">
        <f t="shared" si="103"/>
        <v>0.1001187833453971</v>
      </c>
      <c r="O70" s="336">
        <f t="shared" si="103"/>
        <v>9.9959068803105608E-2</v>
      </c>
      <c r="P70" s="336">
        <f t="shared" si="103"/>
        <v>9.7782176418284683E-2</v>
      </c>
      <c r="Q70" s="336">
        <f t="shared" si="103"/>
        <v>9.9409174399430922E-2</v>
      </c>
      <c r="R70" s="336">
        <f t="shared" si="103"/>
        <v>0.10225582259323202</v>
      </c>
      <c r="S70" s="336">
        <f t="shared" si="103"/>
        <v>9.7069084246261039E-2</v>
      </c>
      <c r="T70" s="336">
        <f t="shared" si="103"/>
        <v>9.9376039331365143E-2</v>
      </c>
      <c r="U70" s="336">
        <f t="shared" si="103"/>
        <v>9.7679639692937276E-2</v>
      </c>
      <c r="V70" s="336">
        <f t="shared" si="103"/>
        <v>9.3758823070375349E-2</v>
      </c>
      <c r="W70" s="336">
        <f t="shared" si="103"/>
        <v>0.10030077572101581</v>
      </c>
      <c r="X70" s="336">
        <f t="shared" si="103"/>
        <v>9.282135932891096E-2</v>
      </c>
      <c r="Y70" s="336">
        <f t="shared" si="103"/>
        <v>9.2418373033114662E-2</v>
      </c>
      <c r="Z70" s="336">
        <f t="shared" si="103"/>
        <v>9.1961031871518689E-2</v>
      </c>
      <c r="AA70" s="336">
        <f t="shared" si="103"/>
        <v>9.1472147324595882E-2</v>
      </c>
      <c r="AB70" s="336">
        <f t="shared" si="103"/>
        <v>9.0956350089116664E-2</v>
      </c>
      <c r="AC70" s="336">
        <f t="shared" si="103"/>
        <v>9.0411420371681719E-2</v>
      </c>
      <c r="AD70" s="336">
        <f t="shared" si="103"/>
        <v>8.9813917107039343E-2</v>
      </c>
      <c r="AE70" s="336">
        <f t="shared" ref="AE70:AL70" si="104">AE23/AE$49</f>
        <v>8.9174477301060581E-2</v>
      </c>
      <c r="AF70" s="336">
        <f t="shared" si="104"/>
        <v>8.8542629079702534E-2</v>
      </c>
      <c r="AG70" s="336">
        <f t="shared" si="104"/>
        <v>8.7910507425612766E-2</v>
      </c>
      <c r="AH70" s="336">
        <f t="shared" si="104"/>
        <v>8.7279596301392107E-2</v>
      </c>
      <c r="AI70" s="336">
        <f t="shared" si="104"/>
        <v>8.6597897409257329E-2</v>
      </c>
      <c r="AJ70" s="336">
        <f t="shared" si="104"/>
        <v>8.5910969615309529E-2</v>
      </c>
      <c r="AK70" s="336">
        <f t="shared" si="104"/>
        <v>8.5181458869741156E-2</v>
      </c>
      <c r="AL70" s="336">
        <f t="shared" si="104"/>
        <v>8.438888238511312E-2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2.7543437473242328E-2</v>
      </c>
      <c r="N71" s="336">
        <f t="shared" si="105"/>
        <v>2.6294056209646675E-2</v>
      </c>
      <c r="O71" s="336">
        <f t="shared" si="105"/>
        <v>2.5000578612174501E-2</v>
      </c>
      <c r="P71" s="336">
        <f t="shared" si="105"/>
        <v>2.5108400659327457E-2</v>
      </c>
      <c r="Q71" s="336">
        <f t="shared" si="105"/>
        <v>2.4595675924201001E-2</v>
      </c>
      <c r="R71" s="336">
        <f t="shared" si="105"/>
        <v>2.3256977008358045E-2</v>
      </c>
      <c r="S71" s="336">
        <f t="shared" si="105"/>
        <v>2.1715479255493404E-2</v>
      </c>
      <c r="T71" s="336">
        <f t="shared" si="105"/>
        <v>2.3044578935984574E-2</v>
      </c>
      <c r="U71" s="336">
        <f t="shared" si="105"/>
        <v>2.2871864135981374E-2</v>
      </c>
      <c r="V71" s="336">
        <f t="shared" si="105"/>
        <v>1.9598238616023965E-2</v>
      </c>
      <c r="W71" s="336">
        <f t="shared" si="105"/>
        <v>1.956111455717614E-2</v>
      </c>
      <c r="X71" s="336">
        <f t="shared" si="105"/>
        <v>2.1578480794477682E-2</v>
      </c>
      <c r="Y71" s="336">
        <f t="shared" si="105"/>
        <v>2.1263287284410289E-2</v>
      </c>
      <c r="Z71" s="336">
        <f t="shared" si="105"/>
        <v>2.0882804763246519E-2</v>
      </c>
      <c r="AA71" s="336">
        <f t="shared" si="105"/>
        <v>2.0489784177874875E-2</v>
      </c>
      <c r="AB71" s="336">
        <f t="shared" si="105"/>
        <v>2.0034322222132497E-2</v>
      </c>
      <c r="AC71" s="336">
        <f t="shared" si="105"/>
        <v>1.9431599384799731E-2</v>
      </c>
      <c r="AD71" s="336">
        <f t="shared" si="105"/>
        <v>1.8879015589463102E-2</v>
      </c>
      <c r="AE71" s="336">
        <f t="shared" ref="AE71:AL71" si="106">AE24/AE$49</f>
        <v>1.8249366119298067E-2</v>
      </c>
      <c r="AF71" s="336">
        <f t="shared" si="106"/>
        <v>1.7580659281225222E-2</v>
      </c>
      <c r="AG71" s="336">
        <f t="shared" si="106"/>
        <v>1.6891356947259788E-2</v>
      </c>
      <c r="AH71" s="336">
        <f t="shared" si="106"/>
        <v>1.6145991427836751E-2</v>
      </c>
      <c r="AI71" s="336">
        <f t="shared" si="106"/>
        <v>1.5498047867046271E-2</v>
      </c>
      <c r="AJ71" s="336">
        <f t="shared" si="106"/>
        <v>1.4685424050512189E-2</v>
      </c>
      <c r="AK71" s="336">
        <f t="shared" si="106"/>
        <v>1.3972038229927201E-2</v>
      </c>
      <c r="AL71" s="336">
        <f t="shared" si="106"/>
        <v>1.3475666186188215E-2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0.11673644023495561</v>
      </c>
      <c r="N73" s="337">
        <f t="shared" si="107"/>
        <v>0.10857870295451932</v>
      </c>
      <c r="O73" s="337">
        <f t="shared" si="107"/>
        <v>0.10991788873383163</v>
      </c>
      <c r="P73" s="337">
        <f t="shared" si="107"/>
        <v>0.11443066036286845</v>
      </c>
      <c r="Q73" s="337">
        <f t="shared" si="107"/>
        <v>0.11288309367409965</v>
      </c>
      <c r="R73" s="337">
        <f t="shared" si="107"/>
        <v>0.112682383300206</v>
      </c>
      <c r="S73" s="337">
        <f t="shared" si="107"/>
        <v>0.10495026072730182</v>
      </c>
      <c r="T73" s="337">
        <f t="shared" si="107"/>
        <v>0.10466849534721383</v>
      </c>
      <c r="U73" s="337">
        <f t="shared" si="107"/>
        <v>0.10599115184653167</v>
      </c>
      <c r="V73" s="337">
        <f t="shared" si="107"/>
        <v>0.11089251630113965</v>
      </c>
      <c r="W73" s="337">
        <f t="shared" si="107"/>
        <v>9.6764755766621177E-2</v>
      </c>
      <c r="X73" s="337">
        <f t="shared" si="107"/>
        <v>9.7614682657614957E-2</v>
      </c>
      <c r="Y73" s="337">
        <f t="shared" si="107"/>
        <v>9.6870341542182575E-2</v>
      </c>
      <c r="Z73" s="337">
        <f t="shared" si="107"/>
        <v>9.5897951137964621E-2</v>
      </c>
      <c r="AA73" s="337">
        <f t="shared" si="107"/>
        <v>9.4850018623272511E-2</v>
      </c>
      <c r="AB73" s="337">
        <f t="shared" si="107"/>
        <v>9.3791947502265202E-2</v>
      </c>
      <c r="AC73" s="337">
        <f t="shared" si="107"/>
        <v>9.2824329782828133E-2</v>
      </c>
      <c r="AD73" s="337">
        <f t="shared" si="107"/>
        <v>9.1878624150058971E-2</v>
      </c>
      <c r="AE73" s="337">
        <f t="shared" ref="AE73:AL73" si="108">AE26/AE$49</f>
        <v>9.0968330309848161E-2</v>
      </c>
      <c r="AF73" s="337">
        <f t="shared" si="108"/>
        <v>9.0044433837186147E-2</v>
      </c>
      <c r="AG73" s="337">
        <f t="shared" si="108"/>
        <v>8.9131046488434978E-2</v>
      </c>
      <c r="AH73" s="337">
        <f t="shared" si="108"/>
        <v>8.8211201568716993E-2</v>
      </c>
      <c r="AI73" s="337">
        <f t="shared" si="108"/>
        <v>8.7311008089775613E-2</v>
      </c>
      <c r="AJ73" s="337">
        <f t="shared" si="108"/>
        <v>8.6421097015474513E-2</v>
      </c>
      <c r="AK73" s="337">
        <f t="shared" si="108"/>
        <v>8.553770903513358E-2</v>
      </c>
      <c r="AL73" s="337">
        <f t="shared" si="108"/>
        <v>8.4647538527171828E-2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1.3605775462204971E-2</v>
      </c>
      <c r="N74" s="336">
        <f t="shared" si="109"/>
        <v>1.0252922043483487E-2</v>
      </c>
      <c r="O74" s="336">
        <f t="shared" si="109"/>
        <v>1.2413882563786059E-2</v>
      </c>
      <c r="P74" s="336">
        <f t="shared" si="109"/>
        <v>1.0032039274172367E-2</v>
      </c>
      <c r="Q74" s="336">
        <f t="shared" si="109"/>
        <v>1.0208055194720031E-2</v>
      </c>
      <c r="R74" s="336">
        <f t="shared" si="109"/>
        <v>1.170682021132506E-2</v>
      </c>
      <c r="S74" s="336">
        <f t="shared" si="109"/>
        <v>9.3439234586680884E-3</v>
      </c>
      <c r="T74" s="336">
        <f t="shared" si="109"/>
        <v>8.1638248442073968E-3</v>
      </c>
      <c r="U74" s="336">
        <f t="shared" si="109"/>
        <v>1.0350439446054641E-2</v>
      </c>
      <c r="V74" s="336">
        <f t="shared" si="109"/>
        <v>9.6455737497257409E-3</v>
      </c>
      <c r="W74" s="336">
        <f t="shared" si="109"/>
        <v>8.3377454093126885E-3</v>
      </c>
      <c r="X74" s="336">
        <f t="shared" si="109"/>
        <v>8.1263511500436533E-3</v>
      </c>
      <c r="Y74" s="336">
        <f t="shared" si="109"/>
        <v>8.1431687186759739E-3</v>
      </c>
      <c r="Z74" s="336">
        <f t="shared" si="109"/>
        <v>8.2058775545972643E-3</v>
      </c>
      <c r="AA74" s="336">
        <f t="shared" si="109"/>
        <v>8.2691295333904517E-3</v>
      </c>
      <c r="AB74" s="336">
        <f t="shared" si="109"/>
        <v>8.3010384752364563E-3</v>
      </c>
      <c r="AC74" s="336">
        <f t="shared" si="109"/>
        <v>8.3312636185235642E-3</v>
      </c>
      <c r="AD74" s="336">
        <f t="shared" si="109"/>
        <v>8.3648834248643226E-3</v>
      </c>
      <c r="AE74" s="336">
        <f t="shared" ref="AE74:AL74" si="110">AE27/AE$49</f>
        <v>8.3944067766322048E-3</v>
      </c>
      <c r="AF74" s="336">
        <f t="shared" si="110"/>
        <v>8.4250683862304252E-3</v>
      </c>
      <c r="AG74" s="336">
        <f t="shared" si="110"/>
        <v>8.4528768643905659E-3</v>
      </c>
      <c r="AH74" s="336">
        <f t="shared" si="110"/>
        <v>8.4840239590012138E-3</v>
      </c>
      <c r="AI74" s="336">
        <f t="shared" si="110"/>
        <v>8.5111103855339508E-3</v>
      </c>
      <c r="AJ74" s="336">
        <f t="shared" si="110"/>
        <v>8.5389728069904768E-3</v>
      </c>
      <c r="AK74" s="336">
        <f t="shared" si="110"/>
        <v>8.5666099217385078E-3</v>
      </c>
      <c r="AL74" s="336">
        <f t="shared" si="110"/>
        <v>8.5908762044452167E-3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4.5132501634754268E-2</v>
      </c>
      <c r="N75" s="336">
        <f t="shared" si="111"/>
        <v>4.6182613549888202E-2</v>
      </c>
      <c r="O75" s="336">
        <f t="shared" si="111"/>
        <v>4.3739184870828993E-2</v>
      </c>
      <c r="P75" s="336">
        <f t="shared" si="111"/>
        <v>4.7408766804195396E-2</v>
      </c>
      <c r="Q75" s="336">
        <f t="shared" si="111"/>
        <v>4.9269943686187777E-2</v>
      </c>
      <c r="R75" s="336">
        <f t="shared" si="111"/>
        <v>5.0009957119543806E-2</v>
      </c>
      <c r="S75" s="336">
        <f t="shared" si="111"/>
        <v>4.7420433715307207E-2</v>
      </c>
      <c r="T75" s="336">
        <f t="shared" si="111"/>
        <v>4.5895756613797044E-2</v>
      </c>
      <c r="U75" s="336">
        <f t="shared" si="111"/>
        <v>4.6243629371401244E-2</v>
      </c>
      <c r="V75" s="336">
        <f t="shared" si="111"/>
        <v>4.9847193351784058E-2</v>
      </c>
      <c r="W75" s="336">
        <f t="shared" si="111"/>
        <v>4.2199017741283887E-2</v>
      </c>
      <c r="X75" s="336">
        <f t="shared" si="111"/>
        <v>4.2014221945723344E-2</v>
      </c>
      <c r="Y75" s="336">
        <f t="shared" si="111"/>
        <v>4.1768127231213356E-2</v>
      </c>
      <c r="Z75" s="336">
        <f t="shared" si="111"/>
        <v>4.1473533099375806E-2</v>
      </c>
      <c r="AA75" s="336">
        <f t="shared" si="111"/>
        <v>4.1077664036493287E-2</v>
      </c>
      <c r="AB75" s="336">
        <f t="shared" si="111"/>
        <v>4.064978078429924E-2</v>
      </c>
      <c r="AC75" s="336">
        <f t="shared" si="111"/>
        <v>4.0255485029805423E-2</v>
      </c>
      <c r="AD75" s="336">
        <f t="shared" si="111"/>
        <v>3.9856344699668665E-2</v>
      </c>
      <c r="AE75" s="336">
        <f t="shared" ref="AE75:AL75" si="112">AE28/AE$49</f>
        <v>3.9445612684773729E-2</v>
      </c>
      <c r="AF75" s="336">
        <f t="shared" si="112"/>
        <v>3.9029202816885745E-2</v>
      </c>
      <c r="AG75" s="336">
        <f t="shared" si="112"/>
        <v>3.8634514758577133E-2</v>
      </c>
      <c r="AH75" s="336">
        <f t="shared" si="112"/>
        <v>3.8237703817301183E-2</v>
      </c>
      <c r="AI75" s="336">
        <f t="shared" si="112"/>
        <v>3.7856697377914104E-2</v>
      </c>
      <c r="AJ75" s="336">
        <f t="shared" si="112"/>
        <v>3.7463838308212365E-2</v>
      </c>
      <c r="AK75" s="336">
        <f t="shared" si="112"/>
        <v>3.706537993555177E-2</v>
      </c>
      <c r="AL75" s="336">
        <f t="shared" si="112"/>
        <v>3.6658085477977442E-2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3.7816816636057383E-2</v>
      </c>
      <c r="N76" s="336">
        <f t="shared" si="113"/>
        <v>3.3390987624721501E-2</v>
      </c>
      <c r="O76" s="336">
        <f t="shared" si="113"/>
        <v>3.3777149773936616E-2</v>
      </c>
      <c r="P76" s="336">
        <f t="shared" si="113"/>
        <v>3.7396426996663713E-2</v>
      </c>
      <c r="Q76" s="336">
        <f t="shared" si="113"/>
        <v>3.311506662645837E-2</v>
      </c>
      <c r="R76" s="336">
        <f t="shared" si="113"/>
        <v>3.1735265885123799E-2</v>
      </c>
      <c r="S76" s="336">
        <f t="shared" si="113"/>
        <v>2.8930805135403921E-2</v>
      </c>
      <c r="T76" s="336">
        <f t="shared" si="113"/>
        <v>3.0711556024748957E-2</v>
      </c>
      <c r="U76" s="336">
        <f t="shared" si="113"/>
        <v>3.2018405504305431E-2</v>
      </c>
      <c r="V76" s="336">
        <f t="shared" si="113"/>
        <v>3.493824606545666E-2</v>
      </c>
      <c r="W76" s="336">
        <f t="shared" si="113"/>
        <v>2.9446563731855103E-2</v>
      </c>
      <c r="X76" s="336">
        <f t="shared" si="113"/>
        <v>3.1087557991398312E-2</v>
      </c>
      <c r="Y76" s="336">
        <f t="shared" si="113"/>
        <v>3.0668779077195382E-2</v>
      </c>
      <c r="Z76" s="336">
        <f t="shared" si="113"/>
        <v>3.0165154712153402E-2</v>
      </c>
      <c r="AA76" s="336">
        <f t="shared" si="113"/>
        <v>2.9695322655634394E-2</v>
      </c>
      <c r="AB76" s="336">
        <f t="shared" si="113"/>
        <v>2.9251143978664847E-2</v>
      </c>
      <c r="AC76" s="336">
        <f t="shared" si="113"/>
        <v>2.8794650639214735E-2</v>
      </c>
      <c r="AD76" s="336">
        <f t="shared" si="113"/>
        <v>2.834609078494249E-2</v>
      </c>
      <c r="AE76" s="336">
        <f t="shared" ref="AE76:AL76" si="114">AE29/AE$49</f>
        <v>2.7934687781698352E-2</v>
      </c>
      <c r="AF76" s="336">
        <f t="shared" si="114"/>
        <v>2.750953202082744E-2</v>
      </c>
      <c r="AG76" s="336">
        <f t="shared" si="114"/>
        <v>2.7072696586566507E-2</v>
      </c>
      <c r="AH76" s="336">
        <f t="shared" si="114"/>
        <v>2.66325962061153E-2</v>
      </c>
      <c r="AI76" s="336">
        <f t="shared" si="114"/>
        <v>2.6203150840319253E-2</v>
      </c>
      <c r="AJ76" s="336">
        <f t="shared" si="114"/>
        <v>2.5790942562112704E-2</v>
      </c>
      <c r="AK76" s="336">
        <f t="shared" si="114"/>
        <v>2.5375875578765288E-2</v>
      </c>
      <c r="AL76" s="336">
        <f t="shared" si="114"/>
        <v>2.4957837957345137E-2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2.0181346501938997E-2</v>
      </c>
      <c r="N77" s="336">
        <f t="shared" si="115"/>
        <v>1.8752179736426143E-2</v>
      </c>
      <c r="O77" s="336">
        <f t="shared" si="115"/>
        <v>1.998767152527995E-2</v>
      </c>
      <c r="P77" s="336">
        <f t="shared" si="115"/>
        <v>1.9593427287836977E-2</v>
      </c>
      <c r="Q77" s="336">
        <f t="shared" si="115"/>
        <v>2.0290028166733483E-2</v>
      </c>
      <c r="R77" s="336">
        <f t="shared" si="115"/>
        <v>1.9230340084213322E-2</v>
      </c>
      <c r="S77" s="336">
        <f t="shared" si="115"/>
        <v>1.9255098417922584E-2</v>
      </c>
      <c r="T77" s="336">
        <f t="shared" si="115"/>
        <v>1.9897357864460435E-2</v>
      </c>
      <c r="U77" s="336">
        <f t="shared" si="115"/>
        <v>1.7378677524770354E-2</v>
      </c>
      <c r="V77" s="336">
        <f t="shared" si="115"/>
        <v>1.6461503134173192E-2</v>
      </c>
      <c r="W77" s="336">
        <f t="shared" si="115"/>
        <v>1.6781428884169492E-2</v>
      </c>
      <c r="X77" s="336">
        <f t="shared" si="115"/>
        <v>1.6386551570449659E-2</v>
      </c>
      <c r="Y77" s="336">
        <f t="shared" si="115"/>
        <v>1.6290266515097868E-2</v>
      </c>
      <c r="Z77" s="336">
        <f t="shared" si="115"/>
        <v>1.6053385771838149E-2</v>
      </c>
      <c r="AA77" s="336">
        <f t="shared" si="115"/>
        <v>1.580790239775438E-2</v>
      </c>
      <c r="AB77" s="336">
        <f t="shared" si="115"/>
        <v>1.5589984264064665E-2</v>
      </c>
      <c r="AC77" s="336">
        <f t="shared" si="115"/>
        <v>1.5442930495284415E-2</v>
      </c>
      <c r="AD77" s="336">
        <f t="shared" si="115"/>
        <v>1.5311305240583498E-2</v>
      </c>
      <c r="AE77" s="336">
        <f t="shared" ref="AE77:AL77" si="116">AE30/AE$49</f>
        <v>1.5193623066743872E-2</v>
      </c>
      <c r="AF77" s="336">
        <f t="shared" si="116"/>
        <v>1.5080630613242526E-2</v>
      </c>
      <c r="AG77" s="336">
        <f t="shared" si="116"/>
        <v>1.4970958278900763E-2</v>
      </c>
      <c r="AH77" s="336">
        <f t="shared" si="116"/>
        <v>1.4856877586299295E-2</v>
      </c>
      <c r="AI77" s="336">
        <f t="shared" si="116"/>
        <v>1.4740049486008299E-2</v>
      </c>
      <c r="AJ77" s="336">
        <f t="shared" si="116"/>
        <v>1.4627343338158967E-2</v>
      </c>
      <c r="AK77" s="336">
        <f t="shared" si="116"/>
        <v>1.4529843599078005E-2</v>
      </c>
      <c r="AL77" s="336">
        <f t="shared" si="116"/>
        <v>1.4440738887404025E-2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9.7868300227752614E-2</v>
      </c>
      <c r="N79" s="337">
        <f t="shared" si="117"/>
        <v>0.10049994911704033</v>
      </c>
      <c r="O79" s="337">
        <f t="shared" si="117"/>
        <v>9.8408138048708821E-2</v>
      </c>
      <c r="P79" s="337">
        <f t="shared" si="117"/>
        <v>9.4963474591024194E-2</v>
      </c>
      <c r="Q79" s="337">
        <f t="shared" si="117"/>
        <v>9.3162717547120577E-2</v>
      </c>
      <c r="R79" s="337">
        <f t="shared" si="117"/>
        <v>9.476660046668621E-2</v>
      </c>
      <c r="S79" s="337">
        <f t="shared" si="117"/>
        <v>9.9900067777548979E-2</v>
      </c>
      <c r="T79" s="337">
        <f t="shared" si="117"/>
        <v>9.9355981404947682E-2</v>
      </c>
      <c r="U79" s="337">
        <f t="shared" si="117"/>
        <v>9.4112855824649247E-2</v>
      </c>
      <c r="V79" s="337">
        <f t="shared" si="117"/>
        <v>9.1725550412108225E-2</v>
      </c>
      <c r="W79" s="337">
        <f t="shared" si="117"/>
        <v>8.9765824856869667E-2</v>
      </c>
      <c r="X79" s="337">
        <f t="shared" si="117"/>
        <v>9.1700482248235224E-2</v>
      </c>
      <c r="Y79" s="337">
        <f t="shared" si="117"/>
        <v>9.198133806839795E-2</v>
      </c>
      <c r="Z79" s="337">
        <f t="shared" si="117"/>
        <v>9.2303101391844111E-2</v>
      </c>
      <c r="AA79" s="337">
        <f t="shared" si="117"/>
        <v>9.2667984424154221E-2</v>
      </c>
      <c r="AB79" s="337">
        <f t="shared" si="117"/>
        <v>9.3061276649683111E-2</v>
      </c>
      <c r="AC79" s="337">
        <f t="shared" si="117"/>
        <v>9.3444336720448828E-2</v>
      </c>
      <c r="AD79" s="337">
        <f t="shared" si="117"/>
        <v>9.3855423260653451E-2</v>
      </c>
      <c r="AE79" s="337">
        <f t="shared" ref="AE79:AL79" si="118">AE32/AE$49</f>
        <v>9.4326963195215802E-2</v>
      </c>
      <c r="AF79" s="337">
        <f t="shared" si="118"/>
        <v>9.479058273060767E-2</v>
      </c>
      <c r="AG79" s="337">
        <f t="shared" si="118"/>
        <v>9.5210126877104007E-2</v>
      </c>
      <c r="AH79" s="337">
        <f t="shared" si="118"/>
        <v>9.5668042695765634E-2</v>
      </c>
      <c r="AI79" s="337">
        <f t="shared" si="118"/>
        <v>9.6098695842108173E-2</v>
      </c>
      <c r="AJ79" s="337">
        <f t="shared" si="118"/>
        <v>9.6579470986930538E-2</v>
      </c>
      <c r="AK79" s="337">
        <f t="shared" si="118"/>
        <v>9.7077044059554446E-2</v>
      </c>
      <c r="AL79" s="337">
        <f t="shared" si="118"/>
        <v>9.7557035263573205E-2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7.4969178616607318E-2</v>
      </c>
      <c r="N80" s="336">
        <f t="shared" si="119"/>
        <v>7.4656072976483218E-2</v>
      </c>
      <c r="O80" s="336">
        <f t="shared" si="119"/>
        <v>7.5174288614817342E-2</v>
      </c>
      <c r="P80" s="336">
        <f t="shared" si="119"/>
        <v>7.1976666348844906E-2</v>
      </c>
      <c r="Q80" s="336">
        <f t="shared" si="119"/>
        <v>7.2586826400276555E-2</v>
      </c>
      <c r="R80" s="336">
        <f t="shared" si="119"/>
        <v>7.1046742751081346E-2</v>
      </c>
      <c r="S80" s="336">
        <f t="shared" si="119"/>
        <v>7.6448465472298624E-2</v>
      </c>
      <c r="T80" s="336">
        <f t="shared" si="119"/>
        <v>7.627926831873072E-2</v>
      </c>
      <c r="U80" s="336">
        <f t="shared" si="119"/>
        <v>7.2695592498619038E-2</v>
      </c>
      <c r="V80" s="336">
        <f t="shared" si="119"/>
        <v>6.9950424562720798E-2</v>
      </c>
      <c r="W80" s="336">
        <f t="shared" si="119"/>
        <v>6.9163010573203815E-2</v>
      </c>
      <c r="X80" s="336">
        <f t="shared" si="119"/>
        <v>7.1362328441607725E-2</v>
      </c>
      <c r="Y80" s="336">
        <f t="shared" si="119"/>
        <v>7.173578404893062E-2</v>
      </c>
      <c r="Z80" s="336">
        <f t="shared" si="119"/>
        <v>7.210345751101839E-2</v>
      </c>
      <c r="AA80" s="336">
        <f t="shared" si="119"/>
        <v>7.2486263667876041E-2</v>
      </c>
      <c r="AB80" s="336">
        <f t="shared" si="119"/>
        <v>7.2886269540920048E-2</v>
      </c>
      <c r="AC80" s="336">
        <f t="shared" si="119"/>
        <v>7.3281183179465428E-2</v>
      </c>
      <c r="AD80" s="336">
        <f t="shared" si="119"/>
        <v>7.3697190811610233E-2</v>
      </c>
      <c r="AE80" s="336">
        <f t="shared" ref="AE80:AL80" si="120">AE33/AE$49</f>
        <v>7.4183967036280607E-2</v>
      </c>
      <c r="AF80" s="336">
        <f t="shared" si="120"/>
        <v>7.4661134231334678E-2</v>
      </c>
      <c r="AG80" s="336">
        <f t="shared" si="120"/>
        <v>7.5100975890849631E-2</v>
      </c>
      <c r="AH80" s="336">
        <f t="shared" si="120"/>
        <v>7.5565318530714673E-2</v>
      </c>
      <c r="AI80" s="336">
        <f t="shared" si="120"/>
        <v>7.6006652770958125E-2</v>
      </c>
      <c r="AJ80" s="336">
        <f t="shared" si="120"/>
        <v>7.6499341563063553E-2</v>
      </c>
      <c r="AK80" s="336">
        <f t="shared" si="120"/>
        <v>7.6993367584948944E-2</v>
      </c>
      <c r="AL80" s="336">
        <f t="shared" si="120"/>
        <v>7.7457192352621843E-2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2.1321709176841317E-2</v>
      </c>
      <c r="N81" s="336">
        <f t="shared" si="121"/>
        <v>2.4783294275594298E-2</v>
      </c>
      <c r="O81" s="336">
        <f t="shared" si="121"/>
        <v>2.2183872076168426E-2</v>
      </c>
      <c r="P81" s="336">
        <f t="shared" si="121"/>
        <v>2.2069505049254257E-2</v>
      </c>
      <c r="Q81" s="336">
        <f t="shared" si="121"/>
        <v>1.9508928169331131E-2</v>
      </c>
      <c r="R81" s="336">
        <f t="shared" si="121"/>
        <v>2.2774140597312923E-2</v>
      </c>
      <c r="S81" s="336">
        <f t="shared" si="121"/>
        <v>2.2651055830220555E-2</v>
      </c>
      <c r="T81" s="336">
        <f t="shared" si="121"/>
        <v>2.2248922384341396E-2</v>
      </c>
      <c r="U81" s="336">
        <f t="shared" si="121"/>
        <v>2.0514786251498506E-2</v>
      </c>
      <c r="V81" s="336">
        <f t="shared" si="121"/>
        <v>2.0987920009245365E-2</v>
      </c>
      <c r="W81" s="336">
        <f t="shared" si="121"/>
        <v>1.9599033524087824E-2</v>
      </c>
      <c r="X81" s="336">
        <f t="shared" si="121"/>
        <v>1.9558374072930283E-2</v>
      </c>
      <c r="Y81" s="336">
        <f t="shared" si="121"/>
        <v>1.9461263895984484E-2</v>
      </c>
      <c r="Z81" s="336">
        <f t="shared" si="121"/>
        <v>1.9410861094770623E-2</v>
      </c>
      <c r="AA81" s="336">
        <f t="shared" si="121"/>
        <v>1.9387554550148844E-2</v>
      </c>
      <c r="AB81" s="336">
        <f t="shared" si="121"/>
        <v>1.9373230072529283E-2</v>
      </c>
      <c r="AC81" s="336">
        <f t="shared" si="121"/>
        <v>1.9356203777570517E-2</v>
      </c>
      <c r="AD81" s="336">
        <f t="shared" si="121"/>
        <v>1.9346150212673767E-2</v>
      </c>
      <c r="AE81" s="336">
        <f t="shared" ref="AE81:AL81" si="122">AE34/AE$49</f>
        <v>1.9328112156077298E-2</v>
      </c>
      <c r="AF81" s="336">
        <f t="shared" si="122"/>
        <v>1.9307188425953997E-2</v>
      </c>
      <c r="AG81" s="336">
        <f t="shared" si="122"/>
        <v>1.928251289247071E-2</v>
      </c>
      <c r="AH81" s="336">
        <f t="shared" si="122"/>
        <v>1.9271808672604657E-2</v>
      </c>
      <c r="AI81" s="336">
        <f t="shared" si="122"/>
        <v>1.9258818658208207E-2</v>
      </c>
      <c r="AJ81" s="336">
        <f t="shared" si="122"/>
        <v>1.9240311552321702E-2</v>
      </c>
      <c r="AK81" s="336">
        <f t="shared" si="122"/>
        <v>1.9241601115945986E-2</v>
      </c>
      <c r="AL81" s="336">
        <f t="shared" si="122"/>
        <v>1.9251383129916252E-2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1.5774124343039826E-3</v>
      </c>
      <c r="N82" s="336">
        <f t="shared" si="123"/>
        <v>1.0605818649628055E-3</v>
      </c>
      <c r="O82" s="336">
        <f t="shared" si="123"/>
        <v>1.0499773577230588E-3</v>
      </c>
      <c r="P82" s="336">
        <f t="shared" si="123"/>
        <v>9.1730319292502986E-4</v>
      </c>
      <c r="Q82" s="336">
        <f t="shared" si="123"/>
        <v>1.06696297751288E-3</v>
      </c>
      <c r="R82" s="336">
        <f t="shared" si="123"/>
        <v>9.4571711829193311E-4</v>
      </c>
      <c r="S82" s="336">
        <f t="shared" si="123"/>
        <v>8.0054647502978392E-4</v>
      </c>
      <c r="T82" s="336">
        <f t="shared" si="123"/>
        <v>8.277907018755604E-4</v>
      </c>
      <c r="U82" s="336">
        <f t="shared" si="123"/>
        <v>9.0247707453171007E-4</v>
      </c>
      <c r="V82" s="336">
        <f t="shared" si="123"/>
        <v>7.8720584014205404E-4</v>
      </c>
      <c r="W82" s="336">
        <f t="shared" si="123"/>
        <v>1.0037807595780343E-3</v>
      </c>
      <c r="X82" s="336">
        <f t="shared" si="123"/>
        <v>7.7977973369721364E-4</v>
      </c>
      <c r="Y82" s="336">
        <f t="shared" si="123"/>
        <v>7.8429012348284796E-4</v>
      </c>
      <c r="Z82" s="336">
        <f t="shared" si="123"/>
        <v>7.8878278605509203E-4</v>
      </c>
      <c r="AA82" s="336">
        <f t="shared" si="123"/>
        <v>7.9416620612933063E-4</v>
      </c>
      <c r="AB82" s="336">
        <f t="shared" si="123"/>
        <v>8.0177703623376961E-4</v>
      </c>
      <c r="AC82" s="336">
        <f t="shared" si="123"/>
        <v>8.069497634128819E-4</v>
      </c>
      <c r="AD82" s="336">
        <f t="shared" si="123"/>
        <v>8.1208223636944636E-4</v>
      </c>
      <c r="AE82" s="336">
        <f t="shared" ref="AE82:AL82" si="124">AE35/AE$49</f>
        <v>8.1488400285789056E-4</v>
      </c>
      <c r="AF82" s="336">
        <f t="shared" si="124"/>
        <v>8.2226007331899183E-4</v>
      </c>
      <c r="AG82" s="336">
        <f t="shared" si="124"/>
        <v>8.26638093783672E-4</v>
      </c>
      <c r="AH82" s="336">
        <f t="shared" si="124"/>
        <v>8.3091549244629728E-4</v>
      </c>
      <c r="AI82" s="336">
        <f t="shared" si="124"/>
        <v>8.3322441294184004E-4</v>
      </c>
      <c r="AJ82" s="336">
        <f t="shared" si="124"/>
        <v>8.3981787154526941E-4</v>
      </c>
      <c r="AK82" s="336">
        <f t="shared" si="124"/>
        <v>8.4207535865950234E-4</v>
      </c>
      <c r="AL82" s="336">
        <f t="shared" si="124"/>
        <v>8.4845978103510462E-4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7.9990904832784912E-2</v>
      </c>
      <c r="N84" s="337">
        <f t="shared" si="125"/>
        <v>8.3213765267165188E-2</v>
      </c>
      <c r="O84" s="337">
        <f t="shared" si="125"/>
        <v>8.6005747541883976E-2</v>
      </c>
      <c r="P84" s="337">
        <f t="shared" si="125"/>
        <v>8.391135773431356E-2</v>
      </c>
      <c r="Q84" s="337">
        <f t="shared" si="125"/>
        <v>8.5946065055235568E-2</v>
      </c>
      <c r="R84" s="337">
        <f t="shared" si="125"/>
        <v>8.1551778071023248E-2</v>
      </c>
      <c r="S84" s="337">
        <f t="shared" si="125"/>
        <v>7.9804038265640934E-2</v>
      </c>
      <c r="T84" s="337">
        <f t="shared" si="125"/>
        <v>8.0814007716550812E-2</v>
      </c>
      <c r="U84" s="337">
        <f t="shared" si="125"/>
        <v>7.79042989176921E-2</v>
      </c>
      <c r="V84" s="337">
        <f t="shared" si="125"/>
        <v>7.5389135614491634E-2</v>
      </c>
      <c r="W84" s="337">
        <f t="shared" si="125"/>
        <v>7.6107149721884662E-2</v>
      </c>
      <c r="X84" s="337">
        <f t="shared" si="125"/>
        <v>7.609795316934953E-2</v>
      </c>
      <c r="Y84" s="337">
        <f t="shared" si="125"/>
        <v>7.5983156520253753E-2</v>
      </c>
      <c r="Z84" s="337">
        <f t="shared" si="125"/>
        <v>7.5877511383498936E-2</v>
      </c>
      <c r="AA84" s="337">
        <f t="shared" si="125"/>
        <v>7.5765386010665889E-2</v>
      </c>
      <c r="AB84" s="337">
        <f t="shared" si="125"/>
        <v>7.559403507667764E-2</v>
      </c>
      <c r="AC84" s="337">
        <f t="shared" si="125"/>
        <v>7.5417580405407608E-2</v>
      </c>
      <c r="AD84" s="337">
        <f t="shared" si="125"/>
        <v>7.5253750810483036E-2</v>
      </c>
      <c r="AE84" s="337">
        <f t="shared" ref="AE84:AL84" si="126">AE37/AE$49</f>
        <v>7.508327916795618E-2</v>
      </c>
      <c r="AF84" s="337">
        <f t="shared" si="126"/>
        <v>7.4920042871689893E-2</v>
      </c>
      <c r="AG84" s="337">
        <f t="shared" si="126"/>
        <v>7.4744175675253835E-2</v>
      </c>
      <c r="AH84" s="337">
        <f t="shared" si="126"/>
        <v>7.4635711958694131E-2</v>
      </c>
      <c r="AI84" s="337">
        <f t="shared" si="126"/>
        <v>7.4518907738653065E-2</v>
      </c>
      <c r="AJ84" s="337">
        <f t="shared" si="126"/>
        <v>7.441237856314345E-2</v>
      </c>
      <c r="AK84" s="337">
        <f t="shared" si="126"/>
        <v>7.4280255226773256E-2</v>
      </c>
      <c r="AL84" s="337">
        <f t="shared" si="126"/>
        <v>7.4101522583885276E-2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6.265049689885252E-2</v>
      </c>
      <c r="N85" s="336">
        <f t="shared" si="127"/>
        <v>6.5505939970449178E-2</v>
      </c>
      <c r="O85" s="336">
        <f t="shared" si="127"/>
        <v>6.8106448263189706E-2</v>
      </c>
      <c r="P85" s="336">
        <f t="shared" si="127"/>
        <v>6.5707547427811749E-2</v>
      </c>
      <c r="Q85" s="336">
        <f t="shared" si="127"/>
        <v>6.8513219934757702E-2</v>
      </c>
      <c r="R85" s="336">
        <f t="shared" si="127"/>
        <v>6.3037621876165018E-2</v>
      </c>
      <c r="S85" s="336">
        <f t="shared" si="127"/>
        <v>6.1903469567043741E-2</v>
      </c>
      <c r="T85" s="336">
        <f t="shared" si="127"/>
        <v>6.1453979591176343E-2</v>
      </c>
      <c r="U85" s="336">
        <f t="shared" si="127"/>
        <v>5.7504123125285828E-2</v>
      </c>
      <c r="V85" s="336">
        <f t="shared" si="127"/>
        <v>5.6345446703257272E-2</v>
      </c>
      <c r="W85" s="336">
        <f t="shared" si="127"/>
        <v>5.6123491657860229E-2</v>
      </c>
      <c r="X85" s="336">
        <f t="shared" si="127"/>
        <v>5.1986844878182628E-2</v>
      </c>
      <c r="Y85" s="336">
        <f t="shared" si="127"/>
        <v>5.153279975742716E-2</v>
      </c>
      <c r="Z85" s="336">
        <f t="shared" si="127"/>
        <v>5.1125870548272757E-2</v>
      </c>
      <c r="AA85" s="336">
        <f t="shared" si="127"/>
        <v>5.0732839933331345E-2</v>
      </c>
      <c r="AB85" s="336">
        <f t="shared" si="127"/>
        <v>5.0289853548012499E-2</v>
      </c>
      <c r="AC85" s="336">
        <f t="shared" si="127"/>
        <v>4.9840939534774274E-2</v>
      </c>
      <c r="AD85" s="336">
        <f t="shared" si="127"/>
        <v>4.9388201169913208E-2</v>
      </c>
      <c r="AE85" s="336">
        <f t="shared" ref="AE85:AL85" si="128">AE38/AE$49</f>
        <v>4.8922018756409162E-2</v>
      </c>
      <c r="AF85" s="336">
        <f t="shared" si="128"/>
        <v>4.8457223096005378E-2</v>
      </c>
      <c r="AG85" s="336">
        <f t="shared" si="128"/>
        <v>4.7979270840985994E-2</v>
      </c>
      <c r="AH85" s="336">
        <f t="shared" si="128"/>
        <v>4.7581024785131515E-2</v>
      </c>
      <c r="AI85" s="336">
        <f t="shared" si="128"/>
        <v>4.7181160656225345E-2</v>
      </c>
      <c r="AJ85" s="336">
        <f t="shared" si="128"/>
        <v>4.6776039729319728E-2</v>
      </c>
      <c r="AK85" s="336">
        <f t="shared" si="128"/>
        <v>4.6344048185711223E-2</v>
      </c>
      <c r="AL85" s="336">
        <f t="shared" si="128"/>
        <v>4.5863304897665387E-2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1.7340407933932402E-2</v>
      </c>
      <c r="N86" s="336">
        <f t="shared" si="129"/>
        <v>1.7707825296716027E-2</v>
      </c>
      <c r="O86" s="336">
        <f t="shared" si="129"/>
        <v>1.7899299278694266E-2</v>
      </c>
      <c r="P86" s="336">
        <f t="shared" si="129"/>
        <v>1.8203810306501804E-2</v>
      </c>
      <c r="Q86" s="336">
        <f t="shared" si="129"/>
        <v>1.7432845120477866E-2</v>
      </c>
      <c r="R86" s="336">
        <f t="shared" si="129"/>
        <v>1.851415619485822E-2</v>
      </c>
      <c r="S86" s="336">
        <f t="shared" si="129"/>
        <v>1.7900568698597189E-2</v>
      </c>
      <c r="T86" s="336">
        <f t="shared" si="129"/>
        <v>1.9360028125374462E-2</v>
      </c>
      <c r="U86" s="336">
        <f t="shared" si="129"/>
        <v>2.0400175792406269E-2</v>
      </c>
      <c r="V86" s="336">
        <f t="shared" si="129"/>
        <v>1.9043688911234365E-2</v>
      </c>
      <c r="W86" s="336">
        <f t="shared" si="129"/>
        <v>1.998365806402444E-2</v>
      </c>
      <c r="X86" s="336">
        <f t="shared" si="129"/>
        <v>2.4111108291166906E-2</v>
      </c>
      <c r="Y86" s="336">
        <f t="shared" si="129"/>
        <v>2.4450356762826597E-2</v>
      </c>
      <c r="Z86" s="336">
        <f t="shared" si="129"/>
        <v>2.4751640835226175E-2</v>
      </c>
      <c r="AA86" s="336">
        <f t="shared" si="129"/>
        <v>2.5032546077334537E-2</v>
      </c>
      <c r="AB86" s="336">
        <f t="shared" si="129"/>
        <v>2.5304181528665141E-2</v>
      </c>
      <c r="AC86" s="336">
        <f t="shared" si="129"/>
        <v>2.5576640870633337E-2</v>
      </c>
      <c r="AD86" s="336">
        <f t="shared" si="129"/>
        <v>2.5865549640569814E-2</v>
      </c>
      <c r="AE86" s="336">
        <f t="shared" ref="AE86:AL86" si="130">AE39/AE$49</f>
        <v>2.6161260411547021E-2</v>
      </c>
      <c r="AF86" s="336">
        <f t="shared" si="130"/>
        <v>2.6462819775684508E-2</v>
      </c>
      <c r="AG86" s="336">
        <f t="shared" si="130"/>
        <v>2.6764904834267845E-2</v>
      </c>
      <c r="AH86" s="336">
        <f t="shared" si="130"/>
        <v>2.7054687173562613E-2</v>
      </c>
      <c r="AI86" s="336">
        <f t="shared" si="130"/>
        <v>2.7337747082427723E-2</v>
      </c>
      <c r="AJ86" s="336">
        <f t="shared" si="130"/>
        <v>2.7636338833823729E-2</v>
      </c>
      <c r="AK86" s="336">
        <f t="shared" si="130"/>
        <v>2.793620704106203E-2</v>
      </c>
      <c r="AL86" s="336">
        <f t="shared" si="130"/>
        <v>2.8238217686219893E-2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8.1067728525281046E-2</v>
      </c>
      <c r="N88" s="337">
        <f t="shared" si="131"/>
        <v>7.6449719083605663E-2</v>
      </c>
      <c r="O88" s="337">
        <f t="shared" si="131"/>
        <v>8.0584336002471654E-2</v>
      </c>
      <c r="P88" s="337">
        <f t="shared" si="131"/>
        <v>7.963940524036861E-2</v>
      </c>
      <c r="Q88" s="337">
        <f t="shared" si="131"/>
        <v>8.1826603880442758E-2</v>
      </c>
      <c r="R88" s="337">
        <f t="shared" si="131"/>
        <v>8.4848899376052056E-2</v>
      </c>
      <c r="S88" s="337">
        <f t="shared" si="131"/>
        <v>8.6352458833083262E-2</v>
      </c>
      <c r="T88" s="337">
        <f t="shared" si="131"/>
        <v>8.2207270731844431E-2</v>
      </c>
      <c r="U88" s="337">
        <f t="shared" si="131"/>
        <v>8.2008500862517167E-2</v>
      </c>
      <c r="V88" s="337">
        <f t="shared" si="131"/>
        <v>8.5702926097510623E-2</v>
      </c>
      <c r="W88" s="337">
        <f t="shared" si="131"/>
        <v>7.5909743194292903E-2</v>
      </c>
      <c r="X88" s="337">
        <f t="shared" si="131"/>
        <v>8.5747095423512942E-2</v>
      </c>
      <c r="Y88" s="337">
        <f t="shared" si="131"/>
        <v>8.5752074737880254E-2</v>
      </c>
      <c r="Z88" s="337">
        <f t="shared" si="131"/>
        <v>8.5760554255757307E-2</v>
      </c>
      <c r="AA88" s="337">
        <f t="shared" si="131"/>
        <v>8.5659307874133631E-2</v>
      </c>
      <c r="AB88" s="337">
        <f t="shared" si="131"/>
        <v>8.5431828134925752E-2</v>
      </c>
      <c r="AC88" s="337">
        <f t="shared" si="131"/>
        <v>8.5333899896794657E-2</v>
      </c>
      <c r="AD88" s="337">
        <f t="shared" si="131"/>
        <v>8.5221397696801066E-2</v>
      </c>
      <c r="AE88" s="337">
        <f t="shared" ref="AE88:AL88" si="132">AE41/AE$49</f>
        <v>8.5068015010905745E-2</v>
      </c>
      <c r="AF88" s="337">
        <f t="shared" si="132"/>
        <v>8.4877541150583255E-2</v>
      </c>
      <c r="AG88" s="337">
        <f t="shared" si="132"/>
        <v>8.4682551977520379E-2</v>
      </c>
      <c r="AH88" s="337">
        <f t="shared" si="132"/>
        <v>8.44457227671883E-2</v>
      </c>
      <c r="AI88" s="337">
        <f t="shared" si="132"/>
        <v>8.4237617501063872E-2</v>
      </c>
      <c r="AJ88" s="337">
        <f t="shared" si="132"/>
        <v>8.4014187289133041E-2</v>
      </c>
      <c r="AK88" s="337">
        <f t="shared" si="132"/>
        <v>8.3735504455569862E-2</v>
      </c>
      <c r="AL88" s="337">
        <f t="shared" si="132"/>
        <v>8.3426629374834374E-2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3.6545693760758238E-2</v>
      </c>
      <c r="N89" s="336">
        <f t="shared" si="133"/>
        <v>3.3670704321986933E-2</v>
      </c>
      <c r="O89" s="336">
        <f t="shared" si="133"/>
        <v>3.3914674068036402E-2</v>
      </c>
      <c r="P89" s="336">
        <f t="shared" si="133"/>
        <v>3.7272865239806392E-2</v>
      </c>
      <c r="Q89" s="336">
        <f t="shared" si="133"/>
        <v>3.8898137683393605E-2</v>
      </c>
      <c r="R89" s="336">
        <f t="shared" si="133"/>
        <v>3.8613164130156419E-2</v>
      </c>
      <c r="S89" s="336">
        <f t="shared" si="133"/>
        <v>3.8851394622714579E-2</v>
      </c>
      <c r="T89" s="336">
        <f t="shared" si="133"/>
        <v>3.8229284728404846E-2</v>
      </c>
      <c r="U89" s="336">
        <f t="shared" si="133"/>
        <v>3.8271538385557767E-2</v>
      </c>
      <c r="V89" s="336">
        <f t="shared" si="133"/>
        <v>3.6533806485200611E-2</v>
      </c>
      <c r="W89" s="336">
        <f t="shared" si="133"/>
        <v>3.1399974666682075E-2</v>
      </c>
      <c r="X89" s="336">
        <f t="shared" si="133"/>
        <v>3.7795106620546616E-2</v>
      </c>
      <c r="Y89" s="336">
        <f t="shared" si="133"/>
        <v>3.7886250000091243E-2</v>
      </c>
      <c r="Z89" s="336">
        <f t="shared" si="133"/>
        <v>3.7857714128078958E-2</v>
      </c>
      <c r="AA89" s="336">
        <f t="shared" si="133"/>
        <v>3.7714811622003505E-2</v>
      </c>
      <c r="AB89" s="336">
        <f t="shared" si="133"/>
        <v>3.7465951762684822E-2</v>
      </c>
      <c r="AC89" s="336">
        <f t="shared" si="133"/>
        <v>3.7382336149801382E-2</v>
      </c>
      <c r="AD89" s="336">
        <f t="shared" si="133"/>
        <v>3.7288489475867014E-2</v>
      </c>
      <c r="AE89" s="336">
        <f t="shared" ref="AE89:AL89" si="134">AE42/AE$49</f>
        <v>3.7161804350881782E-2</v>
      </c>
      <c r="AF89" s="336">
        <f t="shared" si="134"/>
        <v>3.7008303324795919E-2</v>
      </c>
      <c r="AG89" s="336">
        <f t="shared" si="134"/>
        <v>3.6853677735910459E-2</v>
      </c>
      <c r="AH89" s="336">
        <f t="shared" si="134"/>
        <v>3.6668148501820548E-2</v>
      </c>
      <c r="AI89" s="336">
        <f t="shared" si="134"/>
        <v>3.6507368632524871E-2</v>
      </c>
      <c r="AJ89" s="336">
        <f t="shared" si="134"/>
        <v>3.6336791336533315E-2</v>
      </c>
      <c r="AK89" s="336">
        <f t="shared" si="134"/>
        <v>3.611332171992377E-2</v>
      </c>
      <c r="AL89" s="336">
        <f t="shared" si="134"/>
        <v>3.5864227508683733E-2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4.4522034764522808E-2</v>
      </c>
      <c r="N90" s="336">
        <f t="shared" si="135"/>
        <v>4.2779014761618724E-2</v>
      </c>
      <c r="O90" s="336">
        <f t="shared" si="135"/>
        <v>4.6669661934435253E-2</v>
      </c>
      <c r="P90" s="336">
        <f t="shared" si="135"/>
        <v>4.2366540000562211E-2</v>
      </c>
      <c r="Q90" s="336">
        <f t="shared" si="135"/>
        <v>4.292846619704916E-2</v>
      </c>
      <c r="R90" s="336">
        <f t="shared" si="135"/>
        <v>4.6235735245895637E-2</v>
      </c>
      <c r="S90" s="336">
        <f t="shared" si="135"/>
        <v>4.750106421036869E-2</v>
      </c>
      <c r="T90" s="336">
        <f t="shared" si="135"/>
        <v>4.3977986003439593E-2</v>
      </c>
      <c r="U90" s="336">
        <f t="shared" si="135"/>
        <v>4.3736962476959407E-2</v>
      </c>
      <c r="V90" s="336">
        <f t="shared" si="135"/>
        <v>4.9169119612310012E-2</v>
      </c>
      <c r="W90" s="336">
        <f t="shared" si="135"/>
        <v>4.4509768527610828E-2</v>
      </c>
      <c r="X90" s="336">
        <f t="shared" si="135"/>
        <v>4.7951988802966319E-2</v>
      </c>
      <c r="Y90" s="336">
        <f t="shared" si="135"/>
        <v>4.7865824737789026E-2</v>
      </c>
      <c r="Z90" s="336">
        <f t="shared" si="135"/>
        <v>4.7902840127678349E-2</v>
      </c>
      <c r="AA90" s="336">
        <f t="shared" si="135"/>
        <v>4.7944496252130125E-2</v>
      </c>
      <c r="AB90" s="336">
        <f t="shared" si="135"/>
        <v>4.796587637224093E-2</v>
      </c>
      <c r="AC90" s="336">
        <f t="shared" si="135"/>
        <v>4.7951563746993275E-2</v>
      </c>
      <c r="AD90" s="336">
        <f t="shared" si="135"/>
        <v>4.7932908220934052E-2</v>
      </c>
      <c r="AE90" s="336">
        <f t="shared" ref="AE90:AL90" si="136">AE43/AE$49</f>
        <v>4.7906210660023964E-2</v>
      </c>
      <c r="AF90" s="336">
        <f t="shared" si="136"/>
        <v>4.7869237825787329E-2</v>
      </c>
      <c r="AG90" s="336">
        <f t="shared" si="136"/>
        <v>4.782887424160992E-2</v>
      </c>
      <c r="AH90" s="336">
        <f t="shared" si="136"/>
        <v>4.7777574265367759E-2</v>
      </c>
      <c r="AI90" s="336">
        <f t="shared" si="136"/>
        <v>4.7730248868538994E-2</v>
      </c>
      <c r="AJ90" s="336">
        <f t="shared" si="136"/>
        <v>4.7677395952599726E-2</v>
      </c>
      <c r="AK90" s="336">
        <f t="shared" si="136"/>
        <v>4.7622182735646099E-2</v>
      </c>
      <c r="AL90" s="336">
        <f t="shared" si="136"/>
        <v>4.7562401866150635E-2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0.12642253278750437</v>
      </c>
      <c r="N92" s="337">
        <f t="shared" si="137"/>
        <v>0.12029223214604756</v>
      </c>
      <c r="O92" s="337">
        <f t="shared" si="137"/>
        <v>0.11927205265043164</v>
      </c>
      <c r="P92" s="337">
        <f t="shared" si="137"/>
        <v>0.11477398482370914</v>
      </c>
      <c r="Q92" s="337">
        <f t="shared" si="137"/>
        <v>0.11502168877950678</v>
      </c>
      <c r="R92" s="337">
        <f t="shared" si="137"/>
        <v>0.11694144364260387</v>
      </c>
      <c r="S92" s="337">
        <f t="shared" si="137"/>
        <v>0.11505153499820774</v>
      </c>
      <c r="T92" s="337">
        <f t="shared" si="137"/>
        <v>0.11008525190664308</v>
      </c>
      <c r="U92" s="337">
        <f t="shared" si="137"/>
        <v>0.1107165816971958</v>
      </c>
      <c r="V92" s="337">
        <f t="shared" si="137"/>
        <v>0.10941161924083462</v>
      </c>
      <c r="W92" s="337">
        <f t="shared" si="137"/>
        <v>0.10000253438225636</v>
      </c>
      <c r="X92" s="337">
        <f t="shared" si="137"/>
        <v>0.10003432378088023</v>
      </c>
      <c r="Y92" s="337">
        <f t="shared" si="137"/>
        <v>9.9449015193653054E-2</v>
      </c>
      <c r="Z92" s="337">
        <f t="shared" si="137"/>
        <v>9.8421223814209008E-2</v>
      </c>
      <c r="AA92" s="337">
        <f t="shared" si="137"/>
        <v>9.7394580314326615E-2</v>
      </c>
      <c r="AB92" s="337">
        <f t="shared" si="137"/>
        <v>9.6645593933620114E-2</v>
      </c>
      <c r="AC92" s="337">
        <f t="shared" si="137"/>
        <v>9.5810418856829935E-2</v>
      </c>
      <c r="AD92" s="337">
        <f t="shared" si="137"/>
        <v>9.4862047987176956E-2</v>
      </c>
      <c r="AE92" s="337">
        <f t="shared" ref="AE92:AL92" si="138">AE45/AE$49</f>
        <v>9.3988879605438322E-2</v>
      </c>
      <c r="AF92" s="337">
        <f t="shared" si="138"/>
        <v>9.3164050747290172E-2</v>
      </c>
      <c r="AG92" s="337">
        <f t="shared" si="138"/>
        <v>9.2373207803100155E-2</v>
      </c>
      <c r="AH92" s="337">
        <f t="shared" si="138"/>
        <v>9.1562884933459987E-2</v>
      </c>
      <c r="AI92" s="337">
        <f t="shared" si="138"/>
        <v>9.080948792283898E-2</v>
      </c>
      <c r="AJ92" s="337">
        <f t="shared" si="138"/>
        <v>9.0048638974833187E-2</v>
      </c>
      <c r="AK92" s="337">
        <f t="shared" si="138"/>
        <v>8.9292434211730123E-2</v>
      </c>
      <c r="AL92" s="337">
        <f t="shared" si="138"/>
        <v>8.8549677048751357E-2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1.9559264677501804E-2</v>
      </c>
      <c r="N93" s="336">
        <f t="shared" si="139"/>
        <v>1.8589776886954356E-2</v>
      </c>
      <c r="O93" s="336">
        <f t="shared" si="139"/>
        <v>1.8623421132266907E-2</v>
      </c>
      <c r="P93" s="336">
        <f t="shared" si="139"/>
        <v>1.9237160731837448E-2</v>
      </c>
      <c r="Q93" s="336">
        <f t="shared" si="139"/>
        <v>2.0387454747207469E-2</v>
      </c>
      <c r="R93" s="336">
        <f t="shared" si="139"/>
        <v>2.1250013396949763E-2</v>
      </c>
      <c r="S93" s="336">
        <f t="shared" si="139"/>
        <v>2.1057438761176037E-2</v>
      </c>
      <c r="T93" s="336">
        <f t="shared" si="139"/>
        <v>1.836863606807829E-2</v>
      </c>
      <c r="U93" s="336">
        <f t="shared" si="139"/>
        <v>1.8639286888231354E-2</v>
      </c>
      <c r="V93" s="336">
        <f t="shared" si="139"/>
        <v>1.8189614333399957E-2</v>
      </c>
      <c r="W93" s="336">
        <f t="shared" si="139"/>
        <v>1.6201385045710195E-2</v>
      </c>
      <c r="X93" s="336">
        <f t="shared" si="139"/>
        <v>1.3898684801190074E-2</v>
      </c>
      <c r="Y93" s="336">
        <f t="shared" si="139"/>
        <v>1.3809723532492962E-2</v>
      </c>
      <c r="Z93" s="336">
        <f t="shared" si="139"/>
        <v>1.3731924734694586E-2</v>
      </c>
      <c r="AA93" s="336">
        <f t="shared" si="139"/>
        <v>1.3638444332532225E-2</v>
      </c>
      <c r="AB93" s="336">
        <f t="shared" si="139"/>
        <v>1.3536498521453375E-2</v>
      </c>
      <c r="AC93" s="336">
        <f t="shared" si="139"/>
        <v>1.3409157010049612E-2</v>
      </c>
      <c r="AD93" s="336">
        <f t="shared" si="139"/>
        <v>1.3272090421179885E-2</v>
      </c>
      <c r="AE93" s="336">
        <f t="shared" ref="AE93:AL93" si="140">AE46/AE$49</f>
        <v>1.3157788222329303E-2</v>
      </c>
      <c r="AF93" s="336">
        <f t="shared" si="140"/>
        <v>1.3038940706114614E-2</v>
      </c>
      <c r="AG93" s="336">
        <f t="shared" si="140"/>
        <v>1.2916555580863671E-2</v>
      </c>
      <c r="AH93" s="336">
        <f t="shared" si="140"/>
        <v>1.2793413188714279E-2</v>
      </c>
      <c r="AI93" s="336">
        <f t="shared" si="140"/>
        <v>1.26752385435225E-2</v>
      </c>
      <c r="AJ93" s="336">
        <f t="shared" si="140"/>
        <v>1.2558896235378484E-2</v>
      </c>
      <c r="AK93" s="336">
        <f t="shared" si="140"/>
        <v>1.2448281091003264E-2</v>
      </c>
      <c r="AL93" s="336">
        <f t="shared" si="140"/>
        <v>1.2337123836789914E-2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0.10686326811000257</v>
      </c>
      <c r="N94" s="336">
        <f t="shared" si="141"/>
        <v>0.10170245525909322</v>
      </c>
      <c r="O94" s="336">
        <f t="shared" si="141"/>
        <v>0.10064863151816474</v>
      </c>
      <c r="P94" s="336">
        <f t="shared" si="141"/>
        <v>9.5536824091871683E-2</v>
      </c>
      <c r="Q94" s="336">
        <f t="shared" si="141"/>
        <v>9.46342340322993E-2</v>
      </c>
      <c r="R94" s="336">
        <f t="shared" si="141"/>
        <v>9.5691430245654102E-2</v>
      </c>
      <c r="S94" s="336">
        <f t="shared" si="141"/>
        <v>9.3994096237031699E-2</v>
      </c>
      <c r="T94" s="336">
        <f t="shared" si="141"/>
        <v>9.1716615838564775E-2</v>
      </c>
      <c r="U94" s="336">
        <f t="shared" si="141"/>
        <v>9.2077294808964441E-2</v>
      </c>
      <c r="V94" s="336">
        <f t="shared" si="141"/>
        <v>9.1222004907434651E-2</v>
      </c>
      <c r="W94" s="336">
        <f t="shared" si="141"/>
        <v>8.3801149336546157E-2</v>
      </c>
      <c r="X94" s="336">
        <f t="shared" si="141"/>
        <v>8.6135638979690149E-2</v>
      </c>
      <c r="Y94" s="336">
        <f t="shared" si="141"/>
        <v>8.5639291661160091E-2</v>
      </c>
      <c r="Z94" s="336">
        <f t="shared" si="141"/>
        <v>8.4689299079514432E-2</v>
      </c>
      <c r="AA94" s="336">
        <f t="shared" si="141"/>
        <v>8.3756135981794391E-2</v>
      </c>
      <c r="AB94" s="336">
        <f t="shared" si="141"/>
        <v>8.3109095412166739E-2</v>
      </c>
      <c r="AC94" s="336">
        <f t="shared" si="141"/>
        <v>8.2401261846780316E-2</v>
      </c>
      <c r="AD94" s="336">
        <f t="shared" si="141"/>
        <v>8.1589957565997073E-2</v>
      </c>
      <c r="AE94" s="336">
        <f t="shared" ref="AE94:AL94" si="142">AE47/AE$49</f>
        <v>8.0831091383109011E-2</v>
      </c>
      <c r="AF94" s="336">
        <f t="shared" si="142"/>
        <v>8.0125110041175562E-2</v>
      </c>
      <c r="AG94" s="336">
        <f t="shared" si="142"/>
        <v>7.9456652222236482E-2</v>
      </c>
      <c r="AH94" s="336">
        <f t="shared" si="142"/>
        <v>7.8769471744745703E-2</v>
      </c>
      <c r="AI94" s="336">
        <f t="shared" si="142"/>
        <v>7.8134249379316484E-2</v>
      </c>
      <c r="AJ94" s="336">
        <f t="shared" si="142"/>
        <v>7.7489742739454706E-2</v>
      </c>
      <c r="AK94" s="336">
        <f t="shared" si="142"/>
        <v>7.6844153120726857E-2</v>
      </c>
      <c r="AL94" s="336">
        <f t="shared" si="142"/>
        <v>7.6212553211961451E-2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Coventry and Warwickshire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Coventry and Warwickshire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Coventry and Warwickshire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Coventry and Warwickshire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Coventry and Warwickshire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Coventry and Warwickshire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Coventry and Warwickshire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Coventry and Warwickshire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Coventry and Warwickshire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Coventry and Warwickshire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Coventry and Warwickshire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Coventry and Warwickshire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Coventry and Warwickshire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6.4261933264566125</v>
      </c>
      <c r="Y4" s="11">
        <f>'Occ T1'!D8-'Occ T1'!C8</f>
        <v>1.3259610354520746</v>
      </c>
      <c r="Z4" s="11">
        <f>'Occ T1'!E8-'Occ T1'!D8</f>
        <v>1.5087651529011907</v>
      </c>
      <c r="AA4" s="11">
        <f>'Occ T1'!F8-'Occ T1'!E8</f>
        <v>6.8472674020691073</v>
      </c>
      <c r="AB4" s="11">
        <f>'Occ T1'!D8-'Occ T1'!B8</f>
        <v>7.752154361908687</v>
      </c>
      <c r="AC4" s="11">
        <f>'Occ T1'!F8-'Occ T1'!D8</f>
        <v>8.3560325549702981</v>
      </c>
    </row>
    <row r="5" spans="1:29" x14ac:dyDescent="0.2">
      <c r="W5" s="10" t="str">
        <f>name!E5</f>
        <v>Professional occupations</v>
      </c>
      <c r="X5" s="11">
        <f>'Occ T1'!C9-'Occ T1'!B9</f>
        <v>14.506066784728645</v>
      </c>
      <c r="Y5" s="11">
        <f>'Occ T1'!D9-'Occ T1'!C9</f>
        <v>5.5106807405300628</v>
      </c>
      <c r="Z5" s="11">
        <f>'Occ T1'!E9-'Occ T1'!D9</f>
        <v>8.8988834893337838</v>
      </c>
      <c r="AA5" s="11">
        <f>'Occ T1'!F9-'Occ T1'!E9</f>
        <v>13.753042784297833</v>
      </c>
      <c r="AB5" s="11">
        <f>'Occ T1'!D9-'Occ T1'!B9</f>
        <v>20.016747525258708</v>
      </c>
      <c r="AC5" s="11">
        <f>'Occ T1'!F9-'Occ T1'!D9</f>
        <v>22.651926273631616</v>
      </c>
    </row>
    <row r="6" spans="1:29" x14ac:dyDescent="0.2">
      <c r="W6" s="10" t="str">
        <f>name!E6</f>
        <v>Associate professional occupations</v>
      </c>
      <c r="X6" s="11">
        <f>'Occ T1'!C10-'Occ T1'!B10</f>
        <v>5.3370996250271219</v>
      </c>
      <c r="Y6" s="11">
        <f>'Occ T1'!D10-'Occ T1'!C10</f>
        <v>2.3442248770036826</v>
      </c>
      <c r="Z6" s="11">
        <f>'Occ T1'!E10-'Occ T1'!D10</f>
        <v>-1.6661874395233269</v>
      </c>
      <c r="AA6" s="11">
        <f>'Occ T1'!F10-'Occ T1'!E10</f>
        <v>5.3241741812378507</v>
      </c>
      <c r="AB6" s="11">
        <f>'Occ T1'!D10-'Occ T1'!B10</f>
        <v>7.6813245020308045</v>
      </c>
      <c r="AC6" s="11">
        <f>'Occ T1'!F10-'Occ T1'!D10</f>
        <v>3.6579867417145238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-2.9510451320759898</v>
      </c>
      <c r="Y7" s="11">
        <f>'Occ T1'!D11-'Occ T1'!C11</f>
        <v>1.9053702078755208</v>
      </c>
      <c r="Z7" s="11">
        <f>'Occ T1'!E11-'Occ T1'!D11</f>
        <v>-2.7501862946193683</v>
      </c>
      <c r="AA7" s="11">
        <f>'Occ T1'!F11-'Occ T1'!E11</f>
        <v>-4.8262462885067237</v>
      </c>
      <c r="AB7" s="11">
        <f>'Occ T1'!D11-'Occ T1'!B11</f>
        <v>-1.045674924200469</v>
      </c>
      <c r="AC7" s="11">
        <f>'Occ T1'!F11-'Occ T1'!D11</f>
        <v>-7.5764325831260919</v>
      </c>
    </row>
    <row r="8" spans="1:29" x14ac:dyDescent="0.2">
      <c r="W8" s="10" t="str">
        <f>name!E8</f>
        <v>Skilled trades occupations</v>
      </c>
      <c r="X8" s="11">
        <f>'Occ T1'!C12-'Occ T1'!B12</f>
        <v>2.1571406198331431</v>
      </c>
      <c r="Y8" s="11">
        <f>'Occ T1'!D12-'Occ T1'!C12</f>
        <v>-8.6715261899840783</v>
      </c>
      <c r="Z8" s="11">
        <f>'Occ T1'!E12-'Occ T1'!D12</f>
        <v>1.8489647531438891E-3</v>
      </c>
      <c r="AA8" s="11">
        <f>'Occ T1'!F12-'Occ T1'!E12</f>
        <v>-3.0026609094912189</v>
      </c>
      <c r="AB8" s="11">
        <f>'Occ T1'!D12-'Occ T1'!B12</f>
        <v>-6.5143855701509352</v>
      </c>
      <c r="AC8" s="11">
        <f>'Occ T1'!F12-'Occ T1'!D12</f>
        <v>-3.000811944738075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1.0050658191854893</v>
      </c>
      <c r="Y9" s="11">
        <f>'Occ T1'!D13-'Occ T1'!C13</f>
        <v>-2.1720428775309912</v>
      </c>
      <c r="Z9" s="11">
        <f>'Occ T1'!E13-'Occ T1'!D13</f>
        <v>3.2127344427358935</v>
      </c>
      <c r="AA9" s="11">
        <f>'Occ T1'!F13-'Occ T1'!E13</f>
        <v>4.5147963525095705</v>
      </c>
      <c r="AB9" s="11">
        <f>'Occ T1'!D13-'Occ T1'!B13</f>
        <v>-1.1669770583455019</v>
      </c>
      <c r="AC9" s="11">
        <f>'Occ T1'!F13-'Occ T1'!D13</f>
        <v>7.7275307952454639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-1.0030863587940431</v>
      </c>
      <c r="Y10" s="11">
        <f>'Occ T1'!D14-'Occ T1'!C14</f>
        <v>-0.58790027735219752</v>
      </c>
      <c r="Z10" s="11">
        <f>'Occ T1'!E14-'Occ T1'!D14</f>
        <v>0.96957592082182487</v>
      </c>
      <c r="AA10" s="11">
        <f>'Occ T1'!F14-'Occ T1'!E14</f>
        <v>0.82613588810985306</v>
      </c>
      <c r="AB10" s="11">
        <f>'Occ T1'!D14-'Occ T1'!B14</f>
        <v>-1.5909866361462406</v>
      </c>
      <c r="AC10" s="11">
        <f>'Occ T1'!F14-'Occ T1'!D14</f>
        <v>1.7957118089316779</v>
      </c>
    </row>
    <row r="11" spans="1:29" x14ac:dyDescent="0.2">
      <c r="W11" s="10" t="str">
        <f>name!E11</f>
        <v>Process, plant and machine operatives</v>
      </c>
      <c r="X11" s="11">
        <f>'Occ T1'!C15-'Occ T1'!B15</f>
        <v>2.7843000656206058</v>
      </c>
      <c r="Y11" s="11">
        <f>'Occ T1'!D15-'Occ T1'!C15</f>
        <v>-6.1231342569486102</v>
      </c>
      <c r="Z11" s="11">
        <f>'Occ T1'!E15-'Occ T1'!D15</f>
        <v>6.2896571138210149</v>
      </c>
      <c r="AA11" s="11">
        <f>'Occ T1'!F15-'Occ T1'!E15</f>
        <v>0.75776984926640267</v>
      </c>
      <c r="AB11" s="11">
        <f>'Occ T1'!D15-'Occ T1'!B15</f>
        <v>-3.3388341913280044</v>
      </c>
      <c r="AC11" s="11">
        <f>'Occ T1'!F15-'Occ T1'!D15</f>
        <v>7.0474269630874176</v>
      </c>
    </row>
    <row r="12" spans="1:29" x14ac:dyDescent="0.2">
      <c r="W12" s="10" t="str">
        <f>name!E12</f>
        <v>Elementary occupations</v>
      </c>
      <c r="X12" s="11">
        <f>'Occ T1'!C16-'Occ T1'!B16</f>
        <v>-0.74973474998161294</v>
      </c>
      <c r="Y12" s="11">
        <f>'Occ T1'!D16-'Occ T1'!C16</f>
        <v>-6.2266332590458688</v>
      </c>
      <c r="Z12" s="11">
        <f>'Occ T1'!E16-'Occ T1'!D16</f>
        <v>-0.14909135022401898</v>
      </c>
      <c r="AA12" s="11">
        <f>'Occ T1'!F16-'Occ T1'!E16</f>
        <v>-2.361279259492747</v>
      </c>
      <c r="AB12" s="11">
        <f>'Occ T1'!D16-'Occ T1'!B16</f>
        <v>-6.9763680090274818</v>
      </c>
      <c r="AC12" s="11">
        <f>'Occ T1'!F16-'Occ T1'!D16</f>
        <v>-2.510370609716766</v>
      </c>
    </row>
    <row r="14" spans="1:29" x14ac:dyDescent="0.2">
      <c r="W14" s="10" t="str">
        <f>name!E3</f>
        <v>All occupations</v>
      </c>
      <c r="X14" s="11">
        <f>'Occ T1'!C18-'Occ T1'!B18</f>
        <v>27.511999999999887</v>
      </c>
      <c r="Y14" s="11">
        <f>'Occ T1'!D18-'Occ T1'!C18</f>
        <v>-12.695000000000391</v>
      </c>
      <c r="Z14" s="11">
        <f>'Occ T1'!E18-'Occ T1'!D18</f>
        <v>16.316000000000145</v>
      </c>
      <c r="AA14" s="11">
        <f>'Occ T1'!F18-'Occ T1'!E18</f>
        <v>21.83299999999997</v>
      </c>
      <c r="AB14" s="11">
        <f>'Occ T1'!D18-'Occ T1'!B18</f>
        <v>14.816999999999496</v>
      </c>
      <c r="AC14" s="11">
        <f>'Occ T1'!F18-'Occ T1'!D18</f>
        <v>38.149000000000115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Coventry and Warwickshire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8.3560325549702981</v>
      </c>
      <c r="O3" s="11">
        <f>'Occ T1'!AB64</f>
        <v>4.942302532365499</v>
      </c>
      <c r="P3" s="11">
        <f>'Occ T1'!Q64</f>
        <v>3.4137300226047245</v>
      </c>
    </row>
    <row r="4" spans="1:16" x14ac:dyDescent="0.2">
      <c r="M4" s="10" t="str">
        <f>name!E5</f>
        <v>Professional occupations</v>
      </c>
      <c r="N4" s="11">
        <f>'Occ T1'!F65</f>
        <v>22.651926273631616</v>
      </c>
      <c r="O4" s="11">
        <f>'Occ T1'!AB65</f>
        <v>13.151792861642647</v>
      </c>
      <c r="P4" s="11">
        <f>'Occ T1'!Q65</f>
        <v>9.5001334119889904</v>
      </c>
    </row>
    <row r="5" spans="1:16" x14ac:dyDescent="0.2">
      <c r="M5" s="10" t="str">
        <f>name!E6</f>
        <v>Associate professional occupations</v>
      </c>
      <c r="N5" s="11">
        <f>'Occ T1'!F66</f>
        <v>3.6579867417145238</v>
      </c>
      <c r="O5" s="11">
        <f>'Occ T1'!AB66</f>
        <v>4.8243676191796325</v>
      </c>
      <c r="P5" s="11">
        <f>'Occ T1'!Q66</f>
        <v>-1.1663808774650946</v>
      </c>
    </row>
    <row r="6" spans="1:16" x14ac:dyDescent="0.2">
      <c r="M6" s="10" t="str">
        <f>name!E7</f>
        <v>Administrative and secretarial occupations</v>
      </c>
      <c r="N6" s="11">
        <f>'Occ T1'!F67</f>
        <v>-7.5764325831260919</v>
      </c>
      <c r="O6" s="11">
        <f>'Occ T1'!AB67</f>
        <v>-9.7241932488245624</v>
      </c>
      <c r="P6" s="11">
        <f>'Occ T1'!Q67</f>
        <v>2.1477606656984101</v>
      </c>
    </row>
    <row r="7" spans="1:16" x14ac:dyDescent="0.2">
      <c r="M7" s="10" t="str">
        <f>name!E8</f>
        <v>Skilled trades occupations</v>
      </c>
      <c r="N7" s="11">
        <f>'Occ T1'!F68</f>
        <v>-3.000811944738075</v>
      </c>
      <c r="O7" s="11">
        <f>'Occ T1'!AB68</f>
        <v>1.0773120548373614</v>
      </c>
      <c r="P7" s="11">
        <f>'Occ T1'!Q68</f>
        <v>-4.0781239995754675</v>
      </c>
    </row>
    <row r="8" spans="1:16" x14ac:dyDescent="0.2">
      <c r="M8" s="10" t="str">
        <f>name!E9</f>
        <v>Caring, leisure and other service occupations</v>
      </c>
      <c r="N8" s="11">
        <f>'Occ T1'!F69</f>
        <v>7.7275307952454639</v>
      </c>
      <c r="O8" s="11">
        <f>'Occ T1'!AB69</f>
        <v>5.8357140725031371</v>
      </c>
      <c r="P8" s="11">
        <f>'Occ T1'!Q69</f>
        <v>1.8918167227422975</v>
      </c>
    </row>
    <row r="9" spans="1:16" x14ac:dyDescent="0.2">
      <c r="M9" s="10" t="str">
        <f>name!E10</f>
        <v>Sales and customer service occupations</v>
      </c>
      <c r="N9" s="11">
        <f>'Occ T1'!F70</f>
        <v>1.7957118089316779</v>
      </c>
      <c r="O9" s="11">
        <f>'Occ T1'!AB70</f>
        <v>5.9316363707164754E-2</v>
      </c>
      <c r="P9" s="11">
        <f>'Occ T1'!Q70</f>
        <v>1.7363954452245203</v>
      </c>
    </row>
    <row r="10" spans="1:16" x14ac:dyDescent="0.2">
      <c r="M10" s="10" t="str">
        <f>name!E11</f>
        <v>Process, plant and machine operatives</v>
      </c>
      <c r="N10" s="11">
        <f>'Occ T1'!F71</f>
        <v>7.0474269630874176</v>
      </c>
      <c r="O10" s="11">
        <f>'Occ T1'!AB71</f>
        <v>2.1744131338103658</v>
      </c>
      <c r="P10" s="11">
        <f>'Occ T1'!Q71</f>
        <v>4.8730138292769922</v>
      </c>
    </row>
    <row r="11" spans="1:16" x14ac:dyDescent="0.2">
      <c r="M11" s="10" t="str">
        <f>name!E12</f>
        <v>Elementary occupations</v>
      </c>
      <c r="N11" s="11">
        <f>'Occ T1'!F72</f>
        <v>-2.510370609716766</v>
      </c>
      <c r="O11" s="11">
        <f>'Occ T1'!AB72</f>
        <v>-2.1839603888549455</v>
      </c>
      <c r="P11" s="11">
        <f>'Occ T1'!Q72</f>
        <v>-0.32641022086187377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38.149000000000115</v>
      </c>
      <c r="O13" s="11">
        <f>'Occ T1'!AB74</f>
        <v>20.157065000366288</v>
      </c>
      <c r="P13" s="11">
        <f>'Occ T1'!Q74</f>
        <v>17.991934999633429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Coventry and Warwickshire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0.94373962225802366</v>
      </c>
      <c r="O3" s="11">
        <f>'Occ T5'!H44</f>
        <v>2.0962862952183157</v>
      </c>
      <c r="P3" s="11">
        <f>'Occ T5'!G44</f>
        <v>5.3160066374938921</v>
      </c>
    </row>
    <row r="4" spans="1:16" x14ac:dyDescent="0.2">
      <c r="M4" s="10" t="str">
        <f>name!E5</f>
        <v>Professional occupations</v>
      </c>
      <c r="N4" s="11">
        <f>'Occ T5'!I45</f>
        <v>-0.55278060165502474</v>
      </c>
      <c r="O4" s="11">
        <f>'Occ T5'!H45</f>
        <v>6.0667137313474733</v>
      </c>
      <c r="P4" s="11">
        <f>'Occ T5'!G45</f>
        <v>17.137993143939156</v>
      </c>
    </row>
    <row r="5" spans="1:16" x14ac:dyDescent="0.2">
      <c r="M5" s="10" t="str">
        <f>name!E6</f>
        <v>Associate professional occupations</v>
      </c>
      <c r="N5" s="11">
        <f>'Occ T5'!I46</f>
        <v>8.5498473355393401E-2</v>
      </c>
      <c r="O5" s="11">
        <f>'Occ T5'!H46</f>
        <v>1.3227640756894328</v>
      </c>
      <c r="P5" s="11">
        <f>'Occ T5'!G46</f>
        <v>2.2497241926697313</v>
      </c>
    </row>
    <row r="6" spans="1:16" x14ac:dyDescent="0.2">
      <c r="M6" s="10" t="str">
        <f>name!E7</f>
        <v>Administrative and secretarial occupations</v>
      </c>
      <c r="N6" s="11">
        <f>'Occ T5'!I47</f>
        <v>-5.3998658927028487E-2</v>
      </c>
      <c r="O6" s="11">
        <f>'Occ T5'!H47</f>
        <v>-3.4200970023882</v>
      </c>
      <c r="P6" s="11">
        <f>'Occ T5'!G47</f>
        <v>-4.1023369218109735</v>
      </c>
    </row>
    <row r="7" spans="1:16" x14ac:dyDescent="0.2">
      <c r="M7" s="10" t="str">
        <f>name!E8</f>
        <v>Skilled trades occupations</v>
      </c>
      <c r="N7" s="11">
        <f>'Occ T5'!I48</f>
        <v>0.8470326505804362</v>
      </c>
      <c r="O7" s="11">
        <f>'Occ T5'!H48</f>
        <v>0.63722695103315896</v>
      </c>
      <c r="P7" s="11">
        <f>'Occ T5'!G48</f>
        <v>-4.4850715463516977</v>
      </c>
    </row>
    <row r="8" spans="1:16" x14ac:dyDescent="0.2">
      <c r="M8" s="10" t="str">
        <f>name!E9</f>
        <v>Caring, leisure and other service occupations</v>
      </c>
      <c r="N8" s="11">
        <f>'Occ T5'!I49</f>
        <v>1.0557571088001065</v>
      </c>
      <c r="O8" s="11">
        <f>'Occ T5'!H49</f>
        <v>2.0418677688038294</v>
      </c>
      <c r="P8" s="11">
        <f>'Occ T5'!G49</f>
        <v>4.6299059176415476</v>
      </c>
    </row>
    <row r="9" spans="1:16" x14ac:dyDescent="0.2">
      <c r="M9" s="10" t="str">
        <f>name!E10</f>
        <v>Sales and customer service occupations</v>
      </c>
      <c r="N9" s="11">
        <f>'Occ T5'!I50</f>
        <v>-0.22107154231197623</v>
      </c>
      <c r="O9" s="11">
        <f>'Occ T5'!H50</f>
        <v>0.75827515971826287</v>
      </c>
      <c r="P9" s="11">
        <f>'Occ T5'!G50</f>
        <v>1.2585081915253689</v>
      </c>
    </row>
    <row r="10" spans="1:16" x14ac:dyDescent="0.2">
      <c r="M10" s="10" t="str">
        <f>name!E11</f>
        <v>Process, plant and machine operatives</v>
      </c>
      <c r="N10" s="11">
        <f>'Occ T5'!I51</f>
        <v>1.7377581138244702</v>
      </c>
      <c r="O10" s="11">
        <f>'Occ T5'!H51</f>
        <v>2.2330456616630112</v>
      </c>
      <c r="P10" s="11">
        <f>'Occ T5'!G51</f>
        <v>3.076623187599953</v>
      </c>
    </row>
    <row r="11" spans="1:16" x14ac:dyDescent="0.2">
      <c r="M11" s="10" t="str">
        <f>name!E12</f>
        <v>Elementary occupations</v>
      </c>
      <c r="N11" s="11">
        <f>'Occ T5'!I52</f>
        <v>1.6148581114282203</v>
      </c>
      <c r="O11" s="11">
        <f>'Occ T5'!H52</f>
        <v>-3.1504057940484493</v>
      </c>
      <c r="P11" s="11">
        <f>'Occ T5'!G52</f>
        <v>-0.97482292709655027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5.4567932773526309</v>
      </c>
      <c r="O13" s="11">
        <f>'Occ T5'!H54</f>
        <v>8.5856768470368365</v>
      </c>
      <c r="P13" s="11">
        <f>'Occ T5'!G54</f>
        <v>24.106529875610477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0.32527504683487196</v>
      </c>
      <c r="O18" s="11">
        <f>'Occ T5'!AN44</f>
        <v>0.90394937056821467</v>
      </c>
      <c r="P18" s="11">
        <f>'Occ T5'!AM44</f>
        <v>3.7130781149624141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3.3808171486977567E-2</v>
      </c>
      <c r="O19" s="11">
        <f>'Occ T5'!AN45</f>
        <v>4.4656325062000342</v>
      </c>
      <c r="P19" s="11">
        <f>'Occ T5'!AM45</f>
        <v>8.6523521839556459</v>
      </c>
    </row>
    <row r="20" spans="13:16" x14ac:dyDescent="0.2">
      <c r="M20" s="10" t="str">
        <f t="shared" si="0"/>
        <v>Associate professional occupations</v>
      </c>
      <c r="N20" s="11">
        <f>'Occ T5'!AO46</f>
        <v>6.4192837829223581E-2</v>
      </c>
      <c r="O20" s="11">
        <f>'Occ T5'!AN46</f>
        <v>1.5621266263103681</v>
      </c>
      <c r="P20" s="11">
        <f>'Occ T5'!AM46</f>
        <v>3.198048155040059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-0.37233184350335546</v>
      </c>
      <c r="O21" s="11">
        <f>'Occ T5'!AN47</f>
        <v>-3.7860683983367238</v>
      </c>
      <c r="P21" s="11">
        <f>'Occ T5'!AM47</f>
        <v>-5.5657930069845332</v>
      </c>
    </row>
    <row r="22" spans="13:16" x14ac:dyDescent="0.2">
      <c r="M22" s="10" t="str">
        <f t="shared" si="0"/>
        <v>Skilled trades occupations</v>
      </c>
      <c r="N22" s="11">
        <f>'Occ T5'!AO48</f>
        <v>0.44275921351410141</v>
      </c>
      <c r="O22" s="11">
        <f>'Occ T5'!AN48</f>
        <v>0.11863286717210131</v>
      </c>
      <c r="P22" s="11">
        <f>'Occ T5'!AM48</f>
        <v>0.51591997415116131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0.64214905493455454</v>
      </c>
      <c r="O23" s="11">
        <f>'Occ T5'!AN49</f>
        <v>1.5558521471032591</v>
      </c>
      <c r="P23" s="11">
        <f>'Occ T5'!AM49</f>
        <v>3.6377128704653749</v>
      </c>
    </row>
    <row r="24" spans="13:16" x14ac:dyDescent="0.2">
      <c r="M24" s="10" t="str">
        <f t="shared" si="0"/>
        <v>Sales and customer service occupations</v>
      </c>
      <c r="N24" s="11">
        <f>'Occ T5'!AO50</f>
        <v>-0.11095702123596485</v>
      </c>
      <c r="O24" s="11">
        <f>'Occ T5'!AN50</f>
        <v>9.1569314771184906E-2</v>
      </c>
      <c r="P24" s="11">
        <f>'Occ T5'!AM50</f>
        <v>7.8704070171934148E-2</v>
      </c>
    </row>
    <row r="25" spans="13:16" x14ac:dyDescent="0.2">
      <c r="M25" s="10" t="str">
        <f t="shared" si="0"/>
        <v>Process, plant and machine operatives</v>
      </c>
      <c r="N25" s="11">
        <f>'Occ T5'!AO51</f>
        <v>9.2769132584028913E-2</v>
      </c>
      <c r="O25" s="11">
        <f>'Occ T5'!AN51</f>
        <v>1.156777278546085</v>
      </c>
      <c r="P25" s="11">
        <f>'Occ T5'!AM51</f>
        <v>0.92486672268025849</v>
      </c>
    </row>
    <row r="26" spans="13:16" x14ac:dyDescent="0.2">
      <c r="M26" s="10" t="str">
        <f t="shared" si="0"/>
        <v>Elementary occupations</v>
      </c>
      <c r="N26" s="11">
        <f>'Occ T5'!AO52</f>
        <v>0.5122507857410068</v>
      </c>
      <c r="O26" s="11">
        <f>'Occ T5'!AN52</f>
        <v>-2.5697012862997433</v>
      </c>
      <c r="P26" s="11">
        <f>'Occ T5'!AM52</f>
        <v>-0.1265098882961766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1.6299153781854407</v>
      </c>
      <c r="O28" s="11">
        <f>'Occ T5'!AN54</f>
        <v>3.498770426034767</v>
      </c>
      <c r="P28" s="11">
        <f>'Occ T5'!AM54</f>
        <v>15.028379196146147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0.61846457542314237</v>
      </c>
      <c r="O33" s="11">
        <f>'Occ T5'!X44</f>
        <v>1.1923369246501014</v>
      </c>
      <c r="P33" s="11">
        <f>'Occ T5'!W44</f>
        <v>1.6029285225314709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-0.58658877314200097</v>
      </c>
      <c r="O34" s="11">
        <f>'Occ T5'!X45</f>
        <v>1.6010812251474498</v>
      </c>
      <c r="P34" s="11">
        <f>'Occ T5'!W45</f>
        <v>8.4856409599835345</v>
      </c>
    </row>
    <row r="35" spans="1:16" x14ac:dyDescent="0.2">
      <c r="M35" s="10" t="str">
        <f t="shared" si="1"/>
        <v>Associate professional occupations</v>
      </c>
      <c r="N35" s="11">
        <f>'Occ T5'!Y46</f>
        <v>2.1305635526175593E-2</v>
      </c>
      <c r="O35" s="11">
        <f>'Occ T5'!X46</f>
        <v>-0.23936255062093981</v>
      </c>
      <c r="P35" s="11">
        <f>'Occ T5'!W46</f>
        <v>-0.94832396237034544</v>
      </c>
    </row>
    <row r="36" spans="1:16" x14ac:dyDescent="0.2">
      <c r="M36" s="10" t="str">
        <f t="shared" si="1"/>
        <v>Administrative and secretarial occupations</v>
      </c>
      <c r="N36" s="11">
        <f>'Occ T5'!Y47</f>
        <v>0.31833318457632664</v>
      </c>
      <c r="O36" s="11">
        <f>'Occ T5'!X47</f>
        <v>0.36597139594853267</v>
      </c>
      <c r="P36" s="11">
        <f>'Occ T5'!W47</f>
        <v>1.4634560851735543</v>
      </c>
    </row>
    <row r="37" spans="1:16" x14ac:dyDescent="0.2">
      <c r="M37" s="10" t="str">
        <f t="shared" si="1"/>
        <v>Skilled trades occupations</v>
      </c>
      <c r="N37" s="11">
        <f>'Occ T5'!Y48</f>
        <v>0.40427343706633323</v>
      </c>
      <c r="O37" s="11">
        <f>'Occ T5'!X48</f>
        <v>0.51859408386105654</v>
      </c>
      <c r="P37" s="11">
        <f>'Occ T5'!W48</f>
        <v>-5.0009915205028648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0.41360805386555366</v>
      </c>
      <c r="O38" s="11">
        <f>'Occ T5'!X49</f>
        <v>0.48601562170056267</v>
      </c>
      <c r="P38" s="11">
        <f>'Occ T5'!W49</f>
        <v>0.99219304717618773</v>
      </c>
    </row>
    <row r="39" spans="1:16" x14ac:dyDescent="0.2">
      <c r="M39" s="10" t="str">
        <f t="shared" si="1"/>
        <v>Sales and customer service occupations</v>
      </c>
      <c r="N39" s="11">
        <f>'Occ T5'!Y50</f>
        <v>-0.11011452107601072</v>
      </c>
      <c r="O39" s="11">
        <f>'Occ T5'!X50</f>
        <v>0.66670584494708685</v>
      </c>
      <c r="P39" s="11">
        <f>'Occ T5'!W50</f>
        <v>1.1798041213534276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Coventry and Warwickshire</v>
      </c>
      <c r="M40" s="10" t="str">
        <f t="shared" si="1"/>
        <v>Process, plant and machine operatives</v>
      </c>
      <c r="N40" s="11">
        <f>'Occ T5'!Y51</f>
        <v>1.6449889812404459</v>
      </c>
      <c r="O40" s="11">
        <f>'Occ T5'!X51</f>
        <v>1.0762683831169229</v>
      </c>
      <c r="P40" s="11">
        <f>'Occ T5'!W51</f>
        <v>2.1517564649196643</v>
      </c>
    </row>
    <row r="41" spans="1:16" x14ac:dyDescent="0.2">
      <c r="M41" s="10" t="str">
        <f t="shared" si="1"/>
        <v>Elementary occupations</v>
      </c>
      <c r="N41" s="11">
        <f>'Occ T5'!Y52</f>
        <v>1.1026073256872118</v>
      </c>
      <c r="O41" s="11">
        <f>'Occ T5'!X52</f>
        <v>-0.58070450774870608</v>
      </c>
      <c r="P41" s="11">
        <f>'Occ T5'!W52</f>
        <v>-0.84831303880037012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3.8268778991671724</v>
      </c>
      <c r="O43" s="11">
        <f>'Occ T5'!X54</f>
        <v>5.0869064210020696</v>
      </c>
      <c r="P43" s="11">
        <f>'Occ T5'!W54</f>
        <v>9.0781506794642723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Coventry and Warwickshire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Coventry and Warwickshire, Coventry and Warwickshire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5.5285648712438267</v>
      </c>
      <c r="C5" s="11">
        <f>HLOOKUP(C$3,'Qual F1'!$M$4:$BW$14,11,FALSE)</f>
        <v>7.8552111990849909</v>
      </c>
      <c r="D5" s="11">
        <f>HLOOKUP(D$3,'Qual F1'!$M$4:$BW$14,11,FALSE)</f>
        <v>7.6412002800446182</v>
      </c>
      <c r="E5" s="11">
        <f>HLOOKUP(E$3,'Qual F1'!$M$4:$BW$14,11,FALSE)</f>
        <v>9.8526534234874905</v>
      </c>
      <c r="F5" s="11">
        <f>HLOOKUP(F$3,'Qual F1'!$M$4:$BW$14,11,FALSE)</f>
        <v>14.415576588640356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36.575262524414939</v>
      </c>
      <c r="C6" s="11">
        <f>HLOOKUP(C$3,'Qual F1'!$M$4:$BW$14,10,FALSE)</f>
        <v>52.896027577895197</v>
      </c>
      <c r="D6" s="11">
        <f>HLOOKUP(D$3,'Qual F1'!$M$4:$BW$14,10,FALSE)</f>
        <v>52.774321302100581</v>
      </c>
      <c r="E6" s="11">
        <f>HLOOKUP(E$3,'Qual F1'!$M$4:$BW$14,10,FALSE)</f>
        <v>67.19577840859138</v>
      </c>
      <c r="F6" s="11">
        <f>HLOOKUP(F$3,'Qual F1'!$M$4:$BW$14,10,FALSE)</f>
        <v>99.036188114904135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87.989084356439747</v>
      </c>
      <c r="C7" s="11">
        <f>HLOOKUP(C$3,'Qual F1'!$M$4:$BW$14,9,FALSE)</f>
        <v>89.345401591372223</v>
      </c>
      <c r="D7" s="11">
        <f>HLOOKUP(D$3,'Qual F1'!$M$4:$BW$14,9,FALSE)</f>
        <v>99.552973285743036</v>
      </c>
      <c r="E7" s="11">
        <f>HLOOKUP(E$3,'Qual F1'!$M$4:$BW$14,9,FALSE)</f>
        <v>106.25706000018781</v>
      </c>
      <c r="F7" s="11">
        <f>HLOOKUP(F$3,'Qual F1'!$M$4:$BW$14,9,FALSE)</f>
        <v>122.28253392711082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26.102710469358659</v>
      </c>
      <c r="C8" s="11">
        <f>HLOOKUP(C$3,'Qual F1'!$M$4:$BW$14,8,FALSE)</f>
        <v>24.429090042265933</v>
      </c>
      <c r="D8" s="11">
        <f>HLOOKUP(D$3,'Qual F1'!$M$4:$BW$14,8,FALSE)</f>
        <v>27.287568650503207</v>
      </c>
      <c r="E8" s="11">
        <f>HLOOKUP(E$3,'Qual F1'!$M$4:$BW$14,8,FALSE)</f>
        <v>27.227526383796775</v>
      </c>
      <c r="F8" s="11">
        <f>HLOOKUP(F$3,'Qual F1'!$M$4:$BW$14,8,FALSE)</f>
        <v>30.674220772579844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26.776694603445485</v>
      </c>
      <c r="C9" s="11">
        <f>HLOOKUP(C$3,'Qual F1'!$M$4:$BW$14,7,FALSE)</f>
        <v>26.212439970449672</v>
      </c>
      <c r="D9" s="11">
        <f>HLOOKUP(D$3,'Qual F1'!$M$4:$BW$14,7,FALSE)</f>
        <v>28.672590322278829</v>
      </c>
      <c r="E9" s="11">
        <f>HLOOKUP(E$3,'Qual F1'!$M$4:$BW$14,7,FALSE)</f>
        <v>29.911895067157722</v>
      </c>
      <c r="F9" s="11">
        <f>HLOOKUP(F$3,'Qual F1'!$M$4:$BW$14,7,FALSE)</f>
        <v>34.355546658132923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96.809751477140537</v>
      </c>
      <c r="C10" s="11">
        <f>HLOOKUP(C$3,'Qual F1'!$M$4:$BW$14,6,FALSE)</f>
        <v>108.72742036112432</v>
      </c>
      <c r="D10" s="11">
        <f>HLOOKUP(D$3,'Qual F1'!$M$4:$BW$14,6,FALSE)</f>
        <v>103.45433954722519</v>
      </c>
      <c r="E10" s="11">
        <f>HLOOKUP(E$3,'Qual F1'!$M$4:$BW$14,6,FALSE)</f>
        <v>108.21971013363012</v>
      </c>
      <c r="F10" s="11">
        <f>HLOOKUP(F$3,'Qual F1'!$M$4:$BW$14,6,FALSE)</f>
        <v>109.50024170200554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107.99755256508045</v>
      </c>
      <c r="C11" s="11">
        <f>HLOOKUP(C$3,'Qual F1'!$M$4:$BW$14,5,FALSE)</f>
        <v>115.42165937398225</v>
      </c>
      <c r="D11" s="11">
        <f>HLOOKUP(D$3,'Qual F1'!$M$4:$BW$14,5,FALSE)</f>
        <v>99.567900925755865</v>
      </c>
      <c r="E11" s="11">
        <f>HLOOKUP(E$3,'Qual F1'!$M$4:$BW$14,5,FALSE)</f>
        <v>105.87896569161758</v>
      </c>
      <c r="F11" s="11">
        <f>HLOOKUP(F$3,'Qual F1'!$M$4:$BW$14,5,FALSE)</f>
        <v>94.1284291938954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72.114479973420742</v>
      </c>
      <c r="C12" s="11">
        <f>HLOOKUP(C$3,'Qual F1'!$M$4:$BW$14,4,FALSE)</f>
        <v>68.539341601498961</v>
      </c>
      <c r="D12" s="11">
        <f>HLOOKUP(D$3,'Qual F1'!$M$4:$BW$14,4,FALSE)</f>
        <v>62.312658809067614</v>
      </c>
      <c r="E12" s="11">
        <f>HLOOKUP(E$3,'Qual F1'!$M$4:$BW$14,4,FALSE)</f>
        <v>54.669640707923783</v>
      </c>
      <c r="F12" s="11">
        <f>HLOOKUP(F$3,'Qual F1'!$M$4:$BW$14,4,FALSE)</f>
        <v>34.464589727541771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39.435899159456085</v>
      </c>
      <c r="C13" s="11">
        <f>HLOOKUP(C$3,'Qual F1'!$M$4:$BW$14,3,FALSE)</f>
        <v>33.41540828232678</v>
      </c>
      <c r="D13" s="11">
        <f>HLOOKUP(D$3,'Qual F1'!$M$4:$BW$14,3,FALSE)</f>
        <v>32.883446877281422</v>
      </c>
      <c r="E13" s="11">
        <f>HLOOKUP(E$3,'Qual F1'!$M$4:$BW$14,3,FALSE)</f>
        <v>21.249770183607165</v>
      </c>
      <c r="F13" s="11">
        <f>HLOOKUP(F$3,'Qual F1'!$M$4:$BW$14,3,FALSE)</f>
        <v>13.438673315188678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499.3300000000005</v>
      </c>
      <c r="C15" s="11">
        <f t="shared" ref="C15:F15" si="0">SUM(C5:C13)</f>
        <v>526.84200000000033</v>
      </c>
      <c r="D15" s="11">
        <f t="shared" si="0"/>
        <v>514.14700000000039</v>
      </c>
      <c r="E15" s="11">
        <f t="shared" si="0"/>
        <v>530.46299999999985</v>
      </c>
      <c r="F15" s="11">
        <f t="shared" si="0"/>
        <v>552.29599999999948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1.1071966177165045</v>
      </c>
      <c r="C19" s="18">
        <f t="shared" si="1"/>
        <v>1.4909994265994331</v>
      </c>
      <c r="D19" s="18">
        <f t="shared" si="1"/>
        <v>1.4861898017579822</v>
      </c>
      <c r="E19" s="18">
        <f t="shared" si="1"/>
        <v>1.857368642768203</v>
      </c>
      <c r="F19" s="18">
        <f t="shared" si="1"/>
        <v>2.6101178695193101</v>
      </c>
      <c r="G19" s="11"/>
    </row>
    <row r="20" spans="1:7" x14ac:dyDescent="0.2">
      <c r="A20" t="str">
        <f>$A6</f>
        <v>RQF7 Other higher degree</v>
      </c>
      <c r="B20" s="18">
        <f t="shared" si="1"/>
        <v>7.324867827772195</v>
      </c>
      <c r="C20" s="18">
        <f t="shared" si="1"/>
        <v>10.04020704080069</v>
      </c>
      <c r="D20" s="18">
        <f t="shared" si="1"/>
        <v>10.264442134661982</v>
      </c>
      <c r="E20" s="18">
        <f t="shared" si="1"/>
        <v>12.667382721997839</v>
      </c>
      <c r="F20" s="18">
        <f t="shared" si="1"/>
        <v>17.931722865076736</v>
      </c>
      <c r="G20" s="11"/>
    </row>
    <row r="21" spans="1:7" x14ac:dyDescent="0.2">
      <c r="A21" t="str">
        <f>$A7</f>
        <v>RQF6 First degree</v>
      </c>
      <c r="B21" s="18">
        <f t="shared" si="1"/>
        <v>17.621429586934422</v>
      </c>
      <c r="C21" s="18">
        <f t="shared" si="1"/>
        <v>16.958671023071844</v>
      </c>
      <c r="D21" s="18">
        <f t="shared" si="1"/>
        <v>19.362745145988008</v>
      </c>
      <c r="E21" s="18">
        <f t="shared" si="1"/>
        <v>20.031003104870244</v>
      </c>
      <c r="F21" s="18">
        <f t="shared" si="1"/>
        <v>22.140760376158969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5.2275470068609202</v>
      </c>
      <c r="C22" s="18">
        <f t="shared" si="3"/>
        <v>4.6368911442644896</v>
      </c>
      <c r="D22" s="18">
        <f t="shared" si="3"/>
        <v>5.3073476360852414</v>
      </c>
      <c r="E22" s="18">
        <f t="shared" si="3"/>
        <v>5.1327852053388803</v>
      </c>
      <c r="F22" s="18">
        <f t="shared" si="3"/>
        <v>5.5539458501564152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5.3625247037921726</v>
      </c>
      <c r="C23" s="18">
        <f t="shared" si="4"/>
        <v>4.9753892002630122</v>
      </c>
      <c r="D23" s="18">
        <f t="shared" si="4"/>
        <v>5.5767300640242592</v>
      </c>
      <c r="E23" s="18">
        <f t="shared" si="4"/>
        <v>5.6388277914119804</v>
      </c>
      <c r="F23" s="18">
        <f t="shared" si="4"/>
        <v>6.2204952884201505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19.387930121791289</v>
      </c>
      <c r="C24" s="18">
        <f t="shared" si="5"/>
        <v>20.637576419709184</v>
      </c>
      <c r="D24" s="18">
        <f t="shared" si="5"/>
        <v>20.121548807486011</v>
      </c>
      <c r="E24" s="18">
        <f t="shared" si="5"/>
        <v>20.400991234757214</v>
      </c>
      <c r="F24" s="18">
        <f t="shared" si="5"/>
        <v>19.826368777250902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21.628492693224992</v>
      </c>
      <c r="C25" s="18">
        <f t="shared" si="6"/>
        <v>21.908211451247656</v>
      </c>
      <c r="D25" s="18">
        <f t="shared" si="6"/>
        <v>19.365648525763213</v>
      </c>
      <c r="E25" s="18">
        <f t="shared" si="6"/>
        <v>19.959726821968282</v>
      </c>
      <c r="F25" s="18">
        <f t="shared" si="6"/>
        <v>17.04311260517829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14.442248607818611</v>
      </c>
      <c r="C26" s="18">
        <f>C12/C$15*100</f>
        <v>13.009468038140263</v>
      </c>
      <c r="D26" s="18">
        <f t="shared" si="7"/>
        <v>12.119619254623204</v>
      </c>
      <c r="E26" s="18">
        <f t="shared" si="7"/>
        <v>10.30602336221825</v>
      </c>
      <c r="F26" s="18">
        <f t="shared" si="7"/>
        <v>6.2402388805172961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7.8977628340888879</v>
      </c>
      <c r="C27" s="18">
        <f>C13/C$15*100</f>
        <v>6.3425862559034316</v>
      </c>
      <c r="D27" s="18">
        <f t="shared" si="8"/>
        <v>6.3957286296100913</v>
      </c>
      <c r="E27" s="18">
        <f t="shared" si="8"/>
        <v>4.0058911146691045</v>
      </c>
      <c r="F27" s="18">
        <f t="shared" si="8"/>
        <v>2.4332374877219265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9.178309147910646</v>
      </c>
      <c r="C33" s="18">
        <f t="shared" si="9"/>
        <v>-2.7244451309635265</v>
      </c>
      <c r="D33" s="18">
        <f t="shared" si="9"/>
        <v>5.2151611460060199</v>
      </c>
      <c r="E33" s="18">
        <f t="shared" si="9"/>
        <v>3.8790289284373891</v>
      </c>
      <c r="F33" s="18">
        <f>IF(F$3-D$3 &lt;&gt; 0,(EXP(LN(F5/D5)/(F$3-D$3))-1)*100,0)</f>
        <v>4.3225103247308105</v>
      </c>
    </row>
    <row r="34" spans="1:6" x14ac:dyDescent="0.2">
      <c r="A34" t="str">
        <f>$A20</f>
        <v>RQF7 Other higher degree</v>
      </c>
      <c r="B34" s="18">
        <f t="shared" si="9"/>
        <v>9.6626917053530335</v>
      </c>
      <c r="C34" s="18">
        <f t="shared" si="9"/>
        <v>-0.23008585212829225</v>
      </c>
      <c r="D34" s="18">
        <f t="shared" si="9"/>
        <v>4.9503440146280608</v>
      </c>
      <c r="E34" s="18">
        <f t="shared" si="9"/>
        <v>3.954954504404995</v>
      </c>
      <c r="F34" s="18">
        <f t="shared" ref="F34:F43" si="10">IF(F$3-D$3 &lt;&gt; 0,(EXP(LN(F6/D6)/(F$3-D$3))-1)*100,0)</f>
        <v>4.2856975995522406</v>
      </c>
    </row>
    <row r="35" spans="1:6" x14ac:dyDescent="0.2">
      <c r="A35" t="str">
        <f>$A21</f>
        <v>RQF6 First degree</v>
      </c>
      <c r="B35" s="18">
        <f t="shared" si="9"/>
        <v>0.3831574228599699</v>
      </c>
      <c r="C35" s="18">
        <f t="shared" si="9"/>
        <v>11.424842815141067</v>
      </c>
      <c r="D35" s="18">
        <f t="shared" si="9"/>
        <v>1.3119587453778836</v>
      </c>
      <c r="E35" s="18">
        <f t="shared" si="9"/>
        <v>1.4146423531144148</v>
      </c>
      <c r="F35" s="18">
        <f t="shared" si="10"/>
        <v>1.3804029253162708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-1.6429666589564351</v>
      </c>
      <c r="C36" s="18">
        <f t="shared" ref="C36:E36" si="12">IF(D$3-C$3 &lt;&gt; 0,(EXP(LN(D8/C8)/(D$3-C$3))-1)*100,0)</f>
        <v>11.701126007115636</v>
      </c>
      <c r="D36" s="18">
        <f t="shared" si="12"/>
        <v>-4.4045831278749503E-2</v>
      </c>
      <c r="E36" s="18">
        <f t="shared" si="12"/>
        <v>1.1990731939448773</v>
      </c>
      <c r="F36" s="18">
        <f t="shared" si="10"/>
        <v>0.78299180571377303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-0.53102999243392901</v>
      </c>
      <c r="C37" s="18">
        <f t="shared" si="13"/>
        <v>9.385430561224295</v>
      </c>
      <c r="D37" s="18">
        <f t="shared" si="13"/>
        <v>0.84988325950796639</v>
      </c>
      <c r="E37" s="18">
        <f t="shared" si="13"/>
        <v>1.3947090768094306</v>
      </c>
      <c r="F37" s="18">
        <f t="shared" si="10"/>
        <v>1.2127742163865918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2.9449376095910695</v>
      </c>
      <c r="C38" s="18">
        <f t="shared" si="14"/>
        <v>-4.8498169057862857</v>
      </c>
      <c r="D38" s="18">
        <f t="shared" si="14"/>
        <v>0.90473141873923524</v>
      </c>
      <c r="E38" s="18">
        <f t="shared" si="14"/>
        <v>0.11770164266853289</v>
      </c>
      <c r="F38" s="18">
        <f t="shared" si="10"/>
        <v>0.37936045715891709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1.6759760175273586</v>
      </c>
      <c r="C39" s="18">
        <f t="shared" si="15"/>
        <v>-13.735514230356017</v>
      </c>
      <c r="D39" s="18">
        <f t="shared" si="15"/>
        <v>1.2367204318454617</v>
      </c>
      <c r="E39" s="18">
        <f t="shared" si="15"/>
        <v>-1.1694727882864075</v>
      </c>
      <c r="F39" s="18">
        <f t="shared" si="10"/>
        <v>-0.3738309390911132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-1.2631283533996451</v>
      </c>
      <c r="C40" s="18">
        <f t="shared" si="16"/>
        <v>-9.0848301821083837</v>
      </c>
      <c r="D40" s="18">
        <f t="shared" si="16"/>
        <v>-2.5831713082307917</v>
      </c>
      <c r="E40" s="18">
        <f t="shared" si="16"/>
        <v>-4.5089454825933188</v>
      </c>
      <c r="F40" s="18">
        <f t="shared" si="10"/>
        <v>-3.871288296270925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-4.0568979353054697</v>
      </c>
      <c r="C41" s="18">
        <f t="shared" si="17"/>
        <v>-1.5919644032202585</v>
      </c>
      <c r="D41" s="18">
        <f t="shared" si="17"/>
        <v>-8.3620467435437167</v>
      </c>
      <c r="E41" s="18">
        <f t="shared" si="17"/>
        <v>-4.4787018593795302</v>
      </c>
      <c r="F41" s="18">
        <f t="shared" si="10"/>
        <v>-5.7910990113966943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1.3498668739127639</v>
      </c>
      <c r="C43" s="18">
        <f t="shared" ref="C43" si="18">IF(D$3-C$3 &lt;&gt; 0,(EXP(LN(D15/C15)/(D$3-C$3))-1)*100,0)</f>
        <v>-2.4096408410870684</v>
      </c>
      <c r="D43" s="18">
        <f>IF(E$3-D$3 &lt;&gt; 0,(EXP(LN(E15/D15)/(E$3-D$3))-1)*100,0)</f>
        <v>0.62677593744864257</v>
      </c>
      <c r="E43" s="18">
        <f>IF(F$3-E$3 &lt;&gt; 0,(EXP(LN(F15/E15)/(F$3-E$3))-1)*100,0)</f>
        <v>0.40415375085023353</v>
      </c>
      <c r="F43" s="18">
        <f t="shared" si="10"/>
        <v>0.47830636812842275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2.3266463278411642</v>
      </c>
      <c r="C47" s="27">
        <f>D5-C5</f>
        <v>-0.21401091904037273</v>
      </c>
      <c r="D47" s="27">
        <f>E5-D5</f>
        <v>2.2114531434428724</v>
      </c>
      <c r="E47" s="27">
        <f>F5-E5</f>
        <v>4.5629231651528652</v>
      </c>
      <c r="F47" s="27">
        <f>F5-D5</f>
        <v>6.7743763085957376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16.320765053480258</v>
      </c>
      <c r="C48" s="27">
        <f t="shared" si="20"/>
        <v>-0.12170627579461524</v>
      </c>
      <c r="D48" s="27">
        <f t="shared" si="20"/>
        <v>14.421457106490799</v>
      </c>
      <c r="E48" s="27">
        <f t="shared" si="20"/>
        <v>31.840409706312755</v>
      </c>
      <c r="F48" s="27">
        <f t="shared" ref="F48:F57" si="21">F6-D6</f>
        <v>46.261866812803554</v>
      </c>
    </row>
    <row r="49" spans="1:6" x14ac:dyDescent="0.2">
      <c r="A49" t="str">
        <f t="shared" si="19"/>
        <v>RQF6 First degree</v>
      </c>
      <c r="B49" s="27">
        <f t="shared" ref="B49:E49" si="22">C7-B7</f>
        <v>1.3563172349324759</v>
      </c>
      <c r="C49" s="27">
        <f t="shared" si="22"/>
        <v>10.207571694370813</v>
      </c>
      <c r="D49" s="27">
        <f t="shared" si="22"/>
        <v>6.7040867144447702</v>
      </c>
      <c r="E49" s="27">
        <f t="shared" si="22"/>
        <v>16.025473926923013</v>
      </c>
      <c r="F49" s="27">
        <f t="shared" si="21"/>
        <v>22.729560641367783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-1.6736204270927253</v>
      </c>
      <c r="C50" s="27">
        <f t="shared" si="23"/>
        <v>2.8584786082372737</v>
      </c>
      <c r="D50" s="27">
        <f t="shared" si="23"/>
        <v>-6.0042266706432201E-2</v>
      </c>
      <c r="E50" s="27">
        <f t="shared" si="23"/>
        <v>3.4466943887830688</v>
      </c>
      <c r="F50" s="27">
        <f t="shared" si="21"/>
        <v>3.3866521220766366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-0.56425463299581224</v>
      </c>
      <c r="C51" s="27">
        <f t="shared" si="24"/>
        <v>2.4601503518291565</v>
      </c>
      <c r="D51" s="27">
        <f t="shared" si="24"/>
        <v>1.2393047448788934</v>
      </c>
      <c r="E51" s="27">
        <f t="shared" si="24"/>
        <v>4.4436515909752003</v>
      </c>
      <c r="F51" s="27">
        <f t="shared" si="21"/>
        <v>5.6829563358540938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11.917668883983779</v>
      </c>
      <c r="C52" s="27">
        <f t="shared" si="25"/>
        <v>-5.2730808138991279</v>
      </c>
      <c r="D52" s="27">
        <f t="shared" si="25"/>
        <v>4.7653705864049272</v>
      </c>
      <c r="E52" s="27">
        <f t="shared" si="25"/>
        <v>1.280531568375423</v>
      </c>
      <c r="F52" s="27">
        <f t="shared" si="21"/>
        <v>6.0459021547803502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7.4241068089017972</v>
      </c>
      <c r="C53" s="27">
        <f>D11-C11</f>
        <v>-15.853758448226387</v>
      </c>
      <c r="D53" s="27">
        <f t="shared" si="26"/>
        <v>6.3110647658617154</v>
      </c>
      <c r="E53" s="27">
        <f t="shared" si="26"/>
        <v>-11.75053649772218</v>
      </c>
      <c r="F53" s="27">
        <f t="shared" si="21"/>
        <v>-5.4394717318604648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-3.5751383719217813</v>
      </c>
      <c r="C54" s="27">
        <f t="shared" si="27"/>
        <v>-6.2266827924313475</v>
      </c>
      <c r="D54" s="27">
        <f t="shared" si="27"/>
        <v>-7.6430181011438307</v>
      </c>
      <c r="E54" s="27">
        <f t="shared" si="27"/>
        <v>-20.205050980382012</v>
      </c>
      <c r="F54" s="27">
        <f t="shared" si="21"/>
        <v>-27.848069081525843</v>
      </c>
    </row>
    <row r="55" spans="1:6" x14ac:dyDescent="0.2">
      <c r="A55" t="str">
        <f t="shared" si="19"/>
        <v>No Qualification</v>
      </c>
      <c r="B55" s="27">
        <f t="shared" ref="B55:E55" si="28">C13-B13</f>
        <v>-6.0204908771293049</v>
      </c>
      <c r="C55" s="27">
        <f t="shared" si="28"/>
        <v>-0.53196140504535805</v>
      </c>
      <c r="D55" s="27">
        <f t="shared" si="28"/>
        <v>-11.633676693674257</v>
      </c>
      <c r="E55" s="27">
        <f t="shared" si="28"/>
        <v>-7.8110968684184865</v>
      </c>
      <c r="F55" s="27">
        <f t="shared" si="21"/>
        <v>-19.444773562092742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27.51199999999983</v>
      </c>
      <c r="C57" s="29">
        <f t="shared" ref="C57" si="29">D15-C15</f>
        <v>-12.694999999999936</v>
      </c>
      <c r="D57" s="29">
        <f>E15-D15</f>
        <v>16.315999999999462</v>
      </c>
      <c r="E57" s="29">
        <f>F15-E15</f>
        <v>21.832999999999629</v>
      </c>
      <c r="F57" s="29">
        <f t="shared" si="21"/>
        <v>38.148999999999091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Coventry and Warwickshire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39.61486247268278</v>
      </c>
      <c r="N6" s="11">
        <v>38.83348072716268</v>
      </c>
      <c r="O6" s="11">
        <v>39.855215396202105</v>
      </c>
      <c r="P6" s="11">
        <v>42.651253034600018</v>
      </c>
      <c r="Q6" s="11">
        <v>37.917028658105608</v>
      </c>
      <c r="R6" s="11">
        <v>39.435899159456085</v>
      </c>
      <c r="S6" s="11">
        <v>35.571443576861377</v>
      </c>
      <c r="T6" s="11">
        <v>38.143539662000499</v>
      </c>
      <c r="U6" s="11">
        <v>30.638617090750767</v>
      </c>
      <c r="V6" s="11">
        <v>33.41540828232678</v>
      </c>
      <c r="W6" s="11">
        <v>32.883446877281422</v>
      </c>
      <c r="X6" s="11">
        <v>24.43210126585867</v>
      </c>
      <c r="Y6" s="11">
        <v>25.753251270603819</v>
      </c>
      <c r="Z6" s="11">
        <v>24.011198344242377</v>
      </c>
      <c r="AA6" s="11">
        <v>22.316117246771288</v>
      </c>
      <c r="AB6" s="11">
        <v>21.249770183607165</v>
      </c>
      <c r="AC6" s="11">
        <v>20.288100410659677</v>
      </c>
      <c r="AD6" s="11">
        <v>19.344061849072769</v>
      </c>
      <c r="AE6" s="11">
        <v>18.426391545989595</v>
      </c>
      <c r="AF6" s="11">
        <v>17.541852972439827</v>
      </c>
      <c r="AG6" s="11">
        <v>16.703915109628461</v>
      </c>
      <c r="AH6" s="11">
        <v>15.898250675856685</v>
      </c>
      <c r="AI6" s="11">
        <v>15.123970134060936</v>
      </c>
      <c r="AJ6" s="11">
        <v>14.381581908013324</v>
      </c>
      <c r="AK6" s="11">
        <v>13.699405661617511</v>
      </c>
      <c r="AL6" s="11">
        <v>13.438673315188678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77.877304221686046</v>
      </c>
      <c r="N7" s="11">
        <v>79.186268504776109</v>
      </c>
      <c r="O7" s="11">
        <v>71.746822043741417</v>
      </c>
      <c r="P7" s="11">
        <v>69.263242595914733</v>
      </c>
      <c r="Q7" s="11">
        <v>83.286789868401016</v>
      </c>
      <c r="R7" s="11">
        <v>72.114479973420742</v>
      </c>
      <c r="S7" s="11">
        <v>68.406479088293423</v>
      </c>
      <c r="T7" s="11">
        <v>71.965167784445697</v>
      </c>
      <c r="U7" s="11">
        <v>69.617220949719922</v>
      </c>
      <c r="V7" s="11">
        <v>68.539341601498961</v>
      </c>
      <c r="W7" s="11">
        <v>62.312658809067614</v>
      </c>
      <c r="X7" s="11">
        <v>63.012958594306845</v>
      </c>
      <c r="Y7" s="11">
        <v>60.396697365586959</v>
      </c>
      <c r="Z7" s="11">
        <v>58.541249292950368</v>
      </c>
      <c r="AA7" s="11">
        <v>56.697171347292489</v>
      </c>
      <c r="AB7" s="11">
        <v>54.669640707923783</v>
      </c>
      <c r="AC7" s="11">
        <v>52.609556214510377</v>
      </c>
      <c r="AD7" s="11">
        <v>50.541491359772998</v>
      </c>
      <c r="AE7" s="11">
        <v>48.481140932818612</v>
      </c>
      <c r="AF7" s="11">
        <v>46.430192480985575</v>
      </c>
      <c r="AG7" s="11">
        <v>44.410967226058681</v>
      </c>
      <c r="AH7" s="11">
        <v>42.396548909610694</v>
      </c>
      <c r="AI7" s="11">
        <v>40.401661432584199</v>
      </c>
      <c r="AJ7" s="11">
        <v>38.420796886521522</v>
      </c>
      <c r="AK7" s="11">
        <v>36.451752714661517</v>
      </c>
      <c r="AL7" s="11">
        <v>34.464589727541771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99.256303349718465</v>
      </c>
      <c r="N8" s="11">
        <v>102.88214914472894</v>
      </c>
      <c r="O8" s="11">
        <v>102.36760445319571</v>
      </c>
      <c r="P8" s="11">
        <v>101.35947155470905</v>
      </c>
      <c r="Q8" s="11">
        <v>102.79817907247472</v>
      </c>
      <c r="R8" s="11">
        <v>107.99755256508045</v>
      </c>
      <c r="S8" s="11">
        <v>107.85430036978082</v>
      </c>
      <c r="T8" s="11">
        <v>115.76569967780046</v>
      </c>
      <c r="U8" s="11">
        <v>120.91894924868336</v>
      </c>
      <c r="V8" s="11">
        <v>115.42165937398225</v>
      </c>
      <c r="W8" s="11">
        <v>99.567900925755865</v>
      </c>
      <c r="X8" s="11">
        <v>106.20893233961486</v>
      </c>
      <c r="Y8" s="11">
        <v>107.41610746383972</v>
      </c>
      <c r="Z8" s="11">
        <v>107.05528210557004</v>
      </c>
      <c r="AA8" s="11">
        <v>106.66649675599709</v>
      </c>
      <c r="AB8" s="11">
        <v>105.87896569161758</v>
      </c>
      <c r="AC8" s="11">
        <v>104.95333341777661</v>
      </c>
      <c r="AD8" s="11">
        <v>103.93774682948916</v>
      </c>
      <c r="AE8" s="11">
        <v>102.86670722994678</v>
      </c>
      <c r="AF8" s="11">
        <v>101.75082881251596</v>
      </c>
      <c r="AG8" s="11">
        <v>100.63242643003991</v>
      </c>
      <c r="AH8" s="11">
        <v>99.445958103269703</v>
      </c>
      <c r="AI8" s="11">
        <v>98.211848155807786</v>
      </c>
      <c r="AJ8" s="11">
        <v>96.930445540958246</v>
      </c>
      <c r="AK8" s="11">
        <v>95.592652192511437</v>
      </c>
      <c r="AL8" s="11">
        <v>94.1284291938954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85.463533300389969</v>
      </c>
      <c r="N9" s="11">
        <v>86.478308208892955</v>
      </c>
      <c r="O9" s="11">
        <v>92.226804060142356</v>
      </c>
      <c r="P9" s="11">
        <v>94.956740907761883</v>
      </c>
      <c r="Q9" s="11">
        <v>104.73932003392365</v>
      </c>
      <c r="R9" s="11">
        <v>96.809751477140537</v>
      </c>
      <c r="S9" s="11">
        <v>96.480387229481224</v>
      </c>
      <c r="T9" s="11">
        <v>106.3719063906739</v>
      </c>
      <c r="U9" s="11">
        <v>111.93410945750446</v>
      </c>
      <c r="V9" s="11">
        <v>108.72742036112432</v>
      </c>
      <c r="W9" s="11">
        <v>103.45433954722519</v>
      </c>
      <c r="X9" s="11">
        <v>105.51676847909255</v>
      </c>
      <c r="Y9" s="11">
        <v>106.46738056003991</v>
      </c>
      <c r="Z9" s="11">
        <v>107.16854454866792</v>
      </c>
      <c r="AA9" s="11">
        <v>107.87290911100099</v>
      </c>
      <c r="AB9" s="11">
        <v>108.21971013363012</v>
      </c>
      <c r="AC9" s="11">
        <v>108.46268747316122</v>
      </c>
      <c r="AD9" s="11">
        <v>108.64389050023868</v>
      </c>
      <c r="AE9" s="11">
        <v>108.80321586204374</v>
      </c>
      <c r="AF9" s="11">
        <v>108.94275300918545</v>
      </c>
      <c r="AG9" s="11">
        <v>109.11397667965264</v>
      </c>
      <c r="AH9" s="11">
        <v>109.24146680594865</v>
      </c>
      <c r="AI9" s="11">
        <v>109.35544376912442</v>
      </c>
      <c r="AJ9" s="11">
        <v>109.46018184916301</v>
      </c>
      <c r="AK9" s="11">
        <v>109.53345933868226</v>
      </c>
      <c r="AL9" s="11">
        <v>109.50024170200554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19.921910491431699</v>
      </c>
      <c r="N10" s="11">
        <v>20.595031563543508</v>
      </c>
      <c r="O10" s="11">
        <v>21.628953898315832</v>
      </c>
      <c r="P10" s="11">
        <v>21.749131643077689</v>
      </c>
      <c r="Q10" s="11">
        <v>24.493672285108186</v>
      </c>
      <c r="R10" s="11">
        <v>26.776694603445485</v>
      </c>
      <c r="S10" s="11">
        <v>27.294875992208002</v>
      </c>
      <c r="T10" s="11">
        <v>24.750630016567264</v>
      </c>
      <c r="U10" s="11">
        <v>24.724519974364586</v>
      </c>
      <c r="V10" s="11">
        <v>26.212439970449672</v>
      </c>
      <c r="W10" s="11">
        <v>28.672590322278829</v>
      </c>
      <c r="X10" s="11">
        <v>29.048152984830821</v>
      </c>
      <c r="Y10" s="11">
        <v>28.333917324779787</v>
      </c>
      <c r="Z10" s="11">
        <v>28.896157807819115</v>
      </c>
      <c r="AA10" s="11">
        <v>29.456940569877318</v>
      </c>
      <c r="AB10" s="11">
        <v>29.911895067157722</v>
      </c>
      <c r="AC10" s="11">
        <v>30.351309509346667</v>
      </c>
      <c r="AD10" s="11">
        <v>30.781655590599531</v>
      </c>
      <c r="AE10">
        <v>31.21443158781765</v>
      </c>
      <c r="AF10">
        <v>31.641563233586002</v>
      </c>
      <c r="AG10">
        <v>32.092858093726505</v>
      </c>
      <c r="AH10">
        <v>32.539745895031352</v>
      </c>
      <c r="AI10" s="11">
        <v>32.998219784549192</v>
      </c>
      <c r="AJ10" s="11">
        <v>33.467927726083296</v>
      </c>
      <c r="AK10" s="11">
        <v>33.929018479984357</v>
      </c>
      <c r="AL10" s="11">
        <v>34.355546658132923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22.956405705296426</v>
      </c>
      <c r="N11" s="11">
        <v>24.187274762662366</v>
      </c>
      <c r="O11" s="11">
        <v>24.801504508484882</v>
      </c>
      <c r="P11" s="11">
        <v>23.662651332601914</v>
      </c>
      <c r="Q11" s="11">
        <v>25.677299254777431</v>
      </c>
      <c r="R11" s="11">
        <v>26.102710469358659</v>
      </c>
      <c r="S11" s="11">
        <v>27.535716442978604</v>
      </c>
      <c r="T11" s="11">
        <v>25.633185789768135</v>
      </c>
      <c r="U11" s="11">
        <v>24.782159884984051</v>
      </c>
      <c r="V11" s="11">
        <v>24.429090042265933</v>
      </c>
      <c r="W11" s="11">
        <v>27.287568650503207</v>
      </c>
      <c r="X11" s="11">
        <v>27.085788797403069</v>
      </c>
      <c r="Y11" s="11">
        <v>26.182277026923924</v>
      </c>
      <c r="Z11" s="11">
        <v>26.531433233527956</v>
      </c>
      <c r="AA11" s="11">
        <v>26.917216476134463</v>
      </c>
      <c r="AB11" s="11">
        <v>27.227526383796775</v>
      </c>
      <c r="AC11" s="11">
        <v>27.525781780951789</v>
      </c>
      <c r="AD11" s="11">
        <v>27.827397765087323</v>
      </c>
      <c r="AE11">
        <v>28.116180907087415</v>
      </c>
      <c r="AF11">
        <v>28.45221843629901</v>
      </c>
      <c r="AG11">
        <v>28.803288382180099</v>
      </c>
      <c r="AH11">
        <v>29.161748984836375</v>
      </c>
      <c r="AI11" s="11">
        <v>29.540437569800961</v>
      </c>
      <c r="AJ11" s="11">
        <v>29.921207636847885</v>
      </c>
      <c r="AK11" s="11">
        <v>30.307728731968275</v>
      </c>
      <c r="AL11" s="11">
        <v>30.674220772579844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61.100671535779469</v>
      </c>
      <c r="N12" s="11">
        <v>66.970301547054234</v>
      </c>
      <c r="O12" s="11">
        <v>70.553314375860651</v>
      </c>
      <c r="P12" s="11">
        <v>72.216122240584085</v>
      </c>
      <c r="Q12" s="11">
        <v>82.002473069139285</v>
      </c>
      <c r="R12" s="11">
        <v>87.989084356439747</v>
      </c>
      <c r="S12" s="11">
        <v>90.793981266611482</v>
      </c>
      <c r="T12" s="11">
        <v>87.722900199188388</v>
      </c>
      <c r="U12" s="11">
        <v>86.221101453501518</v>
      </c>
      <c r="V12" s="11">
        <v>89.345401591372223</v>
      </c>
      <c r="W12" s="11">
        <v>99.552973285743036</v>
      </c>
      <c r="X12" s="11">
        <v>101.67369897934574</v>
      </c>
      <c r="Y12" s="11">
        <v>100.02154864822852</v>
      </c>
      <c r="Z12" s="11">
        <v>102.17793520206924</v>
      </c>
      <c r="AA12" s="11">
        <v>104.37501742976323</v>
      </c>
      <c r="AB12" s="11">
        <v>106.25706000018781</v>
      </c>
      <c r="AC12" s="11">
        <v>108.01171172132132</v>
      </c>
      <c r="AD12" s="11">
        <v>109.69779446464545</v>
      </c>
      <c r="AE12">
        <v>111.36772579654529</v>
      </c>
      <c r="AF12">
        <v>112.97686483446222</v>
      </c>
      <c r="AG12">
        <v>114.61824724709467</v>
      </c>
      <c r="AH12">
        <v>116.22188843492094</v>
      </c>
      <c r="AI12">
        <v>117.78564860566642</v>
      </c>
      <c r="AJ12">
        <v>119.32394293585055</v>
      </c>
      <c r="AK12">
        <v>120.8400567187264</v>
      </c>
      <c r="AL12">
        <v>122.28253392711082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28.837399004859165</v>
      </c>
      <c r="N13" s="11">
        <v>25.184438833349795</v>
      </c>
      <c r="O13" s="11">
        <v>28.139672693952431</v>
      </c>
      <c r="P13" s="11">
        <v>29.825097369452099</v>
      </c>
      <c r="Q13" s="11">
        <v>30.921515334313497</v>
      </c>
      <c r="R13" s="11">
        <v>36.575262524414939</v>
      </c>
      <c r="S13" s="11">
        <v>38.084381649022198</v>
      </c>
      <c r="T13" s="11">
        <v>40.37074099276888</v>
      </c>
      <c r="U13" s="11">
        <v>46.953799172758252</v>
      </c>
      <c r="V13" s="11">
        <v>52.896027577895197</v>
      </c>
      <c r="W13" s="11">
        <v>52.774321302100581</v>
      </c>
      <c r="X13" s="11">
        <v>53.094924123098984</v>
      </c>
      <c r="Y13" s="11">
        <v>57.538131342971703</v>
      </c>
      <c r="Z13" s="11">
        <v>60.756122614388971</v>
      </c>
      <c r="AA13" s="11">
        <v>64.052488472093884</v>
      </c>
      <c r="AB13" s="11">
        <v>67.19577840859138</v>
      </c>
      <c r="AC13" s="11">
        <v>70.299553472737344</v>
      </c>
      <c r="AD13" s="11">
        <v>73.397620425037061</v>
      </c>
      <c r="AE13">
        <v>76.519061736425826</v>
      </c>
      <c r="AF13">
        <v>79.666417877673055</v>
      </c>
      <c r="AG13">
        <v>82.867398129241508</v>
      </c>
      <c r="AH13">
        <v>86.07693869358998</v>
      </c>
      <c r="AI13">
        <v>89.303332040430149</v>
      </c>
      <c r="AJ13">
        <v>92.55787731053411</v>
      </c>
      <c r="AK13">
        <v>95.813147958038911</v>
      </c>
      <c r="AL13">
        <v>99.036188114904135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4.1636099181562853</v>
      </c>
      <c r="N14" s="11">
        <v>3.7877467078293781</v>
      </c>
      <c r="O14" s="11">
        <v>4.1991085701045385</v>
      </c>
      <c r="P14" s="11">
        <v>4.4062893212991288</v>
      </c>
      <c r="Q14" s="11">
        <v>4.7577224237565785</v>
      </c>
      <c r="R14" s="11">
        <v>5.5285648712438267</v>
      </c>
      <c r="S14" s="11">
        <v>5.7364343847629558</v>
      </c>
      <c r="T14" s="11">
        <v>6.0572294867868299</v>
      </c>
      <c r="U14" s="11">
        <v>7.0495227677328458</v>
      </c>
      <c r="V14" s="11">
        <v>7.8552111990849909</v>
      </c>
      <c r="W14" s="11">
        <v>7.6412002800446182</v>
      </c>
      <c r="X14" s="11">
        <v>7.7736744364490926</v>
      </c>
      <c r="Y14" s="11">
        <v>8.4676889970256308</v>
      </c>
      <c r="Z14" s="11">
        <v>8.9290768507644387</v>
      </c>
      <c r="AA14" s="11">
        <v>9.4006425910694009</v>
      </c>
      <c r="AB14" s="11">
        <v>9.8526534234874905</v>
      </c>
      <c r="AC14" s="11">
        <v>10.302965999534667</v>
      </c>
      <c r="AD14" s="11">
        <v>10.75534121605695</v>
      </c>
      <c r="AE14">
        <v>11.202144401324647</v>
      </c>
      <c r="AF14">
        <v>11.648308342852383</v>
      </c>
      <c r="AG14">
        <v>12.104922702377763</v>
      </c>
      <c r="AH14">
        <v>12.563453496935518</v>
      </c>
      <c r="AI14">
        <v>13.025438507975641</v>
      </c>
      <c r="AJ14">
        <v>13.486038206028395</v>
      </c>
      <c r="AK14">
        <v>13.954778203809024</v>
      </c>
      <c r="AL14">
        <v>14.415576588640356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Coventry and Warwickshire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Coventry and Warwickshire</v>
      </c>
      <c r="W1" s="203" t="str">
        <f>CONCATENATE("Shift-share Figure 1: Levels of Employment, ",C4," - ",F40,", ",Info!B5)</f>
        <v>Shift-share Figure 1: Levels of Employment, 2015 - 2035, Coventry and Warwickshire</v>
      </c>
      <c r="AK1" s="203" t="str">
        <f>CONCATENATE("Shift-share Figure 1.1: Net Changes, ",C4,"-",F40,", ",Info!B5)</f>
        <v>Shift-share Figure 1.1: Net Changes, 2015-2035, Coventry and Warwickshire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29.810255468198815</v>
      </c>
      <c r="C8" s="141">
        <f t="shared" ref="C8:C33" si="0">B8/B$35*100</f>
        <v>5.9700509619287443</v>
      </c>
      <c r="E8" s="151">
        <v>36.168142084265519</v>
      </c>
      <c r="F8" s="141">
        <f t="shared" ref="F8:F33" si="1">E8/E$35*100</f>
        <v>7.0345916798630626</v>
      </c>
      <c r="H8" s="151">
        <f>E8-B8</f>
        <v>6.357886616066704</v>
      </c>
      <c r="I8" s="141">
        <f>IF(B8&lt;&gt;0,((E8/B8)-1)*100,0)</f>
        <v>21.327850151600391</v>
      </c>
      <c r="K8" s="207">
        <f t="shared" ref="K8:K33" si="2">(($E$35/$B$35)-1)*B8</f>
        <v>0.88458245102894983</v>
      </c>
      <c r="L8" s="141">
        <f>IF(B8&lt;&gt;0,K8/B8*100,0)</f>
        <v>2.9673762842207463</v>
      </c>
      <c r="N8" s="151">
        <f>H8-(K8+Q8)</f>
        <v>5.5759105090110346</v>
      </c>
      <c r="O8" s="141">
        <f>IF(B8&lt;&gt;0,N8/B8*100,0)</f>
        <v>18.704672004435995</v>
      </c>
      <c r="Q8" s="151">
        <v>-0.10260634397328017</v>
      </c>
      <c r="R8" s="141">
        <f>IF(B8&lt;&gt;0,Q8/B8*100,0)</f>
        <v>-0.34419813705635383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13.08979272061746</v>
      </c>
      <c r="C9" s="141">
        <f t="shared" si="0"/>
        <v>2.6214713156865104</v>
      </c>
      <c r="E9" s="151">
        <v>14.484060466459439</v>
      </c>
      <c r="F9" s="141">
        <f t="shared" si="1"/>
        <v>2.8171049265014574</v>
      </c>
      <c r="H9" s="151">
        <f t="shared" ref="H9:H32" si="3">E9-B9</f>
        <v>1.3942677458419794</v>
      </c>
      <c r="I9" s="141">
        <f t="shared" ref="I9:I32" si="4">IF(B9&lt;&gt;0,((E9/B9)-1)*100,0)</f>
        <v>10.651564739034391</v>
      </c>
      <c r="K9" s="207">
        <f t="shared" si="2"/>
        <v>0.38842340484525611</v>
      </c>
      <c r="L9" s="141">
        <f t="shared" ref="L9:L32" si="5">IF(B9&lt;&gt;0,K9/B9*100,0)</f>
        <v>2.9673762842207463</v>
      </c>
      <c r="N9" s="151">
        <f t="shared" ref="N9:N31" si="6">H9-(K9+Q9)</f>
        <v>0.91454370912392369</v>
      </c>
      <c r="O9" s="141">
        <f>IF(B9&lt;&gt;0,N9/B9*100,0)</f>
        <v>6.9866935912854062</v>
      </c>
      <c r="Q9" s="151">
        <v>9.1300631872799576E-2</v>
      </c>
      <c r="R9" s="141">
        <f>IF(B9&lt;&gt;0,Q9/B9*100,0)</f>
        <v>0.69749486352823487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26.708540705397489</v>
      </c>
      <c r="C10" s="141">
        <f t="shared" si="0"/>
        <v>5.3488756344296302</v>
      </c>
      <c r="E10" s="151">
        <v>32.569319378640991</v>
      </c>
      <c r="F10" s="141">
        <f t="shared" si="1"/>
        <v>6.3346318034805238</v>
      </c>
      <c r="H10" s="151">
        <f t="shared" si="3"/>
        <v>5.8607786732435017</v>
      </c>
      <c r="I10" s="141">
        <f t="shared" si="4"/>
        <v>21.943462721866737</v>
      </c>
      <c r="K10" s="207">
        <f t="shared" si="2"/>
        <v>0.79254290275340955</v>
      </c>
      <c r="L10" s="141">
        <f t="shared" si="5"/>
        <v>2.9673762842207463</v>
      </c>
      <c r="N10" s="151">
        <f t="shared" si="6"/>
        <v>4.7019132672493056</v>
      </c>
      <c r="O10" s="141">
        <f t="shared" ref="O10:O32" si="7">IF(B10&lt;&gt;0,N10/B10*100,0)</f>
        <v>17.604530772057881</v>
      </c>
      <c r="Q10" s="151">
        <v>0.36632250324078641</v>
      </c>
      <c r="R10" s="141">
        <f t="shared" ref="R10:R32" si="8">IF(B10&lt;&gt;0,Q10/B10*100,0)</f>
        <v>1.3715556655881123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18.741018457643538</v>
      </c>
      <c r="C11" s="141">
        <f t="shared" si="0"/>
        <v>3.7532330237805716</v>
      </c>
      <c r="E11" s="151">
        <v>22.195552624474153</v>
      </c>
      <c r="F11" s="141">
        <f t="shared" si="1"/>
        <v>4.3169662809418643</v>
      </c>
      <c r="H11" s="151">
        <f>E11-B11</f>
        <v>3.4545341668306158</v>
      </c>
      <c r="I11" s="141">
        <f>IF(B11&lt;&gt;0,((E11/B11)-1)*100,0)</f>
        <v>18.433011923221709</v>
      </c>
      <c r="K11" s="207">
        <f t="shared" si="2"/>
        <v>0.55611653713354703</v>
      </c>
      <c r="L11" s="141">
        <f t="shared" si="5"/>
        <v>2.9673762842207463</v>
      </c>
      <c r="N11" s="151">
        <f t="shared" si="6"/>
        <v>2.431059522519075</v>
      </c>
      <c r="O11" s="141">
        <f t="shared" si="7"/>
        <v>12.971864512131493</v>
      </c>
      <c r="Q11" s="151">
        <v>0.46735810717799381</v>
      </c>
      <c r="R11" s="141">
        <f>IF(B11&lt;&gt;0,Q11/B11*100,0)</f>
        <v>2.4937711268694764</v>
      </c>
      <c r="T11" s="136"/>
    </row>
    <row r="12" spans="1:97" x14ac:dyDescent="0.2">
      <c r="A12" s="10" t="str">
        <f>name!$D8</f>
        <v>23 Teaching and other educational professionals</v>
      </c>
      <c r="B12" s="151">
        <v>19.923910363843177</v>
      </c>
      <c r="C12" s="141">
        <f t="shared" si="0"/>
        <v>3.9901288454214976</v>
      </c>
      <c r="E12" s="151">
        <v>23.145996224936866</v>
      </c>
      <c r="F12" s="141">
        <f t="shared" si="1"/>
        <v>4.5018246192114075</v>
      </c>
      <c r="H12" s="151">
        <f t="shared" si="3"/>
        <v>3.2220858610936887</v>
      </c>
      <c r="I12" s="141">
        <f t="shared" si="4"/>
        <v>16.171955214880683</v>
      </c>
      <c r="K12" s="207">
        <f t="shared" si="2"/>
        <v>0.59121739102608184</v>
      </c>
      <c r="L12" s="141">
        <f t="shared" si="5"/>
        <v>2.9673762842207463</v>
      </c>
      <c r="N12" s="151">
        <f t="shared" si="6"/>
        <v>2.620273864517185</v>
      </c>
      <c r="O12" s="141">
        <f t="shared" si="7"/>
        <v>13.151403598323322</v>
      </c>
      <c r="Q12" s="151">
        <v>1.0594605550421611E-2</v>
      </c>
      <c r="R12" s="141">
        <f t="shared" si="8"/>
        <v>5.3175332336608594E-2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25.39139931955847</v>
      </c>
      <c r="C13" s="141">
        <f t="shared" si="0"/>
        <v>5.0850938897239208</v>
      </c>
      <c r="E13" s="151">
        <v>32.870748143649379</v>
      </c>
      <c r="F13" s="141">
        <f t="shared" si="1"/>
        <v>6.3932587652265589</v>
      </c>
      <c r="H13" s="151">
        <f t="shared" si="3"/>
        <v>7.4793488240909092</v>
      </c>
      <c r="I13" s="141">
        <f t="shared" si="4"/>
        <v>29.456229371059983</v>
      </c>
      <c r="K13" s="207">
        <f t="shared" si="2"/>
        <v>0.75345836164036595</v>
      </c>
      <c r="L13" s="141">
        <f t="shared" si="5"/>
        <v>2.9673762842207463</v>
      </c>
      <c r="N13" s="151">
        <f>H13-(K13+Q13)</f>
        <v>6.8150208027865045</v>
      </c>
      <c r="O13" s="141">
        <f>IF(B13&lt;&gt;0,N13/B13*100,0)</f>
        <v>26.839878799184707</v>
      </c>
      <c r="Q13" s="151">
        <v>-8.9130340335960748E-2</v>
      </c>
      <c r="R13" s="141">
        <f t="shared" si="8"/>
        <v>-0.35102571234546132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8.4327500702965441</v>
      </c>
      <c r="C14" s="141">
        <f t="shared" si="0"/>
        <v>1.6888130235108125</v>
      </c>
      <c r="E14" s="151">
        <v>10.723421598952596</v>
      </c>
      <c r="F14" s="141">
        <f t="shared" si="1"/>
        <v>2.0856723075215067</v>
      </c>
      <c r="H14" s="151">
        <f t="shared" si="3"/>
        <v>2.2906715286560519</v>
      </c>
      <c r="I14" s="141">
        <f t="shared" si="4"/>
        <v>27.163991693821178</v>
      </c>
      <c r="K14" s="207">
        <f t="shared" si="2"/>
        <v>0.25023142569358797</v>
      </c>
      <c r="L14" s="141">
        <f>IF(B14&lt;&gt;0,K14/B14*100,0)</f>
        <v>2.9673762842207463</v>
      </c>
      <c r="N14" s="151">
        <f t="shared" si="6"/>
        <v>1.8899784590362652</v>
      </c>
      <c r="O14" s="141">
        <f t="shared" si="7"/>
        <v>22.412361842591675</v>
      </c>
      <c r="Q14" s="151">
        <v>0.15046164392619868</v>
      </c>
      <c r="R14" s="141">
        <f t="shared" si="8"/>
        <v>1.7842535670087467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7.9815968677990599</v>
      </c>
      <c r="C15" s="141">
        <f t="shared" si="0"/>
        <v>1.5984613117175126</v>
      </c>
      <c r="E15" s="151">
        <v>9.3401785161809308</v>
      </c>
      <c r="F15" s="141">
        <f t="shared" si="1"/>
        <v>1.8166358096382815</v>
      </c>
      <c r="H15" s="151">
        <f t="shared" si="3"/>
        <v>1.3585816483818709</v>
      </c>
      <c r="I15" s="141">
        <f t="shared" si="4"/>
        <v>17.021426550154771</v>
      </c>
      <c r="K15" s="207">
        <f t="shared" si="2"/>
        <v>0.23684401255717522</v>
      </c>
      <c r="L15" s="141">
        <f t="shared" si="5"/>
        <v>2.9673762842207463</v>
      </c>
      <c r="N15" s="151">
        <f t="shared" si="6"/>
        <v>0.91767830508373105</v>
      </c>
      <c r="O15" s="141">
        <f t="shared" si="7"/>
        <v>11.497427398093867</v>
      </c>
      <c r="Q15" s="151">
        <v>0.20405933074096463</v>
      </c>
      <c r="R15" s="141">
        <f t="shared" si="8"/>
        <v>2.5566228678401592</v>
      </c>
      <c r="T15" s="11"/>
    </row>
    <row r="16" spans="1:97" x14ac:dyDescent="0.2">
      <c r="A16" s="10" t="str">
        <f>name!$D12</f>
        <v>33 Protective service occupations</v>
      </c>
      <c r="B16" s="151">
        <v>4.8142250757423017</v>
      </c>
      <c r="C16" s="141">
        <f t="shared" si="0"/>
        <v>0.96413695867308169</v>
      </c>
      <c r="E16" s="151">
        <v>5.3037595787589051</v>
      </c>
      <c r="F16" s="141">
        <f t="shared" si="1"/>
        <v>1.0315648207144861</v>
      </c>
      <c r="H16" s="151">
        <f t="shared" si="3"/>
        <v>0.4895345030166034</v>
      </c>
      <c r="I16" s="141">
        <f t="shared" si="4"/>
        <v>10.16850054400753</v>
      </c>
      <c r="K16" s="207">
        <f t="shared" si="2"/>
        <v>0.14285617316658533</v>
      </c>
      <c r="L16" s="141">
        <f t="shared" si="5"/>
        <v>2.9673762842207467</v>
      </c>
      <c r="N16" s="151">
        <f t="shared" si="6"/>
        <v>0.47513844225223051</v>
      </c>
      <c r="O16" s="141">
        <f t="shared" si="7"/>
        <v>9.8694688091409866</v>
      </c>
      <c r="Q16" s="151">
        <v>-0.12846011240221245</v>
      </c>
      <c r="R16" s="141">
        <f t="shared" si="8"/>
        <v>-2.6683445493541922</v>
      </c>
      <c r="T16" s="11"/>
    </row>
    <row r="17" spans="1:20" x14ac:dyDescent="0.2">
      <c r="A17" s="10" t="str">
        <f>name!$D13</f>
        <v>34 Culture, media and sports occupations</v>
      </c>
      <c r="B17" s="151">
        <v>8.239817816203697</v>
      </c>
      <c r="C17" s="141">
        <f t="shared" si="0"/>
        <v>1.6501747974693477</v>
      </c>
      <c r="E17" s="151">
        <v>9.0098053530732116</v>
      </c>
      <c r="F17" s="141">
        <f t="shared" si="1"/>
        <v>1.7523792520569441</v>
      </c>
      <c r="H17" s="151">
        <f t="shared" si="3"/>
        <v>0.7699875368695146</v>
      </c>
      <c r="I17" s="141">
        <f t="shared" si="4"/>
        <v>9.3447155512992772</v>
      </c>
      <c r="K17" s="207">
        <f t="shared" si="2"/>
        <v>0.24450639974102431</v>
      </c>
      <c r="L17" s="141">
        <f t="shared" si="5"/>
        <v>2.9673762842207463</v>
      </c>
      <c r="N17" s="151">
        <f t="shared" si="6"/>
        <v>0.65850814943049651</v>
      </c>
      <c r="O17" s="141">
        <f t="shared" si="7"/>
        <v>7.9917804509649786</v>
      </c>
      <c r="Q17" s="151">
        <v>-0.13302701230200628</v>
      </c>
      <c r="R17" s="141">
        <f t="shared" si="8"/>
        <v>-1.6144411838864583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28.457664521605764</v>
      </c>
      <c r="C18" s="141">
        <f t="shared" si="0"/>
        <v>5.6991697918422188</v>
      </c>
      <c r="E18" s="151">
        <v>31.230213806712531</v>
      </c>
      <c r="F18" s="141">
        <f t="shared" si="1"/>
        <v>6.0741799148322455</v>
      </c>
      <c r="H18" s="151">
        <f t="shared" si="3"/>
        <v>2.7725492851067663</v>
      </c>
      <c r="I18" s="141">
        <f t="shared" si="4"/>
        <v>9.7427154747775635</v>
      </c>
      <c r="K18" s="207">
        <f t="shared" si="2"/>
        <v>0.8444459880572307</v>
      </c>
      <c r="L18" s="141">
        <f t="shared" si="5"/>
        <v>2.9673762842207463</v>
      </c>
      <c r="N18" s="151">
        <f t="shared" si="6"/>
        <v>2.2097084517148509</v>
      </c>
      <c r="O18" s="141">
        <f t="shared" si="7"/>
        <v>7.7648973971043382</v>
      </c>
      <c r="Q18" s="151">
        <v>-0.28160515466531516</v>
      </c>
      <c r="R18" s="141">
        <f t="shared" si="8"/>
        <v>-0.98955820654753146</v>
      </c>
      <c r="T18" s="11"/>
    </row>
    <row r="19" spans="1:20" x14ac:dyDescent="0.2">
      <c r="A19" s="10" t="str">
        <f>name!$D15</f>
        <v>41 Administrative occupations</v>
      </c>
      <c r="B19" s="151">
        <v>51.059399895478563</v>
      </c>
      <c r="C19" s="141">
        <f t="shared" si="0"/>
        <v>10.2255822593232</v>
      </c>
      <c r="E19" s="151">
        <v>51.569342934633084</v>
      </c>
      <c r="F19" s="141">
        <f t="shared" si="1"/>
        <v>10.030077572101581</v>
      </c>
      <c r="H19" s="151">
        <f t="shared" si="3"/>
        <v>0.50994303915452122</v>
      </c>
      <c r="I19" s="141">
        <f t="shared" si="4"/>
        <v>0.99872509312370905</v>
      </c>
      <c r="K19" s="207">
        <f t="shared" si="2"/>
        <v>1.5151245233638635</v>
      </c>
      <c r="L19" s="141">
        <f t="shared" si="5"/>
        <v>2.9673762842207467</v>
      </c>
      <c r="N19" s="151">
        <f t="shared" si="6"/>
        <v>-0.66768797953977721</v>
      </c>
      <c r="O19" s="141">
        <f t="shared" si="7"/>
        <v>-1.3076690695671545</v>
      </c>
      <c r="Q19" s="151">
        <v>-0.33749350466956501</v>
      </c>
      <c r="R19" s="141">
        <f t="shared" si="8"/>
        <v>-0.66098212152989078</v>
      </c>
      <c r="T19" s="11"/>
    </row>
    <row r="20" spans="1:20" x14ac:dyDescent="0.2">
      <c r="A20" s="10" t="str">
        <f>name!$D16</f>
        <v>42 Secretarial and related occupations</v>
      </c>
      <c r="B20" s="151">
        <v>11.612906329583428</v>
      </c>
      <c r="C20" s="141">
        <f t="shared" si="0"/>
        <v>2.325697700835804</v>
      </c>
      <c r="E20" s="151">
        <v>10.057288366228434</v>
      </c>
      <c r="F20" s="141">
        <f t="shared" si="1"/>
        <v>1.956111455717614</v>
      </c>
      <c r="H20" s="151">
        <f t="shared" si="3"/>
        <v>-1.5556179633549938</v>
      </c>
      <c r="I20" s="141">
        <f t="shared" si="4"/>
        <v>-13.395595548653638</v>
      </c>
      <c r="K20" s="207">
        <f t="shared" si="2"/>
        <v>0.34459862833282856</v>
      </c>
      <c r="L20" s="141">
        <f t="shared" si="5"/>
        <v>2.9673762842207463</v>
      </c>
      <c r="N20" s="151">
        <f t="shared" si="6"/>
        <v>-1.9370240078340162</v>
      </c>
      <c r="O20" s="141">
        <f t="shared" si="7"/>
        <v>-16.679924498310321</v>
      </c>
      <c r="Q20" s="151">
        <v>3.6807416146193768E-2</v>
      </c>
      <c r="R20" s="141">
        <f t="shared" si="8"/>
        <v>0.31695266543594092</v>
      </c>
      <c r="T20" s="11"/>
    </row>
    <row r="21" spans="1:20" x14ac:dyDescent="0.2">
      <c r="A21" s="10" t="str">
        <f>name!$D17</f>
        <v>51 Skilled agricultural and related trades</v>
      </c>
      <c r="B21" s="151">
        <v>5.8455665361209448</v>
      </c>
      <c r="C21" s="141">
        <f t="shared" si="0"/>
        <v>1.170682021132506</v>
      </c>
      <c r="E21" s="151">
        <v>4.2868267889618883</v>
      </c>
      <c r="F21" s="141">
        <f t="shared" si="1"/>
        <v>0.8337745409312689</v>
      </c>
      <c r="H21" s="151">
        <f t="shared" si="3"/>
        <v>-1.5587397471590565</v>
      </c>
      <c r="I21" s="141">
        <f t="shared" si="4"/>
        <v>-26.665332393828489</v>
      </c>
      <c r="K21" s="207">
        <f t="shared" si="2"/>
        <v>0.17345995507119708</v>
      </c>
      <c r="L21" s="141">
        <f t="shared" si="5"/>
        <v>2.9673762842207463</v>
      </c>
      <c r="N21" s="151">
        <f t="shared" si="6"/>
        <v>-0.19706178093372495</v>
      </c>
      <c r="O21" s="141">
        <f t="shared" si="7"/>
        <v>-3.3711322883084147</v>
      </c>
      <c r="Q21" s="151">
        <v>-1.5351379212965286</v>
      </c>
      <c r="R21" s="141">
        <f t="shared" si="8"/>
        <v>-26.261576389740824</v>
      </c>
      <c r="T21" s="11"/>
    </row>
    <row r="22" spans="1:20" x14ac:dyDescent="0.2">
      <c r="A22" s="10" t="str">
        <f>name!$D18</f>
        <v>52 Skilled metal, electrical and electronic trades</v>
      </c>
      <c r="B22" s="151">
        <v>24.971471888501821</v>
      </c>
      <c r="C22" s="141">
        <f t="shared" si="0"/>
        <v>5.0009957119543804</v>
      </c>
      <c r="E22" s="151">
        <v>21.696498374627875</v>
      </c>
      <c r="F22" s="141">
        <f t="shared" si="1"/>
        <v>4.2199017741283891</v>
      </c>
      <c r="H22" s="151">
        <f t="shared" si="3"/>
        <v>-3.2749735138739453</v>
      </c>
      <c r="I22" s="141">
        <f t="shared" si="4"/>
        <v>-13.114859742736728</v>
      </c>
      <c r="K22" s="207">
        <f t="shared" si="2"/>
        <v>0.74099753464025353</v>
      </c>
      <c r="L22" s="141">
        <f t="shared" si="5"/>
        <v>2.9673762842207463</v>
      </c>
      <c r="N22" s="151">
        <f t="shared" si="6"/>
        <v>-3.8906232034005712</v>
      </c>
      <c r="O22" s="141">
        <f t="shared" si="7"/>
        <v>-15.580271842894527</v>
      </c>
      <c r="Q22" s="151">
        <v>-0.12534784511362773</v>
      </c>
      <c r="R22" s="141">
        <f t="shared" si="8"/>
        <v>-0.50196418406295251</v>
      </c>
      <c r="T22" s="11"/>
    </row>
    <row r="23" spans="1:20" x14ac:dyDescent="0.2">
      <c r="A23" s="10" t="str">
        <f>name!$D19</f>
        <v>53 Skilled construction and building trades</v>
      </c>
      <c r="B23" s="151">
        <v>15.846370314418873</v>
      </c>
      <c r="C23" s="141">
        <f t="shared" si="0"/>
        <v>3.1735265885123791</v>
      </c>
      <c r="E23" s="151">
        <v>15.139862403042097</v>
      </c>
      <c r="F23" s="141">
        <f t="shared" si="1"/>
        <v>2.9446563731855102</v>
      </c>
      <c r="H23" s="151">
        <f t="shared" si="3"/>
        <v>-0.70650791137677693</v>
      </c>
      <c r="I23" s="141">
        <f t="shared" si="4"/>
        <v>-4.4584841661431724</v>
      </c>
      <c r="K23" s="207">
        <f t="shared" si="2"/>
        <v>0.47022143461986216</v>
      </c>
      <c r="L23" s="141">
        <f t="shared" si="5"/>
        <v>2.9673762842207463</v>
      </c>
      <c r="N23" s="151">
        <f t="shared" si="6"/>
        <v>-2.4759392007715242</v>
      </c>
      <c r="O23" s="141">
        <f t="shared" si="7"/>
        <v>-15.624645591669825</v>
      </c>
      <c r="Q23" s="151">
        <v>1.2992098547748854</v>
      </c>
      <c r="R23" s="141">
        <f t="shared" si="8"/>
        <v>8.1987851413059118</v>
      </c>
      <c r="T23" s="11"/>
    </row>
    <row r="24" spans="1:20" x14ac:dyDescent="0.2">
      <c r="A24" s="10" t="str">
        <f>name!$D20</f>
        <v>54 Textiles, printing and other skilled trades</v>
      </c>
      <c r="B24" s="151">
        <v>9.6022857142502431</v>
      </c>
      <c r="C24" s="141">
        <f t="shared" si="0"/>
        <v>1.9230340084213322</v>
      </c>
      <c r="E24" s="151">
        <v>8.6281213165090875</v>
      </c>
      <c r="F24" s="141">
        <f t="shared" si="1"/>
        <v>1.6781428884169491</v>
      </c>
      <c r="H24" s="151">
        <f t="shared" si="3"/>
        <v>-0.9741643977411556</v>
      </c>
      <c r="I24" s="141">
        <f t="shared" si="4"/>
        <v>-10.145130302626281</v>
      </c>
      <c r="K24" s="207">
        <f t="shared" si="2"/>
        <v>0.28493594902777841</v>
      </c>
      <c r="L24" s="141">
        <f t="shared" si="5"/>
        <v>2.9673762842207463</v>
      </c>
      <c r="N24" s="151">
        <f t="shared" si="6"/>
        <v>-1.427077180366684</v>
      </c>
      <c r="O24" s="141">
        <f t="shared" si="7"/>
        <v>-14.861848760122129</v>
      </c>
      <c r="Q24" s="151">
        <v>0.16797683359775006</v>
      </c>
      <c r="R24" s="141">
        <f t="shared" si="8"/>
        <v>1.7493421732751042</v>
      </c>
      <c r="T24" s="11"/>
    </row>
    <row r="25" spans="1:20" x14ac:dyDescent="0.2">
      <c r="A25" s="10" t="str">
        <f>name!$D21</f>
        <v>61 Caring personal service occupations</v>
      </c>
      <c r="B25" s="151">
        <v>35.475770057897464</v>
      </c>
      <c r="C25" s="141">
        <f t="shared" si="0"/>
        <v>7.1046742751081329</v>
      </c>
      <c r="E25" s="151">
        <v>35.559954397181002</v>
      </c>
      <c r="F25" s="141">
        <f t="shared" si="1"/>
        <v>6.9163010573203811</v>
      </c>
      <c r="H25" s="151">
        <f t="shared" si="3"/>
        <v>8.4184339283538634E-2</v>
      </c>
      <c r="I25" s="141">
        <f t="shared" si="4"/>
        <v>0.23730094976415206</v>
      </c>
      <c r="K25" s="207">
        <f t="shared" si="2"/>
        <v>1.0526995873427338</v>
      </c>
      <c r="L25" s="141">
        <f t="shared" si="5"/>
        <v>2.9673762842207463</v>
      </c>
      <c r="N25" s="151">
        <f t="shared" si="6"/>
        <v>-1.5850578968536018</v>
      </c>
      <c r="O25" s="141">
        <f t="shared" si="7"/>
        <v>-4.4680013831038545</v>
      </c>
      <c r="Q25" s="151">
        <v>0.61654264879440657</v>
      </c>
      <c r="R25" s="141">
        <f t="shared" si="8"/>
        <v>1.7379260486472641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11.371811624456267</v>
      </c>
      <c r="C26" s="141">
        <f t="shared" si="0"/>
        <v>2.2774140597312922</v>
      </c>
      <c r="E26" s="151">
        <v>10.076784289309176</v>
      </c>
      <c r="F26" s="141">
        <f t="shared" si="1"/>
        <v>1.9599033524087823</v>
      </c>
      <c r="H26" s="151">
        <f t="shared" si="3"/>
        <v>-1.2950273351470916</v>
      </c>
      <c r="I26" s="141">
        <f t="shared" si="4"/>
        <v>-11.388047726379845</v>
      </c>
      <c r="K26" s="207">
        <f t="shared" si="2"/>
        <v>0.33744444123037326</v>
      </c>
      <c r="L26" s="141">
        <f t="shared" si="5"/>
        <v>2.9673762842207463</v>
      </c>
      <c r="N26" s="151">
        <f t="shared" si="6"/>
        <v>-1.3831002158312939</v>
      </c>
      <c r="O26" s="141">
        <f t="shared" si="7"/>
        <v>-12.162531894714053</v>
      </c>
      <c r="Q26" s="151">
        <v>-0.24937156054617082</v>
      </c>
      <c r="R26" s="141">
        <f t="shared" si="8"/>
        <v>-2.1928921158865426</v>
      </c>
      <c r="T26" s="11"/>
    </row>
    <row r="27" spans="1:20" x14ac:dyDescent="0.2">
      <c r="A27" s="10" t="str">
        <f>name!$D23</f>
        <v>63 Community and civil enforcement occupations</v>
      </c>
      <c r="B27" s="151">
        <v>0.47222492867671118</v>
      </c>
      <c r="C27" s="141">
        <f t="shared" si="0"/>
        <v>9.45717118291933E-2</v>
      </c>
      <c r="E27" s="151">
        <v>0.51609086619476729</v>
      </c>
      <c r="F27" s="141">
        <f t="shared" si="1"/>
        <v>0.10037807595780343</v>
      </c>
      <c r="H27" s="151">
        <f t="shared" si="3"/>
        <v>4.386593751805612E-2</v>
      </c>
      <c r="I27" s="141">
        <f t="shared" si="4"/>
        <v>9.2892041174063245</v>
      </c>
      <c r="K27" s="207">
        <f t="shared" si="2"/>
        <v>1.4012690541731061E-2</v>
      </c>
      <c r="L27" s="141">
        <f t="shared" si="5"/>
        <v>2.9673762842207458</v>
      </c>
      <c r="N27" s="151">
        <f t="shared" si="6"/>
        <v>3.4397586997787985E-2</v>
      </c>
      <c r="O27" s="141">
        <f t="shared" si="7"/>
        <v>7.2841531458702038</v>
      </c>
      <c r="Q27" s="151">
        <v>-4.5443400214629287E-3</v>
      </c>
      <c r="R27" s="141">
        <f t="shared" si="8"/>
        <v>-0.9623253126846294</v>
      </c>
      <c r="T27" s="172"/>
    </row>
    <row r="28" spans="1:20" x14ac:dyDescent="0.2">
      <c r="A28" s="10" t="str">
        <f>name!$D24</f>
        <v>71 Sales occupations</v>
      </c>
      <c r="B28" s="151">
        <v>31.476575731425491</v>
      </c>
      <c r="C28" s="141">
        <f t="shared" si="0"/>
        <v>6.3037621876165</v>
      </c>
      <c r="E28" s="151">
        <v>28.855724865413848</v>
      </c>
      <c r="F28" s="141">
        <f t="shared" si="1"/>
        <v>5.6123491657860232</v>
      </c>
      <c r="H28" s="151">
        <f t="shared" si="3"/>
        <v>-2.6208508660116436</v>
      </c>
      <c r="I28" s="141">
        <f t="shared" si="4"/>
        <v>-8.3263531852197143</v>
      </c>
      <c r="K28" s="207">
        <f t="shared" si="2"/>
        <v>0.93402844333910295</v>
      </c>
      <c r="L28" s="141">
        <f t="shared" si="5"/>
        <v>2.9673762842207463</v>
      </c>
      <c r="N28" s="151">
        <f>H28-(K28+Q28)</f>
        <v>-2.8113878170801034</v>
      </c>
      <c r="O28" s="141">
        <f t="shared" si="7"/>
        <v>-8.9316825345562556</v>
      </c>
      <c r="Q28" s="151">
        <v>-0.74349149227064326</v>
      </c>
      <c r="R28" s="141">
        <f t="shared" si="8"/>
        <v>-2.3620469348842108</v>
      </c>
      <c r="T28" s="11"/>
    </row>
    <row r="29" spans="1:20" x14ac:dyDescent="0.2">
      <c r="A29" s="10" t="str">
        <f>name!$D25</f>
        <v>72 Customer service occupations</v>
      </c>
      <c r="B29" s="151">
        <v>9.2446736127785591</v>
      </c>
      <c r="C29" s="141">
        <f t="shared" si="0"/>
        <v>1.8514156194858216</v>
      </c>
      <c r="E29" s="151">
        <v>10.274537842643968</v>
      </c>
      <c r="F29" s="141">
        <f t="shared" si="1"/>
        <v>1.9983658064024441</v>
      </c>
      <c r="H29" s="151">
        <f t="shared" si="3"/>
        <v>1.0298642298654084</v>
      </c>
      <c r="I29" s="141">
        <f t="shared" si="4"/>
        <v>11.140082094860194</v>
      </c>
      <c r="K29" s="207">
        <f t="shared" si="2"/>
        <v>0.27432425233920421</v>
      </c>
      <c r="L29" s="141">
        <f t="shared" si="5"/>
        <v>2.9673762842207458</v>
      </c>
      <c r="N29" s="151">
        <f t="shared" si="6"/>
        <v>0.77492972597520793</v>
      </c>
      <c r="O29" s="141">
        <f t="shared" si="7"/>
        <v>8.3824454862749533</v>
      </c>
      <c r="Q29" s="151">
        <v>-1.9389748449003701E-2</v>
      </c>
      <c r="R29" s="141">
        <f t="shared" si="8"/>
        <v>-0.20973967563551396</v>
      </c>
      <c r="T29" s="11"/>
    </row>
    <row r="30" spans="1:20" x14ac:dyDescent="0.2">
      <c r="A30" s="10" t="str">
        <f>name!$D26</f>
        <v>81 Process, plant and machine operatives</v>
      </c>
      <c r="B30" s="151">
        <v>19.280711245111014</v>
      </c>
      <c r="C30" s="141">
        <f t="shared" si="0"/>
        <v>3.8613164130156417</v>
      </c>
      <c r="E30" s="151">
        <v>16.144202774950578</v>
      </c>
      <c r="F30" s="141">
        <f t="shared" si="1"/>
        <v>3.1399974666682073</v>
      </c>
      <c r="H30" s="151">
        <f t="shared" si="3"/>
        <v>-3.136508470160436</v>
      </c>
      <c r="I30" s="141">
        <f t="shared" si="4"/>
        <v>-16.267597342684937</v>
      </c>
      <c r="K30" s="207">
        <f t="shared" si="2"/>
        <v>0.57213125291650679</v>
      </c>
      <c r="L30" s="141">
        <f t="shared" si="5"/>
        <v>2.9673762842207463</v>
      </c>
      <c r="N30" s="151">
        <f t="shared" si="6"/>
        <v>-3.2319157671936534</v>
      </c>
      <c r="O30" s="141">
        <f t="shared" si="7"/>
        <v>-16.762430213839576</v>
      </c>
      <c r="Q30" s="151">
        <v>-0.47672395588328942</v>
      </c>
      <c r="R30" s="141">
        <f t="shared" si="8"/>
        <v>-2.4725434130661115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23.08688968033308</v>
      </c>
      <c r="C31" s="141">
        <f t="shared" si="0"/>
        <v>4.6235735245895633</v>
      </c>
      <c r="E31" s="151">
        <v>22.884563959165511</v>
      </c>
      <c r="F31" s="141">
        <f t="shared" si="1"/>
        <v>4.4509768527610829</v>
      </c>
      <c r="H31" s="151">
        <f t="shared" si="3"/>
        <v>-0.20232572116756842</v>
      </c>
      <c r="I31" s="141">
        <f t="shared" si="4"/>
        <v>-0.87636630126024517</v>
      </c>
      <c r="K31" s="207">
        <f t="shared" si="2"/>
        <v>0.68507488913841064</v>
      </c>
      <c r="L31" s="141">
        <f t="shared" si="5"/>
        <v>2.9673762842207463</v>
      </c>
      <c r="N31" s="151">
        <f t="shared" si="6"/>
        <v>-1.3175649398799241</v>
      </c>
      <c r="O31" s="141">
        <f t="shared" si="7"/>
        <v>-5.7069833057777029</v>
      </c>
      <c r="Q31" s="151">
        <v>0.43016432957394496</v>
      </c>
      <c r="R31" s="141">
        <f t="shared" si="8"/>
        <v>1.8632407202967101</v>
      </c>
      <c r="T31" s="11"/>
    </row>
    <row r="32" spans="1:20" x14ac:dyDescent="0.2">
      <c r="A32" s="10" t="str">
        <f>name!$D28</f>
        <v>91 Elementary trades and related occupations</v>
      </c>
      <c r="B32" s="151">
        <v>10.61076918949893</v>
      </c>
      <c r="C32" s="141">
        <f t="shared" si="0"/>
        <v>2.1250013396949758</v>
      </c>
      <c r="E32" s="151">
        <v>8.329893517096755</v>
      </c>
      <c r="F32" s="141">
        <f t="shared" si="1"/>
        <v>1.6201385045710195</v>
      </c>
      <c r="H32" s="151">
        <f t="shared" si="3"/>
        <v>-2.2808756724021748</v>
      </c>
      <c r="I32" s="141">
        <f t="shared" si="4"/>
        <v>-21.495856065359231</v>
      </c>
      <c r="K32" s="207">
        <f t="shared" si="2"/>
        <v>0.31486144850259312</v>
      </c>
      <c r="L32" s="141">
        <f t="shared" si="5"/>
        <v>2.9673762842207463</v>
      </c>
      <c r="N32" s="151">
        <f>H32-(K32+Q32)</f>
        <v>-2.3526274163998528</v>
      </c>
      <c r="O32" s="141">
        <f t="shared" si="7"/>
        <v>-22.172072301112326</v>
      </c>
      <c r="Q32" s="151">
        <v>-0.2431097045049152</v>
      </c>
      <c r="R32" s="141">
        <f t="shared" si="8"/>
        <v>-2.2911600484676597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47.781601864562482</v>
      </c>
      <c r="C33" s="141">
        <f t="shared" si="0"/>
        <v>9.5691430245654097</v>
      </c>
      <c r="E33" s="151">
        <v>43.086109527937175</v>
      </c>
      <c r="F33" s="141">
        <f t="shared" si="1"/>
        <v>8.3801149336546157</v>
      </c>
      <c r="H33" s="151">
        <f t="shared" ref="H33" si="9">E33-B33</f>
        <v>-4.695492336625307</v>
      </c>
      <c r="I33" s="141">
        <f>IF(B33&lt;&gt;0,((E33/B33)-1)*100,0)</f>
        <v>-9.8269881154983807</v>
      </c>
      <c r="K33" s="207">
        <f t="shared" si="2"/>
        <v>1.4178599219498049</v>
      </c>
      <c r="L33" s="141">
        <f t="shared" ref="L33" si="10">IF(B33&lt;&gt;0,K33/B33*100,0)</f>
        <v>2.9673762842207458</v>
      </c>
      <c r="N33" s="151">
        <f>H33-(K33+Q33)</f>
        <v>-6.74199338961294</v>
      </c>
      <c r="O33" s="141">
        <f t="shared" ref="O33" si="11">IF(B33&lt;&gt;0,N33/B33*100,0)</f>
        <v>-14.110019602781843</v>
      </c>
      <c r="Q33" s="151">
        <v>0.6286411310378287</v>
      </c>
      <c r="R33" s="141">
        <f t="shared" ref="R33" si="12">IF(B33&lt;&gt;0,Q33/B33*100,0)</f>
        <v>1.3156552030627175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499.33000000000027</v>
      </c>
      <c r="C35" s="147">
        <f>B35/B$35*100</f>
        <v>100</v>
      </c>
      <c r="D35" s="145"/>
      <c r="E35" s="152">
        <f>SUM(E8:E33)</f>
        <v>514.14699999999971</v>
      </c>
      <c r="F35" s="147">
        <f t="shared" ref="F35" si="13">E35/E$35*100</f>
        <v>100</v>
      </c>
      <c r="G35" s="145"/>
      <c r="H35" s="152">
        <f>E35-B35</f>
        <v>14.816999999999439</v>
      </c>
      <c r="I35" s="147">
        <f>IF(B35&lt;&gt;0,((E35/B35)-1)*100,0)</f>
        <v>2.9673762842207463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Coventry and Warwickshire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36.168142084265519</v>
      </c>
      <c r="C44" s="141">
        <f t="shared" ref="C44:C68" si="15">B44/B$71*100</f>
        <v>7.0345916798630626</v>
      </c>
      <c r="E44" s="151">
        <v>37.939251237208119</v>
      </c>
      <c r="F44" s="141">
        <f t="shared" ref="F44:F68" si="16">E44/E$71*100</f>
        <v>6.8693691855831167</v>
      </c>
      <c r="H44" s="151">
        <f>E44-B44</f>
        <v>1.7711091529426</v>
      </c>
      <c r="I44" s="141">
        <f>IF(B44&gt;0,((E44/B44)-1)*100,0)</f>
        <v>4.8968762310660718</v>
      </c>
      <c r="K44" s="151">
        <f>(($E$71/$B$71)-1)*B44</f>
        <v>2.6836263799509665</v>
      </c>
      <c r="L44" s="141">
        <f>IF(B44&gt;0,K44/B44*100,0)</f>
        <v>7.4198624128897217</v>
      </c>
      <c r="N44" s="151">
        <f>H44-(K44+Q44)</f>
        <v>-0.38057747416586896</v>
      </c>
      <c r="O44" s="141">
        <f>IF(B44&gt;0,N44/B44*100,0)</f>
        <v>-1.0522450207123972</v>
      </c>
      <c r="Q44" s="151">
        <v>-0.53193975284249739</v>
      </c>
      <c r="R44" s="141">
        <f>IF(B44&gt;0,Q44/B44*100,0)</f>
        <v>-1.4707411611112613</v>
      </c>
      <c r="T44" s="151"/>
    </row>
    <row r="45" spans="1:20" x14ac:dyDescent="0.2">
      <c r="A45" s="135" t="str">
        <f t="shared" si="14"/>
        <v>12 Other managers and proprietors</v>
      </c>
      <c r="B45" s="151">
        <v>14.484060466459439</v>
      </c>
      <c r="C45" s="141">
        <f t="shared" si="15"/>
        <v>2.8171049265014574</v>
      </c>
      <c r="E45" s="151">
        <v>21.068983868487138</v>
      </c>
      <c r="F45" s="141">
        <f t="shared" si="16"/>
        <v>3.8147992867026277</v>
      </c>
      <c r="H45" s="151">
        <f t="shared" ref="H45:H71" si="17">E45-B45</f>
        <v>6.5849234020276981</v>
      </c>
      <c r="I45" s="141">
        <f t="shared" ref="I45:I71" si="18">IF(B45&gt;0,((E45/B45)-1)*100,0)</f>
        <v>45.463241590825461</v>
      </c>
      <c r="K45" s="151">
        <f t="shared" ref="K45:K68" si="19">(($E$71/$B$71)-1)*B45</f>
        <v>1.0746973584110437</v>
      </c>
      <c r="L45" s="141">
        <f t="shared" ref="L45:L68" si="20">IF(B45&gt;0,K45/B45*100,0)</f>
        <v>7.4198624128897235</v>
      </c>
      <c r="N45" s="151">
        <f t="shared" ref="N45:N68" si="21">H45-(K45+Q45)</f>
        <v>5.1913795596245214</v>
      </c>
      <c r="O45" s="141">
        <f t="shared" ref="O45:O68" si="22">IF(B45&gt;0,N45/B45*100,0)</f>
        <v>35.842018000726625</v>
      </c>
      <c r="Q45" s="151">
        <v>0.31884648399213283</v>
      </c>
      <c r="R45" s="141">
        <f>IF(B45&gt;0,Q45/B45*100,0)</f>
        <v>2.2013611772091237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32.569319378640991</v>
      </c>
      <c r="C46" s="141">
        <f t="shared" si="15"/>
        <v>6.3346318034805238</v>
      </c>
      <c r="E46" s="151">
        <v>37.870799165010716</v>
      </c>
      <c r="F46" s="141">
        <f t="shared" si="16"/>
        <v>6.8569750939732916</v>
      </c>
      <c r="H46" s="151">
        <f t="shared" si="17"/>
        <v>5.3014797863697254</v>
      </c>
      <c r="I46" s="141">
        <f t="shared" si="18"/>
        <v>16.277527094552813</v>
      </c>
      <c r="K46" s="151">
        <f t="shared" si="19"/>
        <v>2.4165986867097913</v>
      </c>
      <c r="L46" s="141">
        <f t="shared" si="20"/>
        <v>7.4198624128897217</v>
      </c>
      <c r="N46" s="151">
        <f t="shared" si="21"/>
        <v>3.2930124672132983</v>
      </c>
      <c r="O46" s="141">
        <f t="shared" si="22"/>
        <v>10.110780728727359</v>
      </c>
      <c r="Q46" s="151">
        <v>-0.40813136755336443</v>
      </c>
      <c r="R46" s="141">
        <f t="shared" ref="R46:R68" si="23">IF(B46&gt;0,Q46/B46*100,0)</f>
        <v>-1.2531160470642737</v>
      </c>
      <c r="T46" s="151"/>
    </row>
    <row r="47" spans="1:20" x14ac:dyDescent="0.2">
      <c r="A47" s="135" t="str">
        <f t="shared" si="14"/>
        <v>22 Health professionals</v>
      </c>
      <c r="B47" s="151">
        <v>22.195552624474153</v>
      </c>
      <c r="C47" s="141">
        <f t="shared" si="15"/>
        <v>4.3169662809418643</v>
      </c>
      <c r="E47" s="151">
        <v>26.463872083248283</v>
      </c>
      <c r="F47" s="141">
        <f t="shared" si="16"/>
        <v>4.7916103110014001</v>
      </c>
      <c r="H47" s="151">
        <f t="shared" si="17"/>
        <v>4.2683194587741298</v>
      </c>
      <c r="I47" s="141">
        <f t="shared" si="18"/>
        <v>19.230516721028266</v>
      </c>
      <c r="K47" s="151">
        <f t="shared" si="19"/>
        <v>1.6468794665165158</v>
      </c>
      <c r="L47" s="141">
        <f t="shared" si="20"/>
        <v>7.4198624128897217</v>
      </c>
      <c r="N47" s="151">
        <f t="shared" si="21"/>
        <v>2.112996723401225</v>
      </c>
      <c r="O47" s="141">
        <f t="shared" si="22"/>
        <v>9.5199104034531103</v>
      </c>
      <c r="Q47" s="151">
        <v>0.50844326885638913</v>
      </c>
      <c r="R47" s="141">
        <f t="shared" si="23"/>
        <v>2.2907439046854319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23.145996224936866</v>
      </c>
      <c r="C48" s="141">
        <f t="shared" si="15"/>
        <v>4.5018246192114075</v>
      </c>
      <c r="E48" s="151">
        <v>27.382664149279357</v>
      </c>
      <c r="F48" s="141">
        <f t="shared" si="16"/>
        <v>4.9579689422482449</v>
      </c>
      <c r="H48" s="151">
        <f t="shared" si="17"/>
        <v>4.2366679243424912</v>
      </c>
      <c r="I48" s="141">
        <f t="shared" si="18"/>
        <v>18.304107039376504</v>
      </c>
      <c r="K48" s="151">
        <f t="shared" si="19"/>
        <v>1.7174010739829644</v>
      </c>
      <c r="L48" s="141">
        <f t="shared" si="20"/>
        <v>7.4198624128897217</v>
      </c>
      <c r="N48" s="151">
        <f t="shared" si="21"/>
        <v>2.2534345941020115</v>
      </c>
      <c r="O48" s="141">
        <f t="shared" si="22"/>
        <v>9.7357425111571665</v>
      </c>
      <c r="Q48" s="151">
        <v>0.26583225625751522</v>
      </c>
      <c r="R48" s="141">
        <f t="shared" si="23"/>
        <v>1.1485021153296258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32.870748143649379</v>
      </c>
      <c r="C49" s="141">
        <f t="shared" si="15"/>
        <v>6.3932587652265589</v>
      </c>
      <c r="E49" s="151">
        <v>41.71620724779465</v>
      </c>
      <c r="F49" s="141">
        <f t="shared" si="16"/>
        <v>7.5532336369980344</v>
      </c>
      <c r="H49" s="151">
        <f t="shared" si="17"/>
        <v>8.8454591041452701</v>
      </c>
      <c r="I49" s="141">
        <f t="shared" si="18"/>
        <v>26.909819835829364</v>
      </c>
      <c r="K49" s="151">
        <f t="shared" si="19"/>
        <v>2.4389642863462861</v>
      </c>
      <c r="L49" s="141">
        <f t="shared" si="20"/>
        <v>7.4198624128897217</v>
      </c>
      <c r="N49" s="151">
        <f t="shared" si="21"/>
        <v>6.6161857491150347</v>
      </c>
      <c r="O49" s="141">
        <f t="shared" si="22"/>
        <v>20.127883065519093</v>
      </c>
      <c r="Q49" s="151">
        <v>-0.20969093131605054</v>
      </c>
      <c r="R49" s="141">
        <f t="shared" si="23"/>
        <v>-0.63792564257945794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10.723421598952596</v>
      </c>
      <c r="C50" s="141">
        <f t="shared" si="15"/>
        <v>2.0856723075215067</v>
      </c>
      <c r="E50" s="151">
        <v>10.013171648827457</v>
      </c>
      <c r="F50" s="141">
        <f t="shared" si="16"/>
        <v>1.8130081783730934</v>
      </c>
      <c r="H50" s="151">
        <f t="shared" si="17"/>
        <v>-0.7102499501251387</v>
      </c>
      <c r="I50" s="141">
        <f t="shared" si="18"/>
        <v>-6.6233519177732569</v>
      </c>
      <c r="K50" s="151">
        <f t="shared" si="19"/>
        <v>0.79566312859638166</v>
      </c>
      <c r="L50" s="141">
        <f t="shared" si="20"/>
        <v>7.4198624128897217</v>
      </c>
      <c r="N50" s="151">
        <f t="shared" si="21"/>
        <v>-1.3270950680973341</v>
      </c>
      <c r="O50" s="141">
        <f t="shared" si="22"/>
        <v>-12.375668119091367</v>
      </c>
      <c r="Q50" s="151">
        <v>-0.17881801062418623</v>
      </c>
      <c r="R50" s="141">
        <f t="shared" si="23"/>
        <v>-1.6675462115716144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9.3401785161809308</v>
      </c>
      <c r="C51" s="141">
        <f t="shared" si="15"/>
        <v>1.8166358096382815</v>
      </c>
      <c r="E51" s="151">
        <v>10.58712309906603</v>
      </c>
      <c r="F51" s="141">
        <f t="shared" si="16"/>
        <v>1.9169291646265831</v>
      </c>
      <c r="H51" s="151">
        <f t="shared" si="17"/>
        <v>1.2469445828850994</v>
      </c>
      <c r="I51" s="141">
        <f t="shared" si="18"/>
        <v>13.350329233267777</v>
      </c>
      <c r="K51" s="151">
        <f t="shared" si="19"/>
        <v>0.69302839501890978</v>
      </c>
      <c r="L51" s="141">
        <f t="shared" si="20"/>
        <v>7.4198624128897217</v>
      </c>
      <c r="N51" s="151">
        <f t="shared" si="21"/>
        <v>0.2991610748734419</v>
      </c>
      <c r="O51" s="141">
        <f t="shared" si="22"/>
        <v>3.2029481487444276</v>
      </c>
      <c r="Q51" s="151">
        <v>0.25475511299274761</v>
      </c>
      <c r="R51" s="141">
        <f t="shared" si="23"/>
        <v>2.7275186716336277</v>
      </c>
      <c r="T51" s="151"/>
    </row>
    <row r="52" spans="1:20" x14ac:dyDescent="0.2">
      <c r="A52" s="135" t="str">
        <f t="shared" si="14"/>
        <v>33 Protective service occupations</v>
      </c>
      <c r="B52" s="151">
        <v>5.3037595787589051</v>
      </c>
      <c r="C52" s="141">
        <f t="shared" si="15"/>
        <v>1.0315648207144861</v>
      </c>
      <c r="E52" s="151">
        <v>7.4131450401961931</v>
      </c>
      <c r="F52" s="141">
        <f t="shared" si="16"/>
        <v>1.34224130542249</v>
      </c>
      <c r="H52" s="151">
        <f t="shared" si="17"/>
        <v>2.109385461437288</v>
      </c>
      <c r="I52" s="141">
        <f t="shared" si="18"/>
        <v>39.771513586045515</v>
      </c>
      <c r="K52" s="151">
        <f t="shared" si="19"/>
        <v>0.39353166345437024</v>
      </c>
      <c r="L52" s="141">
        <f t="shared" si="20"/>
        <v>7.4198624128897217</v>
      </c>
      <c r="N52" s="151">
        <f t="shared" si="21"/>
        <v>1.8505727759479793</v>
      </c>
      <c r="O52" s="141">
        <f t="shared" si="22"/>
        <v>34.891716874938332</v>
      </c>
      <c r="Q52" s="151">
        <v>-0.13471897796506155</v>
      </c>
      <c r="R52" s="141">
        <f t="shared" si="23"/>
        <v>-2.5400657017825492</v>
      </c>
      <c r="T52" s="151"/>
    </row>
    <row r="53" spans="1:20" x14ac:dyDescent="0.2">
      <c r="A53" s="135" t="str">
        <f t="shared" si="14"/>
        <v>34 Culture, media and sports occupations</v>
      </c>
      <c r="B53" s="151">
        <v>9.0098053530732116</v>
      </c>
      <c r="C53" s="141">
        <f t="shared" si="15"/>
        <v>1.7523792520569441</v>
      </c>
      <c r="E53" s="151">
        <v>9.5470495959577981</v>
      </c>
      <c r="F53" s="141">
        <f t="shared" si="16"/>
        <v>1.7286110339306822</v>
      </c>
      <c r="H53" s="151">
        <f t="shared" si="17"/>
        <v>0.5372442428845865</v>
      </c>
      <c r="I53" s="141">
        <f t="shared" si="18"/>
        <v>5.9628840117099235</v>
      </c>
      <c r="K53" s="151">
        <f t="shared" si="19"/>
        <v>0.6685151608672053</v>
      </c>
      <c r="L53" s="141">
        <f t="shared" si="20"/>
        <v>7.4198624128897217</v>
      </c>
      <c r="N53" s="151">
        <f t="shared" si="21"/>
        <v>0.17544815576371003</v>
      </c>
      <c r="O53" s="141">
        <f t="shared" si="22"/>
        <v>1.9473023987567646</v>
      </c>
      <c r="Q53" s="151">
        <v>-0.30671907374632884</v>
      </c>
      <c r="R53" s="141">
        <f t="shared" si="23"/>
        <v>-3.4042807999365725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31.230213806712531</v>
      </c>
      <c r="C54" s="141">
        <f t="shared" si="15"/>
        <v>6.0741799148322455</v>
      </c>
      <c r="E54" s="151">
        <v>31.704876211345216</v>
      </c>
      <c r="F54" s="141">
        <f t="shared" si="16"/>
        <v>5.7405587241887002</v>
      </c>
      <c r="H54" s="151">
        <f t="shared" si="17"/>
        <v>0.47466240463268505</v>
      </c>
      <c r="I54" s="141">
        <f t="shared" si="18"/>
        <v>1.5198820205664543</v>
      </c>
      <c r="K54" s="151">
        <f t="shared" si="19"/>
        <v>2.3172388957093593</v>
      </c>
      <c r="L54" s="141">
        <f t="shared" si="20"/>
        <v>7.4198624128897217</v>
      </c>
      <c r="N54" s="151">
        <f t="shared" si="21"/>
        <v>-1.5115991262331068</v>
      </c>
      <c r="O54" s="141">
        <f t="shared" si="22"/>
        <v>-4.8401818046734224</v>
      </c>
      <c r="Q54" s="151">
        <v>-0.33097736484356749</v>
      </c>
      <c r="R54" s="141">
        <f t="shared" si="23"/>
        <v>-1.059798587649849</v>
      </c>
      <c r="T54" s="151"/>
    </row>
    <row r="55" spans="1:20" x14ac:dyDescent="0.2">
      <c r="A55" s="135" t="str">
        <f t="shared" si="14"/>
        <v>41 Administrative occupations</v>
      </c>
      <c r="B55" s="151">
        <v>51.569342934633084</v>
      </c>
      <c r="C55" s="141">
        <f t="shared" si="15"/>
        <v>10.030077572101581</v>
      </c>
      <c r="E55" s="151">
        <v>46.60764218576842</v>
      </c>
      <c r="F55" s="141">
        <f t="shared" si="16"/>
        <v>8.4388882385113124</v>
      </c>
      <c r="H55" s="151">
        <f t="shared" si="17"/>
        <v>-4.9617007488646649</v>
      </c>
      <c r="I55" s="141">
        <f t="shared" si="18"/>
        <v>-9.6214154893419668</v>
      </c>
      <c r="K55" s="151">
        <f t="shared" si="19"/>
        <v>3.8263742929810416</v>
      </c>
      <c r="L55" s="141">
        <f t="shared" si="20"/>
        <v>7.4198624128897217</v>
      </c>
      <c r="N55" s="151">
        <f t="shared" si="21"/>
        <v>-8.3610965202958258</v>
      </c>
      <c r="O55" s="141">
        <f t="shared" si="22"/>
        <v>-16.213308226350616</v>
      </c>
      <c r="Q55" s="151">
        <v>-0.42697852154988031</v>
      </c>
      <c r="R55" s="141">
        <f t="shared" si="23"/>
        <v>-0.82796967588107262</v>
      </c>
      <c r="T55" s="151"/>
    </row>
    <row r="56" spans="1:20" x14ac:dyDescent="0.2">
      <c r="A56" s="135" t="str">
        <f t="shared" si="14"/>
        <v>42 Secretarial and related occupations</v>
      </c>
      <c r="B56" s="151">
        <v>10.057288366228434</v>
      </c>
      <c r="C56" s="141">
        <f t="shared" si="15"/>
        <v>1.956111455717614</v>
      </c>
      <c r="E56" s="151">
        <v>7.4425565319670044</v>
      </c>
      <c r="F56" s="141">
        <f t="shared" si="16"/>
        <v>1.3475666186188215</v>
      </c>
      <c r="H56" s="151">
        <f t="shared" si="17"/>
        <v>-2.6147318342614296</v>
      </c>
      <c r="I56" s="141">
        <f t="shared" si="18"/>
        <v>-25.998377883262147</v>
      </c>
      <c r="K56" s="151">
        <f t="shared" si="19"/>
        <v>0.7462369592417144</v>
      </c>
      <c r="L56" s="141">
        <f t="shared" si="20"/>
        <v>7.4198624128897217</v>
      </c>
      <c r="N56" s="151">
        <f t="shared" si="21"/>
        <v>-3.4477330974229741</v>
      </c>
      <c r="O56" s="141">
        <f t="shared" si="22"/>
        <v>-34.280941063599059</v>
      </c>
      <c r="Q56" s="151">
        <v>8.6764303919830074E-2</v>
      </c>
      <c r="R56" s="141">
        <f t="shared" si="23"/>
        <v>0.86270076744719404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4.2868267889618883</v>
      </c>
      <c r="C57" s="141">
        <f t="shared" si="15"/>
        <v>0.8337745409312689</v>
      </c>
      <c r="E57" s="151">
        <v>4.7447065642102739</v>
      </c>
      <c r="F57" s="141">
        <f t="shared" si="16"/>
        <v>0.85908762044452169</v>
      </c>
      <c r="H57" s="151">
        <f t="shared" si="17"/>
        <v>0.45787977524838563</v>
      </c>
      <c r="I57" s="141">
        <f t="shared" si="18"/>
        <v>10.681088781738879</v>
      </c>
      <c r="K57" s="151">
        <f t="shared" si="19"/>
        <v>0.31807664961987053</v>
      </c>
      <c r="L57" s="141">
        <f t="shared" si="20"/>
        <v>7.4198624128897217</v>
      </c>
      <c r="N57" s="151">
        <f t="shared" si="21"/>
        <v>0.27327139904765108</v>
      </c>
      <c r="O57" s="141">
        <f t="shared" si="22"/>
        <v>6.3746778794817454</v>
      </c>
      <c r="Q57" s="151">
        <v>-0.133468273419136</v>
      </c>
      <c r="R57" s="141">
        <f t="shared" si="23"/>
        <v>-3.1134515106325793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21.696498374627875</v>
      </c>
      <c r="C58" s="141">
        <f t="shared" si="15"/>
        <v>4.2199017741283891</v>
      </c>
      <c r="E58" s="151">
        <v>20.246113977145022</v>
      </c>
      <c r="F58" s="141">
        <f t="shared" si="16"/>
        <v>3.6658085477977442</v>
      </c>
      <c r="H58" s="151">
        <f t="shared" si="17"/>
        <v>-1.4503843974828534</v>
      </c>
      <c r="I58" s="141">
        <f t="shared" si="18"/>
        <v>-6.6848777735440841</v>
      </c>
      <c r="K58" s="151">
        <f t="shared" si="19"/>
        <v>1.6098503278122431</v>
      </c>
      <c r="L58" s="141">
        <f t="shared" si="20"/>
        <v>7.4198624128897217</v>
      </c>
      <c r="N58" s="151">
        <f t="shared" si="21"/>
        <v>-1.7565357085163797</v>
      </c>
      <c r="O58" s="141">
        <f t="shared" si="22"/>
        <v>-8.0959410047959253</v>
      </c>
      <c r="Q58" s="151">
        <v>-1.3036990167787168</v>
      </c>
      <c r="R58" s="141">
        <f t="shared" si="23"/>
        <v>-6.008799181637885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15.139862403042097</v>
      </c>
      <c r="C59" s="141">
        <f t="shared" si="15"/>
        <v>2.9446563731855102</v>
      </c>
      <c r="E59" s="151">
        <v>13.784114072489885</v>
      </c>
      <c r="F59" s="141">
        <f t="shared" si="16"/>
        <v>2.4957837957345137</v>
      </c>
      <c r="H59" s="151">
        <f t="shared" si="17"/>
        <v>-1.3557483305522116</v>
      </c>
      <c r="I59" s="141">
        <f t="shared" si="18"/>
        <v>-8.9548259717327277</v>
      </c>
      <c r="K59" s="151">
        <f t="shared" si="19"/>
        <v>1.1233569598065432</v>
      </c>
      <c r="L59" s="141">
        <f t="shared" si="20"/>
        <v>7.4198624128897217</v>
      </c>
      <c r="N59" s="151">
        <f t="shared" si="21"/>
        <v>-1.9753555285468445</v>
      </c>
      <c r="O59" s="141">
        <f t="shared" si="22"/>
        <v>-13.047380986434398</v>
      </c>
      <c r="Q59" s="151">
        <v>-0.50374976181191022</v>
      </c>
      <c r="R59" s="141">
        <f t="shared" si="23"/>
        <v>-3.3273073981880468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8.6281213165090875</v>
      </c>
      <c r="C60" s="141">
        <f t="shared" si="15"/>
        <v>1.6781428884169491</v>
      </c>
      <c r="E60" s="151">
        <v>7.975562324557691</v>
      </c>
      <c r="F60" s="141">
        <f t="shared" si="16"/>
        <v>1.4440738887404025</v>
      </c>
      <c r="H60" s="151">
        <f t="shared" si="17"/>
        <v>-0.65255899195139655</v>
      </c>
      <c r="I60" s="141">
        <f t="shared" si="18"/>
        <v>-7.5631643090459004</v>
      </c>
      <c r="K60" s="151">
        <f t="shared" si="19"/>
        <v>0.64019473050218356</v>
      </c>
      <c r="L60" s="141">
        <f t="shared" si="20"/>
        <v>7.4198624128897217</v>
      </c>
      <c r="N60" s="151">
        <f t="shared" si="21"/>
        <v>-1.4317140958364261</v>
      </c>
      <c r="O60" s="141">
        <f t="shared" si="22"/>
        <v>-16.593578640311623</v>
      </c>
      <c r="Q60" s="151">
        <v>0.13896037338284598</v>
      </c>
      <c r="R60" s="141">
        <f t="shared" si="23"/>
        <v>1.6105519183760033</v>
      </c>
      <c r="T60" s="151"/>
    </row>
    <row r="61" spans="1:20" x14ac:dyDescent="0.2">
      <c r="A61" s="135" t="str">
        <f t="shared" si="14"/>
        <v>61 Caring personal service occupations</v>
      </c>
      <c r="B61" s="151">
        <v>35.559954397181002</v>
      </c>
      <c r="C61" s="141">
        <f t="shared" si="15"/>
        <v>6.9163010573203811</v>
      </c>
      <c r="E61" s="151">
        <v>42.779297507583621</v>
      </c>
      <c r="F61" s="141">
        <f t="shared" si="16"/>
        <v>7.7457192352621842</v>
      </c>
      <c r="H61" s="151">
        <f t="shared" si="17"/>
        <v>7.2193431104026189</v>
      </c>
      <c r="I61" s="141">
        <f t="shared" si="18"/>
        <v>20.301890800441889</v>
      </c>
      <c r="K61" s="151">
        <f t="shared" si="19"/>
        <v>2.6384996903571589</v>
      </c>
      <c r="L61" s="141">
        <f t="shared" si="20"/>
        <v>7.4198624128897217</v>
      </c>
      <c r="N61" s="151">
        <f t="shared" si="21"/>
        <v>3.5476792549243052</v>
      </c>
      <c r="O61" s="141">
        <f t="shared" si="22"/>
        <v>9.976613623569623</v>
      </c>
      <c r="Q61" s="151">
        <v>1.0331641651211549</v>
      </c>
      <c r="R61" s="141">
        <f t="shared" si="23"/>
        <v>2.905414763982539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10.076784289309176</v>
      </c>
      <c r="C62" s="141">
        <f t="shared" si="15"/>
        <v>1.9599033524087823</v>
      </c>
      <c r="E62" s="151">
        <v>10.632461897120223</v>
      </c>
      <c r="F62" s="141">
        <f t="shared" si="16"/>
        <v>1.9251383129916251</v>
      </c>
      <c r="H62" s="151">
        <f t="shared" si="17"/>
        <v>0.55567760781104703</v>
      </c>
      <c r="I62" s="141">
        <f t="shared" si="18"/>
        <v>5.5144338893964973</v>
      </c>
      <c r="K62" s="151">
        <f t="shared" si="19"/>
        <v>0.74768352991042819</v>
      </c>
      <c r="L62" s="141">
        <f t="shared" si="20"/>
        <v>7.4198624128897217</v>
      </c>
      <c r="N62" s="151">
        <f t="shared" si="21"/>
        <v>-0.19980368428664896</v>
      </c>
      <c r="O62" s="141">
        <f t="shared" si="22"/>
        <v>-1.9828119621318867</v>
      </c>
      <c r="Q62" s="151">
        <v>7.7977621872678347E-3</v>
      </c>
      <c r="R62" s="141">
        <f t="shared" si="23"/>
        <v>7.7383438638661359E-2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0.51609086619476729</v>
      </c>
      <c r="C63" s="141">
        <f t="shared" si="15"/>
        <v>0.10037807595780343</v>
      </c>
      <c r="E63" s="151">
        <v>0.46860094322656398</v>
      </c>
      <c r="F63" s="141">
        <f t="shared" si="16"/>
        <v>8.4845978103510467E-2</v>
      </c>
      <c r="H63" s="151">
        <f t="shared" si="17"/>
        <v>-4.7489922968203313E-2</v>
      </c>
      <c r="I63" s="141">
        <f t="shared" si="18"/>
        <v>-9.2018530221926298</v>
      </c>
      <c r="K63" s="151">
        <f t="shared" si="19"/>
        <v>3.8293232197142528E-2</v>
      </c>
      <c r="L63" s="141">
        <f t="shared" si="20"/>
        <v>7.4198624128897217</v>
      </c>
      <c r="N63" s="151">
        <f t="shared" si="21"/>
        <v>-9.3867172096951598E-2</v>
      </c>
      <c r="O63" s="141">
        <f t="shared" si="22"/>
        <v>-18.188109545330942</v>
      </c>
      <c r="Q63" s="151">
        <v>8.0840169316057607E-3</v>
      </c>
      <c r="R63" s="141">
        <f t="shared" si="23"/>
        <v>1.5663941102485888</v>
      </c>
      <c r="T63" s="151"/>
    </row>
    <row r="64" spans="1:20" x14ac:dyDescent="0.2">
      <c r="A64" s="135" t="str">
        <f t="shared" si="14"/>
        <v>71 Sales occupations</v>
      </c>
      <c r="B64" s="151">
        <v>28.855724865413848</v>
      </c>
      <c r="C64" s="141">
        <f t="shared" si="15"/>
        <v>5.6123491657860232</v>
      </c>
      <c r="E64" s="151">
        <v>25.330119841760993</v>
      </c>
      <c r="F64" s="141">
        <f t="shared" si="16"/>
        <v>4.5863304897665387</v>
      </c>
      <c r="H64" s="151">
        <f t="shared" si="17"/>
        <v>-3.5256050236528544</v>
      </c>
      <c r="I64" s="141">
        <f t="shared" si="18"/>
        <v>-12.218043525493293</v>
      </c>
      <c r="K64" s="151">
        <f t="shared" si="19"/>
        <v>2.1410550832557154</v>
      </c>
      <c r="L64" s="141">
        <f t="shared" si="20"/>
        <v>7.4198624128897217</v>
      </c>
      <c r="N64" s="151">
        <f t="shared" si="21"/>
        <v>-5.0038537842085304</v>
      </c>
      <c r="O64" s="141">
        <f t="shared" si="22"/>
        <v>-17.34093947577832</v>
      </c>
      <c r="Q64" s="151">
        <v>-0.6628063227000397</v>
      </c>
      <c r="R64" s="141">
        <f t="shared" si="23"/>
        <v>-2.2969664626046944</v>
      </c>
      <c r="T64" s="151"/>
    </row>
    <row r="65" spans="1:20" x14ac:dyDescent="0.2">
      <c r="A65" s="135" t="str">
        <f t="shared" si="14"/>
        <v>72 Customer service occupations</v>
      </c>
      <c r="B65" s="151">
        <v>10.274537842643968</v>
      </c>
      <c r="C65" s="141">
        <f t="shared" si="15"/>
        <v>1.9983658064024441</v>
      </c>
      <c r="E65" s="151">
        <v>15.595854675228496</v>
      </c>
      <c r="F65" s="141">
        <f t="shared" si="16"/>
        <v>2.8238217686219893</v>
      </c>
      <c r="H65" s="151">
        <f t="shared" si="17"/>
        <v>5.3213168325845288</v>
      </c>
      <c r="I65" s="141">
        <f t="shared" si="18"/>
        <v>51.791301118174516</v>
      </c>
      <c r="K65" s="151">
        <f t="shared" si="19"/>
        <v>0.76235657148447022</v>
      </c>
      <c r="L65" s="141">
        <f t="shared" si="20"/>
        <v>7.4198624128897217</v>
      </c>
      <c r="N65" s="151">
        <f t="shared" si="21"/>
        <v>4.5521891333760678</v>
      </c>
      <c r="O65" s="141">
        <f t="shared" si="22"/>
        <v>44.305536687815092</v>
      </c>
      <c r="Q65" s="151">
        <v>6.7711277239911058E-3</v>
      </c>
      <c r="R65" s="141">
        <f t="shared" si="23"/>
        <v>6.5902017469709168E-2</v>
      </c>
      <c r="T65" s="151"/>
    </row>
    <row r="66" spans="1:20" x14ac:dyDescent="0.2">
      <c r="A66" s="135" t="str">
        <f t="shared" si="14"/>
        <v>81 Process, plant and machine operatives</v>
      </c>
      <c r="B66" s="151">
        <v>16.144202774950578</v>
      </c>
      <c r="C66" s="141">
        <f t="shared" si="15"/>
        <v>3.1399974666682073</v>
      </c>
      <c r="E66" s="151">
        <v>19.807669396135985</v>
      </c>
      <c r="F66" s="141">
        <f t="shared" si="16"/>
        <v>3.5864227508683735</v>
      </c>
      <c r="H66" s="151">
        <f t="shared" si="17"/>
        <v>3.6634666211854068</v>
      </c>
      <c r="I66" s="141">
        <f t="shared" si="18"/>
        <v>22.692149449892064</v>
      </c>
      <c r="K66" s="151">
        <f t="shared" si="19"/>
        <v>1.1978776335592574</v>
      </c>
      <c r="L66" s="141">
        <f t="shared" si="20"/>
        <v>7.4198624128897217</v>
      </c>
      <c r="N66" s="151">
        <f t="shared" si="21"/>
        <v>3.487214992579533</v>
      </c>
      <c r="O66" s="141">
        <f t="shared" si="22"/>
        <v>21.600416206307273</v>
      </c>
      <c r="Q66" s="151">
        <v>-1.0216260049533834</v>
      </c>
      <c r="R66" s="141">
        <f t="shared" si="23"/>
        <v>-6.3281291693049289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22.884563959165511</v>
      </c>
      <c r="C67" s="141">
        <f t="shared" si="15"/>
        <v>4.4509768527610829</v>
      </c>
      <c r="E67" s="151">
        <v>26.268524301067522</v>
      </c>
      <c r="F67" s="141">
        <f t="shared" si="16"/>
        <v>4.7562401866150639</v>
      </c>
      <c r="H67" s="151">
        <f t="shared" si="17"/>
        <v>3.3839603419020108</v>
      </c>
      <c r="I67" s="141">
        <f t="shared" si="18"/>
        <v>14.787086823853146</v>
      </c>
      <c r="K67" s="151">
        <f t="shared" si="19"/>
        <v>1.6980031595598297</v>
      </c>
      <c r="L67" s="141">
        <f t="shared" si="20"/>
        <v>7.4198624128897217</v>
      </c>
      <c r="N67" s="151">
        <f t="shared" si="21"/>
        <v>0.416088156177155</v>
      </c>
      <c r="O67" s="141">
        <f t="shared" si="22"/>
        <v>1.8182044321211863</v>
      </c>
      <c r="Q67" s="151">
        <v>1.2698690261650258</v>
      </c>
      <c r="R67" s="141">
        <f t="shared" si="23"/>
        <v>5.5490199788422441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8.329893517096755</v>
      </c>
      <c r="C68" s="141">
        <f t="shared" si="15"/>
        <v>1.6201385045710195</v>
      </c>
      <c r="E68" s="151">
        <v>6.8137441465637201</v>
      </c>
      <c r="F68" s="141">
        <f t="shared" si="16"/>
        <v>1.2337123836789914</v>
      </c>
      <c r="H68" s="151">
        <f t="shared" si="17"/>
        <v>-1.5161493705330349</v>
      </c>
      <c r="I68" s="141">
        <f t="shared" si="18"/>
        <v>-18.20130554395686</v>
      </c>
      <c r="K68" s="151">
        <f t="shared" si="19"/>
        <v>0.6180666381087998</v>
      </c>
      <c r="L68" s="141">
        <f t="shared" si="20"/>
        <v>7.4198624128897217</v>
      </c>
      <c r="N68" s="151">
        <f t="shared" si="21"/>
        <v>-2.1461136638579017</v>
      </c>
      <c r="O68" s="141">
        <f t="shared" si="22"/>
        <v>-25.763998776852237</v>
      </c>
      <c r="Q68" s="151">
        <v>1.1897655216067206E-2</v>
      </c>
      <c r="R68" s="141">
        <f t="shared" si="23"/>
        <v>0.14283082000565517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43.086109527937175</v>
      </c>
      <c r="C69" s="141">
        <f t="shared" ref="C69" si="25">B69/B$71*100</f>
        <v>8.3801149336546157</v>
      </c>
      <c r="E69" s="151">
        <v>42.091888288753445</v>
      </c>
      <c r="F69" s="141">
        <f t="shared" ref="F69" si="26">E69/E$71*100</f>
        <v>7.6212553211961449</v>
      </c>
      <c r="H69" s="151">
        <f t="shared" ref="H69" si="27">E69-B69</f>
        <v>-0.99422123918373018</v>
      </c>
      <c r="I69" s="141">
        <f t="shared" ref="I69" si="28">IF(B69&gt;0,((E69/B69)-1)*100,0)</f>
        <v>-2.3075214960846524</v>
      </c>
      <c r="K69" s="151">
        <f t="shared" ref="K69" si="29">(($E$71/$B$71)-1)*B69</f>
        <v>3.1969300460399075</v>
      </c>
      <c r="L69" s="141">
        <f t="shared" ref="L69" si="30">IF(B69&gt;0,K69/B69*100,0)</f>
        <v>7.4198624128897217</v>
      </c>
      <c r="N69" s="151">
        <f t="shared" ref="N69" si="31">H69-(K69+Q69)</f>
        <v>-6.4332891125819174</v>
      </c>
      <c r="O69" s="141">
        <f t="shared" ref="O69" si="32">IF(B69&gt;0,N69/B69*100,0)</f>
        <v>-14.931236964921494</v>
      </c>
      <c r="Q69" s="151">
        <v>2.2421378273582793</v>
      </c>
      <c r="R69" s="141">
        <f t="shared" ref="R69" si="33">IF(B69&gt;0,Q69/B69*100,0)</f>
        <v>5.2038530559471132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514.14699999999971</v>
      </c>
      <c r="C71" s="147">
        <f>B71/B$71*100</f>
        <v>100</v>
      </c>
      <c r="D71" s="145"/>
      <c r="E71" s="152">
        <f>SUM(E44:E69)</f>
        <v>552.29599999999982</v>
      </c>
      <c r="F71" s="147">
        <f>E71/E$71*100</f>
        <v>100</v>
      </c>
      <c r="G71" s="145"/>
      <c r="H71" s="152">
        <f t="shared" si="17"/>
        <v>38.149000000000115</v>
      </c>
      <c r="I71" s="147">
        <f t="shared" si="18"/>
        <v>7.4198624128897217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Coventry and Warwickshire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Coventry and Warwickshire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Coventry and Warwickshire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Coventry and Warwickshire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36.168142084265533</v>
      </c>
      <c r="C7" s="11">
        <f t="shared" si="2"/>
        <v>37.939251237208026</v>
      </c>
      <c r="D7" s="11">
        <f t="shared" si="2"/>
        <v>1.7711091529424752</v>
      </c>
      <c r="E7" s="11">
        <f t="shared" si="2"/>
        <v>18.155424924636371</v>
      </c>
      <c r="F7" s="11">
        <f t="shared" si="2"/>
        <v>19.92653407757885</v>
      </c>
      <c r="G7" s="200">
        <f>IF(B7&gt;0,(1+(E7/B7))^(1/($C$6-$B$6))-1,0)</f>
        <v>2.7489687953435649E-2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24.774290641110703</v>
      </c>
      <c r="R7" s="11">
        <v>24.229300723839845</v>
      </c>
      <c r="S7" s="345">
        <f>R7-Q7</f>
        <v>-0.54498991727085766</v>
      </c>
      <c r="T7" s="345">
        <v>10.967745550933753</v>
      </c>
      <c r="U7" s="345">
        <f>SUM(S7:T7)</f>
        <v>10.422755633662895</v>
      </c>
      <c r="V7" s="346">
        <f>IF(Q7&gt;0,(1+(T7/Q7))^(1/($C$6-$B$6))-1,0)</f>
        <v>2.4735710074888617E-2</v>
      </c>
      <c r="X7" s="10" t="str">
        <f>name!B4</f>
        <v>Agriculture</v>
      </c>
      <c r="Y7" s="11">
        <v>3.416999999999998</v>
      </c>
      <c r="Z7" s="11">
        <v>3.5769999999999964</v>
      </c>
      <c r="AA7" s="345">
        <f>Z7-Y7</f>
        <v>0.15999999999999837</v>
      </c>
      <c r="AB7" s="11">
        <v>1.8157146094160781</v>
      </c>
      <c r="AC7" s="345">
        <f>SUM(AA7:AB7)</f>
        <v>1.9757146094160765</v>
      </c>
      <c r="AD7" s="348">
        <f>IF(Y7&gt;0,(1+(AB7/Y7))^(1/($C$6-$B$6))-1,0)</f>
        <v>2.8818593913578772E-2</v>
      </c>
    </row>
    <row r="8" spans="1:30" x14ac:dyDescent="0.2">
      <c r="A8" s="10" t="str">
        <f>name!D5</f>
        <v>12 Other managers and proprietors</v>
      </c>
      <c r="B8" s="11">
        <f t="shared" si="2"/>
        <v>14.48406046645942</v>
      </c>
      <c r="C8" s="11">
        <f t="shared" si="2"/>
        <v>21.06898386848717</v>
      </c>
      <c r="D8" s="11">
        <f t="shared" si="2"/>
        <v>6.5849234020277505</v>
      </c>
      <c r="E8" s="11">
        <f t="shared" si="2"/>
        <v>10.757409068374614</v>
      </c>
      <c r="F8" s="11">
        <f t="shared" si="2"/>
        <v>17.342332470402365</v>
      </c>
      <c r="G8" s="200">
        <f t="shared" ref="G8:G33" si="3">IF(B8&gt;0,(1+(E8/B8))^(1/($C$6-$B$6))-1,0)</f>
        <v>3.7723425124160936E-2</v>
      </c>
      <c r="H8" s="11"/>
      <c r="I8" s="10" t="str">
        <f>name!E4</f>
        <v>Managers, directors and senior officials</v>
      </c>
      <c r="J8" s="11">
        <f t="array" ref="J8:J16">MMULT(aggregation!$B$13:$AA$21,B7:B32)</f>
        <v>50.652202550724951</v>
      </c>
      <c r="K8" s="11">
        <f t="array" ref="K8:K16">MMULT(aggregation!$B$13:$AA$21,C7:C32)</f>
        <v>59.008235105695192</v>
      </c>
      <c r="L8" s="11">
        <f t="array" ref="L8:L16">MMULT(aggregation!$B$13:$AA$21,D7:D32)</f>
        <v>8.3560325549702252</v>
      </c>
      <c r="M8" s="11">
        <f t="array" ref="M8:M16">MMULT(aggregation!$B$13:$AA$21,E7:E32)</f>
        <v>28.912833993010985</v>
      </c>
      <c r="N8" s="11">
        <f t="array" ref="N8:N16">MMULT(aggregation!$B$13:$AA$21,F7:F32)</f>
        <v>37.268866547981219</v>
      </c>
      <c r="O8" s="11"/>
      <c r="P8" s="10" t="str">
        <f>name!D5</f>
        <v>12 Other managers and proprietors</v>
      </c>
      <c r="Q8" s="11">
        <v>8.1330940414614652</v>
      </c>
      <c r="R8" s="11">
        <v>12.091813981337051</v>
      </c>
      <c r="S8" s="345">
        <f t="shared" ref="S8:S31" si="4">R8-Q8</f>
        <v>3.9587199398755857</v>
      </c>
      <c r="T8" s="345">
        <v>5.5535417348944769</v>
      </c>
      <c r="U8" s="345">
        <f t="shared" ref="U8:U31" si="5">SUM(S8:T8)</f>
        <v>9.5122616747700626</v>
      </c>
      <c r="V8" s="346">
        <f t="shared" ref="V8:V33" si="6">IF(Q8&gt;0,(1+(T8/Q8))^(1/($C$6-$B$6))-1,0)</f>
        <v>3.5307581670527943E-2</v>
      </c>
      <c r="X8" s="10" t="str">
        <f>name!B5</f>
        <v>Mining and quarrying</v>
      </c>
      <c r="Y8" s="11">
        <v>0.44399999999999917</v>
      </c>
      <c r="Z8" s="11">
        <v>0.21400000000000005</v>
      </c>
      <c r="AA8" s="345">
        <f t="shared" ref="AA8:AA29" si="7">Z8-Y8</f>
        <v>-0.22999999999999912</v>
      </c>
      <c r="AB8" s="11">
        <v>0.13087766234569417</v>
      </c>
      <c r="AC8" s="345">
        <f t="shared" ref="AC8:AC29" si="8">SUM(AA8:AB8)</f>
        <v>-9.9122337654304948E-2</v>
      </c>
      <c r="AD8" s="348">
        <f t="shared" ref="AD8:AD29" si="9">IF(Y8&gt;0,(1+(AB8/Y8))^(1/($C$6-$B$6))-1,0)</f>
        <v>1.73713364130621E-2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32.569319378641026</v>
      </c>
      <c r="C9" s="11">
        <f t="shared" si="2"/>
        <v>37.87079916501073</v>
      </c>
      <c r="D9" s="11">
        <f t="shared" si="2"/>
        <v>5.3014797863697183</v>
      </c>
      <c r="E9" s="11">
        <f t="shared" si="2"/>
        <v>12.792515797720876</v>
      </c>
      <c r="F9" s="11">
        <f t="shared" si="2"/>
        <v>18.093995584090596</v>
      </c>
      <c r="G9" s="200">
        <f t="shared" si="3"/>
        <v>2.2332409675364984E-2</v>
      </c>
      <c r="H9" s="11"/>
      <c r="I9" s="10" t="str">
        <f>name!E5</f>
        <v>Professional occupations</v>
      </c>
      <c r="J9" s="11">
        <v>110.78161637170145</v>
      </c>
      <c r="K9" s="11">
        <v>133.43354264533303</v>
      </c>
      <c r="L9" s="11">
        <v>22.651926273631613</v>
      </c>
      <c r="M9" s="11">
        <v>56.656298606687898</v>
      </c>
      <c r="N9" s="11">
        <v>79.308224880319514</v>
      </c>
      <c r="O9" s="11"/>
      <c r="P9" s="10" t="str">
        <f>name!D6</f>
        <v>21 Science, research, engineering and technology professionals</v>
      </c>
      <c r="Q9" s="11">
        <v>26.84453284995416</v>
      </c>
      <c r="R9" s="11">
        <v>29.622575373259242</v>
      </c>
      <c r="S9" s="345">
        <f t="shared" si="4"/>
        <v>2.7780425233050821</v>
      </c>
      <c r="T9" s="345">
        <v>9.1702697193235068</v>
      </c>
      <c r="U9" s="345">
        <f t="shared" si="5"/>
        <v>11.948312242628589</v>
      </c>
      <c r="V9" s="346">
        <f t="shared" si="6"/>
        <v>1.9784357058957314E-2</v>
      </c>
      <c r="X9" s="10" t="str">
        <f>name!B6</f>
        <v>Food drink and tobacco</v>
      </c>
      <c r="Y9" s="11">
        <v>3.8379999999999961</v>
      </c>
      <c r="Z9" s="11">
        <v>3.7679999999999954</v>
      </c>
      <c r="AA9" s="345">
        <f t="shared" si="7"/>
        <v>-7.0000000000000728E-2</v>
      </c>
      <c r="AB9" s="11">
        <v>1.6797081535118172</v>
      </c>
      <c r="AC9" s="345">
        <f t="shared" si="8"/>
        <v>1.6097081535118165</v>
      </c>
      <c r="AD9" s="348">
        <f t="shared" si="9"/>
        <v>2.4495960503839065E-2</v>
      </c>
    </row>
    <row r="10" spans="1:30" x14ac:dyDescent="0.2">
      <c r="A10" s="10" t="str">
        <f>name!D7</f>
        <v>22 Health professionals</v>
      </c>
      <c r="B10" s="11">
        <f t="shared" si="2"/>
        <v>22.195552624474171</v>
      </c>
      <c r="C10" s="11">
        <f t="shared" si="2"/>
        <v>26.463872083248251</v>
      </c>
      <c r="D10" s="11">
        <f t="shared" si="2"/>
        <v>4.2683194587740783</v>
      </c>
      <c r="E10" s="11">
        <f t="shared" si="2"/>
        <v>13.02948540410444</v>
      </c>
      <c r="F10" s="11">
        <f t="shared" si="2"/>
        <v>17.297804862878522</v>
      </c>
      <c r="G10" s="200">
        <f t="shared" si="3"/>
        <v>3.1269959747833198E-2</v>
      </c>
      <c r="H10" s="11"/>
      <c r="I10" s="10" t="str">
        <f>name!E6</f>
        <v>Associate professional occupations</v>
      </c>
      <c r="J10" s="11">
        <v>65.607378853678199</v>
      </c>
      <c r="K10" s="11">
        <v>69.265365595392723</v>
      </c>
      <c r="L10" s="11">
        <v>3.6579867417145442</v>
      </c>
      <c r="M10" s="11">
        <v>29.966662196114278</v>
      </c>
      <c r="N10" s="11">
        <v>33.624648937828823</v>
      </c>
      <c r="O10" s="11"/>
      <c r="P10" s="10" t="str">
        <f>name!D7</f>
        <v>22 Health professionals</v>
      </c>
      <c r="Q10" s="11">
        <v>5.7342133256506953</v>
      </c>
      <c r="R10" s="11">
        <v>6.653696667145355</v>
      </c>
      <c r="S10" s="345">
        <f t="shared" si="4"/>
        <v>0.91948334149465971</v>
      </c>
      <c r="T10" s="345">
        <v>2.3931453764678974</v>
      </c>
      <c r="U10" s="345">
        <f t="shared" si="5"/>
        <v>3.3126287179625571</v>
      </c>
      <c r="V10" s="346">
        <f t="shared" si="6"/>
        <v>2.3524804870291627E-2</v>
      </c>
      <c r="X10" s="10" t="str">
        <f>name!B7</f>
        <v>Engineering</v>
      </c>
      <c r="Y10" s="11">
        <v>7.7380000000000093</v>
      </c>
      <c r="Z10" s="11">
        <v>7.5050000000000017</v>
      </c>
      <c r="AA10" s="345">
        <f t="shared" si="7"/>
        <v>-0.23300000000000765</v>
      </c>
      <c r="AB10" s="11">
        <v>3.3558452356263464</v>
      </c>
      <c r="AC10" s="345">
        <f t="shared" si="8"/>
        <v>3.1228452356263388</v>
      </c>
      <c r="AD10" s="348">
        <f t="shared" si="9"/>
        <v>2.430719935712089E-2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23.145996224936884</v>
      </c>
      <c r="C11" s="11">
        <f t="shared" si="2"/>
        <v>27.382664149279371</v>
      </c>
      <c r="D11" s="11">
        <f t="shared" si="2"/>
        <v>4.236667924342493</v>
      </c>
      <c r="E11" s="11">
        <f t="shared" si="2"/>
        <v>12.840719382015086</v>
      </c>
      <c r="F11" s="11">
        <f t="shared" si="2"/>
        <v>17.077387306357583</v>
      </c>
      <c r="G11" s="200">
        <f t="shared" si="3"/>
        <v>2.9858968974114664E-2</v>
      </c>
      <c r="H11" s="11"/>
      <c r="I11" s="10" t="str">
        <f>name!E7</f>
        <v>Administrative and secretarial occupations</v>
      </c>
      <c r="J11" s="11">
        <v>61.626631300861547</v>
      </c>
      <c r="K11" s="11">
        <v>54.050198717735356</v>
      </c>
      <c r="L11" s="11">
        <v>-7.5764325831261878</v>
      </c>
      <c r="M11" s="11">
        <v>28.799389826242461</v>
      </c>
      <c r="N11" s="11">
        <v>21.222957243116273</v>
      </c>
      <c r="O11" s="11"/>
      <c r="P11" s="10" t="str">
        <f>name!D8</f>
        <v>23 Teaching and other educational professionals</v>
      </c>
      <c r="Q11" s="11">
        <v>7.5806719410491956</v>
      </c>
      <c r="R11" s="11">
        <v>8.7906698525648928</v>
      </c>
      <c r="S11" s="345">
        <f t="shared" si="4"/>
        <v>1.2099979115156971</v>
      </c>
      <c r="T11" s="345">
        <v>3.5541874271156555</v>
      </c>
      <c r="U11" s="345">
        <f t="shared" si="5"/>
        <v>4.7641853386313526</v>
      </c>
      <c r="V11" s="346">
        <f t="shared" si="6"/>
        <v>2.596324437171238E-2</v>
      </c>
      <c r="X11" s="10" t="str">
        <f>name!B8</f>
        <v>Rest of manufacturing</v>
      </c>
      <c r="Y11" s="11">
        <v>41.33400000000006</v>
      </c>
      <c r="Z11" s="11">
        <v>39.145999999999972</v>
      </c>
      <c r="AA11" s="345">
        <f t="shared" si="7"/>
        <v>-2.1880000000000877</v>
      </c>
      <c r="AB11" s="11">
        <v>17.151566250913632</v>
      </c>
      <c r="AC11" s="345">
        <f t="shared" si="8"/>
        <v>14.963566250913544</v>
      </c>
      <c r="AD11" s="348">
        <f t="shared" si="9"/>
        <v>2.3409437590599991E-2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32.870748143649365</v>
      </c>
      <c r="C12" s="11">
        <f t="shared" si="2"/>
        <v>41.716207247794685</v>
      </c>
      <c r="D12" s="11">
        <f t="shared" si="2"/>
        <v>8.8454591041453234</v>
      </c>
      <c r="E12" s="11">
        <f t="shared" si="2"/>
        <v>17.99357802284749</v>
      </c>
      <c r="F12" s="11">
        <f t="shared" si="2"/>
        <v>26.839037126992817</v>
      </c>
      <c r="G12" s="200">
        <f t="shared" si="3"/>
        <v>2.9532941526622558E-2</v>
      </c>
      <c r="H12" s="11"/>
      <c r="I12" s="10" t="str">
        <f>name!E8</f>
        <v>Skilled trades occupations</v>
      </c>
      <c r="J12" s="11">
        <v>49.751308883140993</v>
      </c>
      <c r="K12" s="11">
        <v>46.750496938402847</v>
      </c>
      <c r="L12" s="11">
        <v>-3.0008119447381483</v>
      </c>
      <c r="M12" s="11">
        <v>20.348956460288019</v>
      </c>
      <c r="N12" s="11">
        <v>17.348144515549873</v>
      </c>
      <c r="O12" s="11"/>
      <c r="P12" s="10" t="str">
        <f>name!D9</f>
        <v>24 Business, media and public service professionals</v>
      </c>
      <c r="Q12" s="11">
        <v>19.638315491448729</v>
      </c>
      <c r="R12" s="11">
        <v>24.23092512712228</v>
      </c>
      <c r="S12" s="345">
        <f t="shared" si="4"/>
        <v>4.5926096356735506</v>
      </c>
      <c r="T12" s="345">
        <v>9.5389451931675655</v>
      </c>
      <c r="U12" s="345">
        <f t="shared" si="5"/>
        <v>14.131554828841116</v>
      </c>
      <c r="V12" s="346">
        <f t="shared" si="6"/>
        <v>2.6745210183197532E-2</v>
      </c>
      <c r="X12" s="10" t="str">
        <f>name!B9</f>
        <v>Electricity and gas</v>
      </c>
      <c r="Y12" s="11">
        <v>6.734</v>
      </c>
      <c r="Z12" s="11">
        <v>6.3189999999999991</v>
      </c>
      <c r="AA12" s="345">
        <f t="shared" si="7"/>
        <v>-0.41500000000000092</v>
      </c>
      <c r="AB12" s="11">
        <v>2.7412006735319543</v>
      </c>
      <c r="AC12" s="345">
        <f t="shared" si="8"/>
        <v>2.3262006735319534</v>
      </c>
      <c r="AD12" s="348">
        <f t="shared" si="9"/>
        <v>2.3028392376414741E-2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10.723421598952598</v>
      </c>
      <c r="C13" s="11">
        <f t="shared" si="2"/>
        <v>10.013171648827461</v>
      </c>
      <c r="D13" s="11">
        <f t="shared" si="2"/>
        <v>-0.71024995012513603</v>
      </c>
      <c r="E13" s="11">
        <f t="shared" si="2"/>
        <v>3.8722464137604531</v>
      </c>
      <c r="F13" s="11">
        <f t="shared" si="2"/>
        <v>3.1619964636353175</v>
      </c>
      <c r="G13" s="200">
        <f t="shared" si="3"/>
        <v>2.0765632650281418E-2</v>
      </c>
      <c r="H13" s="11"/>
      <c r="I13" s="10" t="str">
        <f>name!E9</f>
        <v>Caring, leisure and other service occupations</v>
      </c>
      <c r="J13" s="11">
        <v>46.152829552684977</v>
      </c>
      <c r="K13" s="11">
        <v>53.880360347930463</v>
      </c>
      <c r="L13" s="11">
        <v>7.7275307952454835</v>
      </c>
      <c r="M13" s="11">
        <v>28.107991450446018</v>
      </c>
      <c r="N13" s="11">
        <v>35.835522245691507</v>
      </c>
      <c r="O13" s="11"/>
      <c r="P13" s="10" t="str">
        <f>name!D10</f>
        <v>31 Science, engineering and technology associate professionals</v>
      </c>
      <c r="Q13" s="11">
        <v>8.3501993477218885</v>
      </c>
      <c r="R13" s="11">
        <v>7.11909962879355</v>
      </c>
      <c r="S13" s="345">
        <f t="shared" si="4"/>
        <v>-1.2310997189283386</v>
      </c>
      <c r="T13" s="345">
        <v>2.5724483230534712</v>
      </c>
      <c r="U13" s="345">
        <f t="shared" si="5"/>
        <v>1.3413486041251326</v>
      </c>
      <c r="V13" s="346">
        <f t="shared" si="6"/>
        <v>1.8064761596447987E-2</v>
      </c>
      <c r="X13" s="10" t="str">
        <f>name!B10</f>
        <v>Water and sewerage</v>
      </c>
      <c r="Y13" s="11">
        <v>4.0949999999999998</v>
      </c>
      <c r="Z13" s="11">
        <v>4.372999999999994</v>
      </c>
      <c r="AA13" s="345">
        <f t="shared" si="7"/>
        <v>0.27799999999999425</v>
      </c>
      <c r="AB13" s="11">
        <v>1.8753170810120161</v>
      </c>
      <c r="AC13" s="345">
        <f t="shared" si="8"/>
        <v>2.1533170810120104</v>
      </c>
      <c r="AD13" s="348">
        <f t="shared" si="9"/>
        <v>2.5454116268632143E-2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9.3401785161809237</v>
      </c>
      <c r="C14" s="11">
        <f t="shared" si="2"/>
        <v>10.587123099066043</v>
      </c>
      <c r="D14" s="11">
        <f t="shared" si="2"/>
        <v>1.2469445828851189</v>
      </c>
      <c r="E14" s="11">
        <f t="shared" si="2"/>
        <v>5.6190601740388342</v>
      </c>
      <c r="F14" s="11">
        <f t="shared" si="2"/>
        <v>6.8660047569239531</v>
      </c>
      <c r="G14" s="200">
        <f t="shared" si="3"/>
        <v>3.189843628246658E-2</v>
      </c>
      <c r="H14" s="11"/>
      <c r="I14" s="10" t="str">
        <f>name!E10</f>
        <v>Sales and customer service occupations</v>
      </c>
      <c r="J14" s="11">
        <v>39.130262708057828</v>
      </c>
      <c r="K14" s="11">
        <v>40.925974516989491</v>
      </c>
      <c r="L14" s="11">
        <v>1.7957118089316659</v>
      </c>
      <c r="M14" s="11">
        <v>18.252654780589644</v>
      </c>
      <c r="N14" s="11">
        <v>20.048366589521308</v>
      </c>
      <c r="O14" s="11"/>
      <c r="P14" s="10" t="str">
        <f>name!D11</f>
        <v>32 Health and social care associate professionals</v>
      </c>
      <c r="Q14" s="11">
        <v>2.0962037566904379</v>
      </c>
      <c r="R14" s="11">
        <v>2.0785509262270279</v>
      </c>
      <c r="S14" s="345">
        <f t="shared" si="4"/>
        <v>-1.7652830463410041E-2</v>
      </c>
      <c r="T14" s="345">
        <v>0.96065293714742239</v>
      </c>
      <c r="U14" s="345">
        <f t="shared" si="5"/>
        <v>0.94300010668401235</v>
      </c>
      <c r="V14" s="346">
        <f t="shared" si="6"/>
        <v>2.5469557590254599E-2</v>
      </c>
      <c r="X14" s="10" t="str">
        <f>name!B11</f>
        <v>Construction</v>
      </c>
      <c r="Y14" s="11">
        <v>30.68000000000001</v>
      </c>
      <c r="Z14" s="11">
        <v>32.180999999999997</v>
      </c>
      <c r="AA14" s="345">
        <f t="shared" si="7"/>
        <v>1.500999999999987</v>
      </c>
      <c r="AB14" s="11">
        <v>13.117376668435586</v>
      </c>
      <c r="AC14" s="345">
        <f t="shared" si="8"/>
        <v>14.618376668435573</v>
      </c>
      <c r="AD14" s="348">
        <f t="shared" si="9"/>
        <v>2.4014680607178374E-2</v>
      </c>
    </row>
    <row r="15" spans="1:30" x14ac:dyDescent="0.2">
      <c r="A15" s="10" t="str">
        <f>name!D12</f>
        <v>33 Protective service occupations</v>
      </c>
      <c r="B15" s="11">
        <f t="shared" si="2"/>
        <v>5.303759578758906</v>
      </c>
      <c r="C15" s="11">
        <f t="shared" si="2"/>
        <v>7.4131450401962029</v>
      </c>
      <c r="D15" s="11">
        <f t="shared" si="2"/>
        <v>2.1093854614372956</v>
      </c>
      <c r="E15" s="11">
        <f t="shared" si="2"/>
        <v>2.2842054932620042</v>
      </c>
      <c r="F15" s="11">
        <f t="shared" si="2"/>
        <v>4.3935909546992988</v>
      </c>
      <c r="G15" s="200">
        <f t="shared" si="3"/>
        <v>2.4163827584358089E-2</v>
      </c>
      <c r="H15" s="11"/>
      <c r="I15" s="10" t="str">
        <f>name!E11</f>
        <v>Process, plant and machine operatives</v>
      </c>
      <c r="J15" s="11">
        <v>39.028766734116104</v>
      </c>
      <c r="K15" s="11">
        <v>46.076193697203493</v>
      </c>
      <c r="L15" s="11">
        <v>7.0474269630873945</v>
      </c>
      <c r="M15" s="11">
        <v>21.35507042188722</v>
      </c>
      <c r="N15" s="11">
        <v>28.402497384974616</v>
      </c>
      <c r="O15" s="11"/>
      <c r="P15" s="10" t="str">
        <f>name!D12</f>
        <v>33 Protective service occupations</v>
      </c>
      <c r="Q15" s="11">
        <v>3.8824343180179772</v>
      </c>
      <c r="R15" s="11">
        <v>4.8997259171116747</v>
      </c>
      <c r="S15" s="345">
        <f t="shared" si="4"/>
        <v>1.0172915990936975</v>
      </c>
      <c r="T15" s="345">
        <v>1.2858465873183318</v>
      </c>
      <c r="U15" s="345">
        <f t="shared" si="5"/>
        <v>2.3031381864120295</v>
      </c>
      <c r="V15" s="346">
        <f t="shared" si="6"/>
        <v>1.9254880217399961E-2</v>
      </c>
      <c r="X15" s="10" t="str">
        <f>name!B12</f>
        <v>Wholesale and retail trade</v>
      </c>
      <c r="Y15" s="11">
        <v>77.12699999999991</v>
      </c>
      <c r="Z15" s="11">
        <v>78.663000000000011</v>
      </c>
      <c r="AA15" s="345">
        <f t="shared" si="7"/>
        <v>1.5360000000001008</v>
      </c>
      <c r="AB15" s="11">
        <v>36.344822801935145</v>
      </c>
      <c r="AC15" s="345">
        <f t="shared" si="8"/>
        <v>37.880822801935246</v>
      </c>
      <c r="AD15" s="348">
        <f t="shared" si="9"/>
        <v>2.6074212155878795E-2</v>
      </c>
    </row>
    <row r="16" spans="1:30" x14ac:dyDescent="0.2">
      <c r="A16" s="10" t="str">
        <f>name!D13</f>
        <v>34 Culture, media and sports occupations</v>
      </c>
      <c r="B16" s="11">
        <f t="shared" si="2"/>
        <v>9.0098053530732152</v>
      </c>
      <c r="C16" s="11">
        <f t="shared" si="2"/>
        <v>9.5470495959577981</v>
      </c>
      <c r="D16" s="11">
        <f t="shared" si="2"/>
        <v>0.53724424288458339</v>
      </c>
      <c r="E16" s="11">
        <f t="shared" si="2"/>
        <v>4.082311796570421</v>
      </c>
      <c r="F16" s="11">
        <f t="shared" si="2"/>
        <v>4.6195560394550048</v>
      </c>
      <c r="G16" s="200">
        <f t="shared" si="3"/>
        <v>2.522604753352109E-2</v>
      </c>
      <c r="H16" s="11"/>
      <c r="I16" s="10" t="str">
        <f>name!E12</f>
        <v>Elementary occupations</v>
      </c>
      <c r="J16" s="11">
        <v>51.416003045033996</v>
      </c>
      <c r="K16" s="11">
        <v>48.905632435317209</v>
      </c>
      <c r="L16" s="11">
        <v>-2.5103706097167873</v>
      </c>
      <c r="M16" s="11">
        <v>24.327028304177727</v>
      </c>
      <c r="N16" s="11">
        <v>21.81665769446094</v>
      </c>
      <c r="O16" s="11"/>
      <c r="P16" s="10" t="str">
        <f>name!D13</f>
        <v>34 Culture, media and sports occupations</v>
      </c>
      <c r="Q16" s="11">
        <v>5.4342431586512872</v>
      </c>
      <c r="R16" s="11">
        <v>5.6640483159624253</v>
      </c>
      <c r="S16" s="345">
        <f t="shared" si="4"/>
        <v>0.22980515731113815</v>
      </c>
      <c r="T16" s="345">
        <v>2.1467389287646768</v>
      </c>
      <c r="U16" s="345">
        <f t="shared" si="5"/>
        <v>2.3765440860758149</v>
      </c>
      <c r="V16" s="346">
        <f t="shared" si="6"/>
        <v>2.2442970806620499E-2</v>
      </c>
      <c r="X16" s="10" t="str">
        <f>name!B13</f>
        <v>Transport and storage</v>
      </c>
      <c r="Y16" s="11">
        <v>36.193999999999974</v>
      </c>
      <c r="Z16" s="11">
        <v>43.325999999999944</v>
      </c>
      <c r="AA16" s="345">
        <f t="shared" si="7"/>
        <v>7.1319999999999695</v>
      </c>
      <c r="AB16" s="11">
        <v>19.608994315191325</v>
      </c>
      <c r="AC16" s="345">
        <f t="shared" si="8"/>
        <v>26.740994315191294</v>
      </c>
      <c r="AD16" s="348">
        <f t="shared" si="9"/>
        <v>2.9282829842081082E-2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31.230213806712548</v>
      </c>
      <c r="C17" s="11">
        <f t="shared" si="10"/>
        <v>31.70487621134523</v>
      </c>
      <c r="D17" s="11">
        <f t="shared" si="10"/>
        <v>0.47466240463268261</v>
      </c>
      <c r="E17" s="11">
        <f t="shared" si="10"/>
        <v>14.108838318482569</v>
      </c>
      <c r="F17" s="11">
        <f t="shared" si="10"/>
        <v>14.583500723115252</v>
      </c>
      <c r="G17" s="200">
        <f t="shared" si="3"/>
        <v>2.5163571111674443E-2</v>
      </c>
      <c r="H17" s="11"/>
      <c r="O17" s="11"/>
      <c r="P17" s="10" t="str">
        <f>name!D14</f>
        <v>35 Business and public service associate professionals</v>
      </c>
      <c r="Q17" s="11">
        <v>17.119676678953386</v>
      </c>
      <c r="R17" s="11">
        <v>15.954951594475206</v>
      </c>
      <c r="S17" s="345">
        <f t="shared" si="4"/>
        <v>-1.1647250844781798</v>
      </c>
      <c r="T17" s="345">
        <v>6.1914691011357643</v>
      </c>
      <c r="U17" s="345">
        <f t="shared" si="5"/>
        <v>5.0267440166575845</v>
      </c>
      <c r="V17" s="346">
        <f t="shared" si="6"/>
        <v>2.0793440820905174E-2</v>
      </c>
      <c r="X17" s="10" t="str">
        <f>name!B14</f>
        <v>Accommodation and food</v>
      </c>
      <c r="Y17" s="11">
        <v>33.444999999999972</v>
      </c>
      <c r="Z17" s="11">
        <v>40.364000000000026</v>
      </c>
      <c r="AA17" s="345">
        <f t="shared" si="7"/>
        <v>6.9190000000000538</v>
      </c>
      <c r="AB17" s="11">
        <v>18.772008347931532</v>
      </c>
      <c r="AC17" s="345">
        <f t="shared" si="8"/>
        <v>25.691008347931586</v>
      </c>
      <c r="AD17" s="348">
        <f t="shared" si="9"/>
        <v>3.0145854208963874E-2</v>
      </c>
    </row>
    <row r="18" spans="1:30" x14ac:dyDescent="0.2">
      <c r="A18" s="10" t="str">
        <f>name!D15</f>
        <v>41 Administrative occupations</v>
      </c>
      <c r="B18" s="11">
        <f t="shared" si="10"/>
        <v>51.569342934633113</v>
      </c>
      <c r="C18" s="11">
        <f t="shared" si="10"/>
        <v>46.607642185768348</v>
      </c>
      <c r="D18" s="11">
        <f t="shared" si="10"/>
        <v>-4.9617007488647609</v>
      </c>
      <c r="E18" s="11">
        <f t="shared" si="10"/>
        <v>23.813105787819776</v>
      </c>
      <c r="F18" s="11">
        <f t="shared" si="10"/>
        <v>18.851405038955015</v>
      </c>
      <c r="G18" s="200">
        <f t="shared" si="3"/>
        <v>2.5632819577428245E-2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18.206406546194366</v>
      </c>
      <c r="R18" s="11">
        <v>19.912545434607551</v>
      </c>
      <c r="S18" s="345">
        <f t="shared" si="4"/>
        <v>1.7061388884131858</v>
      </c>
      <c r="T18" s="345">
        <v>7.0816174822682196</v>
      </c>
      <c r="U18" s="345">
        <f t="shared" si="5"/>
        <v>8.7877563706814055</v>
      </c>
      <c r="V18" s="346">
        <f t="shared" si="6"/>
        <v>2.2145475578666973E-2</v>
      </c>
      <c r="X18" s="10" t="str">
        <f>name!B15</f>
        <v>Media</v>
      </c>
      <c r="Y18" s="11">
        <v>2.6430000000000002</v>
      </c>
      <c r="Z18" s="11">
        <v>2.6379999999999981</v>
      </c>
      <c r="AA18" s="345">
        <f t="shared" si="7"/>
        <v>-5.0000000000021139E-3</v>
      </c>
      <c r="AB18" s="11">
        <v>1.2039207930110778</v>
      </c>
      <c r="AC18" s="345">
        <f t="shared" si="8"/>
        <v>1.1989207930110757</v>
      </c>
      <c r="AD18" s="348">
        <f t="shared" si="9"/>
        <v>2.5339618920670937E-2</v>
      </c>
    </row>
    <row r="19" spans="1:30" x14ac:dyDescent="0.2">
      <c r="A19" s="10" t="str">
        <f>name!D16</f>
        <v>42 Secretarial and related occupations</v>
      </c>
      <c r="B19" s="11">
        <f t="shared" si="10"/>
        <v>10.05728836622843</v>
      </c>
      <c r="C19" s="11">
        <f t="shared" si="10"/>
        <v>7.4425565319670053</v>
      </c>
      <c r="D19" s="11">
        <f t="shared" si="10"/>
        <v>-2.614731834261427</v>
      </c>
      <c r="E19" s="11">
        <f t="shared" si="10"/>
        <v>4.986284038422685</v>
      </c>
      <c r="F19" s="11">
        <f t="shared" si="10"/>
        <v>2.371552204161258</v>
      </c>
      <c r="G19" s="200">
        <f t="shared" si="3"/>
        <v>2.7207082615071654E-2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0.6518105327294722</v>
      </c>
      <c r="K19" s="11">
        <f t="array" ref="K19:K27">MMULT(aggregation!$B$13:$AA$21,C36:C61)</f>
        <v>1.3545083575908936</v>
      </c>
      <c r="L19" s="11">
        <f t="array" ref="L19:L27">MMULT(aggregation!$B$13:$AA$21,D36:D61)</f>
        <v>0.70269782486142141</v>
      </c>
      <c r="M19" s="11">
        <f t="array" ref="M19:M27">MMULT(aggregation!$B$13:$AA$21,E36:E61)</f>
        <v>0.53020005083645283</v>
      </c>
      <c r="N19" s="11">
        <f t="array" ref="N19:N27">MMULT(aggregation!$B$13:$AA$21,F36:F61)</f>
        <v>1.2328978756978741</v>
      </c>
      <c r="O19" s="11"/>
      <c r="P19" s="10" t="str">
        <f>name!D16</f>
        <v>42 Secretarial and related occupations</v>
      </c>
      <c r="Q19" s="11">
        <v>0.76597081556514801</v>
      </c>
      <c r="R19" s="11">
        <v>1.2075925928503699</v>
      </c>
      <c r="S19" s="345">
        <f t="shared" si="4"/>
        <v>0.44162177728522189</v>
      </c>
      <c r="T19" s="345">
        <v>0.34788748152250243</v>
      </c>
      <c r="U19" s="345">
        <f t="shared" si="5"/>
        <v>0.78950925880772438</v>
      </c>
      <c r="V19" s="346">
        <f t="shared" si="6"/>
        <v>2.527692081562205E-2</v>
      </c>
      <c r="X19" s="10" t="str">
        <f>name!B16</f>
        <v>Information technology</v>
      </c>
      <c r="Y19" s="11">
        <v>15.353999999999981</v>
      </c>
      <c r="Z19" s="11">
        <v>17.676000000000013</v>
      </c>
      <c r="AA19" s="345">
        <f t="shared" si="7"/>
        <v>2.3220000000000312</v>
      </c>
      <c r="AB19" s="11">
        <v>7.2136212337568502</v>
      </c>
      <c r="AC19" s="345">
        <f t="shared" si="8"/>
        <v>9.5356212337568813</v>
      </c>
      <c r="AD19" s="348">
        <f t="shared" si="9"/>
        <v>2.6008479076341962E-2</v>
      </c>
    </row>
    <row r="20" spans="1:30" x14ac:dyDescent="0.2">
      <c r="A20" s="10" t="str">
        <f>name!D17</f>
        <v>51 Skilled agricultural and related trades</v>
      </c>
      <c r="B20" s="11">
        <f t="shared" si="10"/>
        <v>4.2868267889618927</v>
      </c>
      <c r="C20" s="11">
        <f t="shared" si="10"/>
        <v>4.7447065642102713</v>
      </c>
      <c r="D20" s="11">
        <f t="shared" si="10"/>
        <v>0.45787977524837903</v>
      </c>
      <c r="E20" s="11">
        <f t="shared" si="10"/>
        <v>2.4966404472556634</v>
      </c>
      <c r="F20" s="11">
        <f t="shared" si="10"/>
        <v>2.9545202225040423</v>
      </c>
      <c r="G20" s="200">
        <f t="shared" si="3"/>
        <v>3.1068976514790902E-2</v>
      </c>
      <c r="H20" s="11"/>
      <c r="I20" s="11" t="str">
        <f t="shared" si="11"/>
        <v>Professional occupations</v>
      </c>
      <c r="J20" s="11">
        <v>5.5727348185734566</v>
      </c>
      <c r="K20" s="11">
        <v>9.9636875335720561</v>
      </c>
      <c r="L20" s="11">
        <v>4.3909527149985994</v>
      </c>
      <c r="M20" s="11">
        <v>3.5355538603351793</v>
      </c>
      <c r="N20" s="11">
        <v>7.9265065753337796</v>
      </c>
      <c r="O20" s="11"/>
      <c r="P20" s="10" t="str">
        <f>name!D17</f>
        <v>51 Skilled agricultural and related trades</v>
      </c>
      <c r="Q20" s="11">
        <v>3.4316834693701463</v>
      </c>
      <c r="R20" s="11">
        <v>3.6425960170357068</v>
      </c>
      <c r="S20" s="345">
        <f t="shared" si="4"/>
        <v>0.21091254766556045</v>
      </c>
      <c r="T20" s="345">
        <v>1.8109606133268916</v>
      </c>
      <c r="U20" s="345">
        <f t="shared" si="5"/>
        <v>2.0218731609924521</v>
      </c>
      <c r="V20" s="346">
        <f t="shared" si="6"/>
        <v>2.8654531196936395E-2</v>
      </c>
      <c r="X20" s="10" t="str">
        <f>name!B17</f>
        <v>Finance and insurance</v>
      </c>
      <c r="Y20" s="11">
        <v>12.031000000000024</v>
      </c>
      <c r="Z20" s="11">
        <v>11.560000000000024</v>
      </c>
      <c r="AA20" s="345">
        <f t="shared" si="7"/>
        <v>-0.47100000000000009</v>
      </c>
      <c r="AB20" s="11">
        <v>5.7345272993585681</v>
      </c>
      <c r="AC20" s="345">
        <f t="shared" si="8"/>
        <v>5.263527299358568</v>
      </c>
      <c r="AD20" s="348">
        <f t="shared" si="9"/>
        <v>2.6325434345923826E-2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21.696498374627907</v>
      </c>
      <c r="C21" s="11">
        <f t="shared" si="10"/>
        <v>20.246113977145001</v>
      </c>
      <c r="D21" s="11">
        <f t="shared" si="10"/>
        <v>-1.4503843974829069</v>
      </c>
      <c r="E21" s="11">
        <f t="shared" si="10"/>
        <v>8.0166904850746388</v>
      </c>
      <c r="F21" s="11">
        <f t="shared" si="10"/>
        <v>6.5663060875917321</v>
      </c>
      <c r="G21" s="200">
        <f t="shared" si="3"/>
        <v>2.1183935868131609E-2</v>
      </c>
      <c r="H21" s="11"/>
      <c r="I21" s="11" t="str">
        <f t="shared" si="11"/>
        <v>Associate professional occupations</v>
      </c>
      <c r="J21" s="11">
        <v>0.74718136294904192</v>
      </c>
      <c r="K21" s="11">
        <v>1.5117305822561726</v>
      </c>
      <c r="L21" s="11">
        <v>0.7645492193071306</v>
      </c>
      <c r="M21" s="11">
        <v>0.50617999599760566</v>
      </c>
      <c r="N21" s="11">
        <v>1.2707292153047363</v>
      </c>
      <c r="O21" s="11"/>
      <c r="P21" s="10" t="str">
        <f>name!D18</f>
        <v>52 Skilled metal, electrical and electronic trades</v>
      </c>
      <c r="Q21" s="11">
        <v>21.225196791387464</v>
      </c>
      <c r="R21" s="11">
        <v>18.97154307131888</v>
      </c>
      <c r="S21" s="345">
        <f t="shared" si="4"/>
        <v>-2.2536537200685842</v>
      </c>
      <c r="T21" s="345">
        <v>7.4258143355768569</v>
      </c>
      <c r="U21" s="345">
        <f t="shared" si="5"/>
        <v>5.1721606155082727</v>
      </c>
      <c r="V21" s="346">
        <f t="shared" si="6"/>
        <v>2.0201321737552513E-2</v>
      </c>
      <c r="X21" s="10" t="str">
        <f>name!B18</f>
        <v>Real estate</v>
      </c>
      <c r="Y21" s="11">
        <v>7.0739999999999954</v>
      </c>
      <c r="Z21" s="11">
        <v>8.0539999999999967</v>
      </c>
      <c r="AA21" s="345">
        <f t="shared" si="7"/>
        <v>0.98000000000000131</v>
      </c>
      <c r="AB21" s="11">
        <v>3.5974027246144447</v>
      </c>
      <c r="AC21" s="345">
        <f t="shared" si="8"/>
        <v>4.577402724614446</v>
      </c>
      <c r="AD21" s="348">
        <f t="shared" si="9"/>
        <v>2.7788522731101439E-2</v>
      </c>
    </row>
    <row r="22" spans="1:30" x14ac:dyDescent="0.2">
      <c r="A22" s="10" t="str">
        <f>name!D19</f>
        <v>53 Skilled construction and building trades</v>
      </c>
      <c r="B22" s="11">
        <f t="shared" si="10"/>
        <v>15.139862403042104</v>
      </c>
      <c r="C22" s="11">
        <f t="shared" si="10"/>
        <v>13.784114072489889</v>
      </c>
      <c r="D22" s="11">
        <f t="shared" si="10"/>
        <v>-1.3557483305522169</v>
      </c>
      <c r="E22" s="11">
        <f t="shared" si="10"/>
        <v>6.3044771903172778</v>
      </c>
      <c r="F22" s="11">
        <f t="shared" si="10"/>
        <v>4.9487288597650609</v>
      </c>
      <c r="G22" s="200">
        <f t="shared" si="3"/>
        <v>2.3480053590300143E-2</v>
      </c>
      <c r="H22" s="11"/>
      <c r="I22" s="11" t="str">
        <f t="shared" si="11"/>
        <v>Administrative and secretarial occupations</v>
      </c>
      <c r="J22" s="11">
        <v>0.35013521918704027</v>
      </c>
      <c r="K22" s="11">
        <v>0.7447517936438004</v>
      </c>
      <c r="L22" s="11">
        <v>0.39461657445676013</v>
      </c>
      <c r="M22" s="11">
        <v>0.26794770679005475</v>
      </c>
      <c r="N22" s="11">
        <v>0.66256428124681488</v>
      </c>
      <c r="O22" s="11"/>
      <c r="P22" s="10" t="str">
        <f>name!D19</f>
        <v>53 Skilled construction and building trades</v>
      </c>
      <c r="Q22" s="11">
        <v>14.896491663109947</v>
      </c>
      <c r="R22" s="11">
        <v>13.486389550182064</v>
      </c>
      <c r="S22" s="345">
        <f t="shared" si="4"/>
        <v>-1.4101021129278823</v>
      </c>
      <c r="T22" s="345">
        <v>6.1610327601067789</v>
      </c>
      <c r="U22" s="345">
        <f t="shared" si="5"/>
        <v>4.7509306471788966</v>
      </c>
      <c r="V22" s="346">
        <f t="shared" si="6"/>
        <v>2.3343780303398676E-2</v>
      </c>
      <c r="X22" s="10" t="str">
        <f>name!B19</f>
        <v>Professional services</v>
      </c>
      <c r="Y22" s="11">
        <v>46.55000000000009</v>
      </c>
      <c r="Z22" s="11">
        <v>51.229000000000092</v>
      </c>
      <c r="AA22" s="345">
        <f t="shared" si="7"/>
        <v>4.679000000000002</v>
      </c>
      <c r="AB22" s="11">
        <v>22.977663187999426</v>
      </c>
      <c r="AC22" s="345">
        <f t="shared" si="8"/>
        <v>27.656663187999428</v>
      </c>
      <c r="AD22" s="348">
        <f t="shared" si="9"/>
        <v>2.7107411805745496E-2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8.6281213165090911</v>
      </c>
      <c r="C23" s="11">
        <f t="shared" si="10"/>
        <v>7.9755623245576874</v>
      </c>
      <c r="D23" s="11">
        <f t="shared" si="10"/>
        <v>-0.65255899195140321</v>
      </c>
      <c r="E23" s="11">
        <f t="shared" si="10"/>
        <v>3.5311483376404382</v>
      </c>
      <c r="F23" s="11">
        <f t="shared" si="10"/>
        <v>2.878589345689035</v>
      </c>
      <c r="G23" s="200">
        <f t="shared" si="3"/>
        <v>2.313454832651729E-2</v>
      </c>
      <c r="H23" s="11"/>
      <c r="I23" s="11" t="str">
        <f t="shared" si="11"/>
        <v>Skilled trades occupations</v>
      </c>
      <c r="J23" s="11">
        <v>6.1375204894823343E-2</v>
      </c>
      <c r="K23" s="11">
        <v>0.11769057306816275</v>
      </c>
      <c r="L23" s="11">
        <v>5.6315368173339403E-2</v>
      </c>
      <c r="M23" s="11">
        <v>4.3149384986860773E-2</v>
      </c>
      <c r="N23" s="11">
        <v>9.9464753160200176E-2</v>
      </c>
      <c r="O23" s="11"/>
      <c r="P23" s="10" t="str">
        <f>name!D20</f>
        <v>54 Textiles, printing and other skilled trades</v>
      </c>
      <c r="Q23" s="11">
        <v>5.0520566553334465</v>
      </c>
      <c r="R23" s="11">
        <v>4.4267759410888843</v>
      </c>
      <c r="S23" s="345">
        <f t="shared" si="4"/>
        <v>-0.62528071424456222</v>
      </c>
      <c r="T23" s="345">
        <v>1.4875565420366317</v>
      </c>
      <c r="U23" s="345">
        <f t="shared" si="5"/>
        <v>0.86227582779206946</v>
      </c>
      <c r="V23" s="346">
        <f t="shared" si="6"/>
        <v>1.7354373999141526E-2</v>
      </c>
      <c r="X23" s="10" t="str">
        <f>name!B20</f>
        <v>Support services</v>
      </c>
      <c r="Y23" s="11">
        <v>39.711999999999883</v>
      </c>
      <c r="Z23" s="11">
        <v>45.604999999999954</v>
      </c>
      <c r="AA23" s="345">
        <f t="shared" si="7"/>
        <v>5.8930000000000717</v>
      </c>
      <c r="AB23" s="11">
        <v>20.201320041307049</v>
      </c>
      <c r="AC23" s="345">
        <f t="shared" si="8"/>
        <v>26.094320041307121</v>
      </c>
      <c r="AD23" s="348">
        <f t="shared" si="9"/>
        <v>2.7795649609024364E-2</v>
      </c>
    </row>
    <row r="24" spans="1:30" x14ac:dyDescent="0.2">
      <c r="A24" s="10" t="str">
        <f>name!D21</f>
        <v>61 Caring personal service occupations</v>
      </c>
      <c r="B24" s="11">
        <f t="shared" si="10"/>
        <v>35.559954397181023</v>
      </c>
      <c r="C24" s="11">
        <f t="shared" si="10"/>
        <v>42.779297507583671</v>
      </c>
      <c r="D24" s="11">
        <f t="shared" si="10"/>
        <v>7.2193431104026455</v>
      </c>
      <c r="E24" s="11">
        <f t="shared" si="10"/>
        <v>22.564039814833876</v>
      </c>
      <c r="F24" s="11">
        <f t="shared" si="10"/>
        <v>29.783382925236523</v>
      </c>
      <c r="G24" s="200">
        <f t="shared" si="3"/>
        <v>3.3299653367863113E-2</v>
      </c>
      <c r="H24" s="11"/>
      <c r="I24" s="11" t="str">
        <f t="shared" si="11"/>
        <v>Caring, leisure and other service occupations</v>
      </c>
      <c r="J24" s="11">
        <v>4.1938910323937484E-2</v>
      </c>
      <c r="K24" s="11">
        <v>0.1088219037702339</v>
      </c>
      <c r="L24" s="11">
        <v>6.688299344629639E-2</v>
      </c>
      <c r="M24" s="11">
        <v>3.9154112787792815E-2</v>
      </c>
      <c r="N24" s="11">
        <v>0.10603710623408921</v>
      </c>
      <c r="O24" s="11"/>
      <c r="P24" s="10" t="str">
        <f>name!D21</f>
        <v>61 Caring personal service occupations</v>
      </c>
      <c r="Q24" s="11">
        <v>3.915509904047084</v>
      </c>
      <c r="R24" s="11">
        <v>5.5869379015965039</v>
      </c>
      <c r="S24" s="345">
        <f t="shared" si="4"/>
        <v>1.67142799754942</v>
      </c>
      <c r="T24" s="345">
        <v>2.1932601255087536</v>
      </c>
      <c r="U24" s="345">
        <f t="shared" si="5"/>
        <v>3.8646881230581736</v>
      </c>
      <c r="V24" s="346">
        <f t="shared" si="6"/>
        <v>3.0095990183045318E-2</v>
      </c>
      <c r="X24" s="10" t="str">
        <f>name!B21</f>
        <v>Public admin. and defence</v>
      </c>
      <c r="Y24" s="11">
        <v>17.485999999999997</v>
      </c>
      <c r="Z24" s="11">
        <v>17.751000000000033</v>
      </c>
      <c r="AA24" s="345">
        <f t="shared" si="7"/>
        <v>0.2650000000000361</v>
      </c>
      <c r="AB24" s="11">
        <v>8.5008150280252881</v>
      </c>
      <c r="AC24" s="345">
        <f t="shared" si="8"/>
        <v>8.7658150280253242</v>
      </c>
      <c r="AD24" s="348">
        <f t="shared" si="9"/>
        <v>2.6764485936943583E-2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10.076784289309188</v>
      </c>
      <c r="C25" s="11">
        <f t="shared" si="10"/>
        <v>10.63246189712023</v>
      </c>
      <c r="D25" s="11">
        <f t="shared" si="10"/>
        <v>0.55567760781104214</v>
      </c>
      <c r="E25" s="11">
        <f t="shared" si="10"/>
        <v>5.3235224391885883</v>
      </c>
      <c r="F25" s="11">
        <f t="shared" si="10"/>
        <v>5.8792000469996308</v>
      </c>
      <c r="G25" s="200">
        <f t="shared" si="3"/>
        <v>2.8680468361758082E-2</v>
      </c>
      <c r="H25" s="11"/>
      <c r="I25" s="11" t="str">
        <f t="shared" si="11"/>
        <v>Sales and customer service occupations</v>
      </c>
      <c r="J25" s="11">
        <v>0.10425489440586413</v>
      </c>
      <c r="K25" s="11">
        <v>0.24940368406080377</v>
      </c>
      <c r="L25" s="11">
        <v>0.1451487896549396</v>
      </c>
      <c r="M25" s="11">
        <v>7.7720025728001629E-2</v>
      </c>
      <c r="N25" s="11">
        <v>0.22286881538294123</v>
      </c>
      <c r="O25" s="11"/>
      <c r="P25" s="10" t="str">
        <f>name!D22</f>
        <v>62 Leisure, travel and related personal service occupations</v>
      </c>
      <c r="Q25" s="11">
        <v>3.0343535509500295</v>
      </c>
      <c r="R25" s="11">
        <v>3.3385534494288076</v>
      </c>
      <c r="S25" s="345">
        <f t="shared" si="4"/>
        <v>0.30419989847877815</v>
      </c>
      <c r="T25" s="345">
        <v>1.3902912335546851</v>
      </c>
      <c r="U25" s="345">
        <f t="shared" si="5"/>
        <v>1.6944911320334632</v>
      </c>
      <c r="V25" s="346">
        <f t="shared" si="6"/>
        <v>2.5464936622119794E-2</v>
      </c>
      <c r="X25" s="10" t="str">
        <f>name!B22</f>
        <v>Education</v>
      </c>
      <c r="Y25" s="11">
        <v>47.190999999999981</v>
      </c>
      <c r="Z25" s="11">
        <v>51.308999999999834</v>
      </c>
      <c r="AA25" s="345">
        <f t="shared" si="7"/>
        <v>4.1179999999998529</v>
      </c>
      <c r="AB25" s="11">
        <v>26.037824924949856</v>
      </c>
      <c r="AC25" s="345">
        <f t="shared" si="8"/>
        <v>30.155824924949709</v>
      </c>
      <c r="AD25" s="348">
        <f t="shared" si="9"/>
        <v>2.9725637441729624E-2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0.51609086619476752</v>
      </c>
      <c r="C26" s="11">
        <f t="shared" si="10"/>
        <v>0.46860094322656382</v>
      </c>
      <c r="D26" s="11">
        <f t="shared" si="10"/>
        <v>-4.7489922968203653E-2</v>
      </c>
      <c r="E26" s="11">
        <f t="shared" si="10"/>
        <v>0.22042919642355671</v>
      </c>
      <c r="F26" s="11">
        <f t="shared" si="10"/>
        <v>0.17293927345535315</v>
      </c>
      <c r="G26" s="200">
        <f t="shared" si="3"/>
        <v>2.3993564487662544E-2</v>
      </c>
      <c r="H26" s="11"/>
      <c r="I26" s="11" t="str">
        <f t="shared" si="11"/>
        <v>Process, plant and machine operatives</v>
      </c>
      <c r="J26" s="11">
        <v>7.8178360536894295E-2</v>
      </c>
      <c r="K26" s="11">
        <v>0.27641830165785042</v>
      </c>
      <c r="L26" s="11">
        <v>0.19823994112095611</v>
      </c>
      <c r="M26" s="11">
        <v>0.10024797261670906</v>
      </c>
      <c r="N26" s="11">
        <v>0.29848791373766514</v>
      </c>
      <c r="O26" s="11"/>
      <c r="P26" s="10" t="str">
        <f>name!D23</f>
        <v>63 Community and civil enforcement occupations</v>
      </c>
      <c r="Q26" s="11">
        <v>0.39691164092917774</v>
      </c>
      <c r="R26" s="11">
        <v>0.31310046764327693</v>
      </c>
      <c r="S26" s="345">
        <f t="shared" si="4"/>
        <v>-8.381117328590082E-2</v>
      </c>
      <c r="T26" s="345">
        <v>0.12098129236735002</v>
      </c>
      <c r="U26" s="345">
        <f t="shared" si="5"/>
        <v>3.7170119081449196E-2</v>
      </c>
      <c r="V26" s="346">
        <f t="shared" si="6"/>
        <v>1.7895223840441954E-2</v>
      </c>
      <c r="X26" s="10" t="str">
        <f>name!B23</f>
        <v>Health and social work</v>
      </c>
      <c r="Y26" s="11">
        <v>53.948000000000086</v>
      </c>
      <c r="Z26" s="11">
        <v>60.669000000000004</v>
      </c>
      <c r="AA26" s="345">
        <f t="shared" si="7"/>
        <v>6.7209999999999184</v>
      </c>
      <c r="AB26" s="11">
        <v>31.756132605821591</v>
      </c>
      <c r="AC26" s="345">
        <f t="shared" si="8"/>
        <v>38.47713260582151</v>
      </c>
      <c r="AD26" s="348">
        <f t="shared" si="9"/>
        <v>3.1339760231924085E-2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28.855724865413862</v>
      </c>
      <c r="C27" s="11">
        <f t="shared" si="12"/>
        <v>25.330119841761004</v>
      </c>
      <c r="D27" s="11">
        <f t="shared" si="12"/>
        <v>-3.5256050236528576</v>
      </c>
      <c r="E27" s="11">
        <f t="shared" si="12"/>
        <v>12.00660383556235</v>
      </c>
      <c r="F27" s="11">
        <f t="shared" si="12"/>
        <v>8.4809988119094903</v>
      </c>
      <c r="G27" s="200">
        <f t="shared" si="3"/>
        <v>2.3464401880629149E-2</v>
      </c>
      <c r="H27" s="11"/>
      <c r="I27" s="11" t="str">
        <f t="shared" si="11"/>
        <v>Elementary occupations</v>
      </c>
      <c r="J27" s="11">
        <v>3.3590976444095935E-2</v>
      </c>
      <c r="K27" s="11">
        <v>8.8563859020380123E-2</v>
      </c>
      <c r="L27" s="11">
        <v>5.4972882576284195E-2</v>
      </c>
      <c r="M27" s="11">
        <v>3.2180078601739173E-2</v>
      </c>
      <c r="N27" s="11">
        <v>8.7152961178023375E-2</v>
      </c>
      <c r="O27" s="11"/>
      <c r="P27" s="10" t="str">
        <f>name!D24</f>
        <v>71 Sales occupations</v>
      </c>
      <c r="Q27" s="11">
        <v>12.514651243719031</v>
      </c>
      <c r="R27" s="11">
        <v>11.329149411132651</v>
      </c>
      <c r="S27" s="345">
        <f t="shared" si="4"/>
        <v>-1.1855018325863806</v>
      </c>
      <c r="T27" s="345">
        <v>3.82537934945434</v>
      </c>
      <c r="U27" s="345">
        <f t="shared" si="5"/>
        <v>2.6398775168679594</v>
      </c>
      <c r="V27" s="346">
        <f t="shared" si="6"/>
        <v>1.7940220204712753E-2</v>
      </c>
      <c r="X27" s="10" t="str">
        <f>name!B24</f>
        <v>Arts and entertainment</v>
      </c>
      <c r="Y27" s="11">
        <v>12.772000000000007</v>
      </c>
      <c r="Z27" s="11">
        <v>12.38899999999998</v>
      </c>
      <c r="AA27" s="345">
        <f t="shared" si="7"/>
        <v>-0.38300000000002754</v>
      </c>
      <c r="AB27" s="11">
        <v>5.8261954774935587</v>
      </c>
      <c r="AC27" s="345">
        <f t="shared" si="8"/>
        <v>5.4431954774935312</v>
      </c>
      <c r="AD27" s="348">
        <f t="shared" si="9"/>
        <v>2.5370440079292456E-2</v>
      </c>
    </row>
    <row r="28" spans="1:30" x14ac:dyDescent="0.2">
      <c r="A28" s="10" t="str">
        <f>name!D25</f>
        <v>72 Customer service occupations</v>
      </c>
      <c r="B28" s="11">
        <f t="shared" si="12"/>
        <v>10.274537842643966</v>
      </c>
      <c r="C28" s="11">
        <f t="shared" si="12"/>
        <v>15.595854675228487</v>
      </c>
      <c r="D28" s="11">
        <f t="shared" si="12"/>
        <v>5.3213168325845235</v>
      </c>
      <c r="E28" s="11">
        <f t="shared" si="12"/>
        <v>6.246050945027295</v>
      </c>
      <c r="F28" s="11">
        <f t="shared" si="12"/>
        <v>11.567367777611819</v>
      </c>
      <c r="G28" s="200">
        <f t="shared" si="3"/>
        <v>3.2169167051281811E-2</v>
      </c>
      <c r="H28" s="11"/>
      <c r="O28" s="11"/>
      <c r="P28" s="10" t="str">
        <f>name!D25</f>
        <v>72 Customer service occupations</v>
      </c>
      <c r="Q28" s="11">
        <v>4.3450269299069211</v>
      </c>
      <c r="R28" s="11">
        <v>7.266924207717822</v>
      </c>
      <c r="S28" s="345">
        <f t="shared" si="4"/>
        <v>2.9218972778109009</v>
      </c>
      <c r="T28" s="345">
        <v>2.1880398786043855</v>
      </c>
      <c r="U28" s="345">
        <f t="shared" si="5"/>
        <v>5.1099371564152865</v>
      </c>
      <c r="V28" s="346">
        <f t="shared" si="6"/>
        <v>2.7562646166039872E-2</v>
      </c>
      <c r="X28" s="10" t="str">
        <f>name!B25</f>
        <v>Other services</v>
      </c>
      <c r="Y28" s="11">
        <v>14.339999999999991</v>
      </c>
      <c r="Z28" s="11">
        <v>13.979999999999992</v>
      </c>
      <c r="AA28" s="345">
        <f t="shared" si="7"/>
        <v>-0.35999999999999943</v>
      </c>
      <c r="AB28" s="11">
        <v>7.0840309232553986</v>
      </c>
      <c r="AC28" s="345">
        <f t="shared" si="8"/>
        <v>6.7240309232553992</v>
      </c>
      <c r="AD28" s="348">
        <f t="shared" si="9"/>
        <v>2.7125399766115388E-2</v>
      </c>
    </row>
    <row r="29" spans="1:30" x14ac:dyDescent="0.2">
      <c r="A29" s="10" t="str">
        <f>name!D26</f>
        <v>81 Process, plant and machine operatives</v>
      </c>
      <c r="B29" s="11">
        <f t="shared" si="12"/>
        <v>16.144202774950553</v>
      </c>
      <c r="C29" s="11">
        <f t="shared" si="12"/>
        <v>19.807669396135992</v>
      </c>
      <c r="D29" s="11">
        <f t="shared" si="12"/>
        <v>3.6634666211854383</v>
      </c>
      <c r="E29" s="11">
        <f t="shared" si="12"/>
        <v>7.7980459497845764</v>
      </c>
      <c r="F29" s="11">
        <f t="shared" si="12"/>
        <v>11.461512570970017</v>
      </c>
      <c r="G29" s="200">
        <f t="shared" si="3"/>
        <v>2.6620397808894136E-2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12.568891821114848</v>
      </c>
      <c r="R29" s="11">
        <v>14.908151472020808</v>
      </c>
      <c r="S29" s="345">
        <f t="shared" si="4"/>
        <v>2.3392596509059604</v>
      </c>
      <c r="T29" s="345">
        <v>5.4371984335508969</v>
      </c>
      <c r="U29" s="345">
        <f t="shared" si="5"/>
        <v>7.7764580844568574</v>
      </c>
      <c r="V29" s="346">
        <f t="shared" si="6"/>
        <v>2.4255164170486454E-2</v>
      </c>
      <c r="X29" s="231" t="str">
        <f>name!B3</f>
        <v>All industries</v>
      </c>
      <c r="Y29" s="34">
        <f>SUM(Y7:Y28)</f>
        <v>514.14699999999993</v>
      </c>
      <c r="Z29" s="34">
        <f>SUM(Z7:Z28)</f>
        <v>552.29599999999982</v>
      </c>
      <c r="AA29" s="349">
        <f t="shared" si="7"/>
        <v>38.148999999999887</v>
      </c>
      <c r="AB29" s="34">
        <f>SUM(AB7:AB28)</f>
        <v>256.72688603944425</v>
      </c>
      <c r="AC29" s="349">
        <f t="shared" si="8"/>
        <v>294.87588603944414</v>
      </c>
      <c r="AD29" s="350">
        <f t="shared" si="9"/>
        <v>2.7368869272204277E-2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22.884563959165554</v>
      </c>
      <c r="C30" s="11">
        <f t="shared" si="12"/>
        <v>26.268524301067504</v>
      </c>
      <c r="D30" s="11">
        <f t="shared" si="12"/>
        <v>3.3839603419019557</v>
      </c>
      <c r="E30" s="11">
        <f t="shared" si="12"/>
        <v>13.557024472102642</v>
      </c>
      <c r="F30" s="11">
        <f t="shared" si="12"/>
        <v>16.940984814004601</v>
      </c>
      <c r="G30" s="200">
        <f t="shared" si="3"/>
        <v>3.1502560768307708E-2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5.7358195086913266</v>
      </c>
      <c r="K30" s="11">
        <f t="array" ref="K30:K38">MMULT(aggregation!$B$13:$AA$21,C65:C90)</f>
        <v>11.711025196161462</v>
      </c>
      <c r="L30" s="11">
        <f t="array" ref="L30:L38">MMULT(aggregation!$B$13:$AA$21,D65:D90)</f>
        <v>5.9752056874701367</v>
      </c>
      <c r="M30" s="11">
        <f t="array" ref="M30:M38">MMULT(aggregation!$B$13:$AA$21,E65:E90)</f>
        <v>4.579782769618137</v>
      </c>
      <c r="N30" s="11">
        <f t="array" ref="N30:N38">MMULT(aggregation!$B$13:$AA$21,F65:F90)</f>
        <v>10.554988457088273</v>
      </c>
      <c r="O30" s="11"/>
      <c r="P30" s="10" t="str">
        <f>name!D27</f>
        <v>82 Transport and mobile machine drivers and operatives</v>
      </c>
      <c r="Q30" s="11">
        <v>21.863988231580652</v>
      </c>
      <c r="R30" s="11">
        <v>24.39774240995169</v>
      </c>
      <c r="S30" s="345">
        <f t="shared" si="4"/>
        <v>2.5337541783710371</v>
      </c>
      <c r="T30" s="345">
        <v>12.514443341482867</v>
      </c>
      <c r="U30" s="345">
        <f t="shared" si="5"/>
        <v>15.048197519853904</v>
      </c>
      <c r="V30" s="346">
        <f t="shared" si="6"/>
        <v>3.0632369217597821E-2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8.3298935170967479</v>
      </c>
      <c r="C31" s="11">
        <f t="shared" si="12"/>
        <v>6.8137441465637165</v>
      </c>
      <c r="D31" s="11">
        <f t="shared" si="12"/>
        <v>-1.5161493705330313</v>
      </c>
      <c r="E31" s="11">
        <f t="shared" si="12"/>
        <v>2.8937914103567417</v>
      </c>
      <c r="F31" s="11">
        <f t="shared" si="12"/>
        <v>1.3776420398237099</v>
      </c>
      <c r="G31" s="200">
        <f t="shared" si="3"/>
        <v>2.0077263751207219E-2</v>
      </c>
      <c r="H31" s="11"/>
      <c r="I31" s="11" t="str">
        <f>I20</f>
        <v>Professional occupations</v>
      </c>
      <c r="J31" s="11">
        <v>29.391164040622428</v>
      </c>
      <c r="K31" s="11">
        <v>50.714409734638238</v>
      </c>
      <c r="L31" s="11">
        <v>21.323245694015803</v>
      </c>
      <c r="M31" s="11">
        <v>19.059514381423185</v>
      </c>
      <c r="N31" s="11">
        <v>40.382760075438988</v>
      </c>
      <c r="O31" s="11"/>
      <c r="P31" s="10" t="str">
        <f>name!D28</f>
        <v>91 Elementary trades and related occupations</v>
      </c>
      <c r="Q31" s="11">
        <v>6.493720298555151</v>
      </c>
      <c r="R31" s="11">
        <v>5.26909289656788</v>
      </c>
      <c r="S31" s="345">
        <f t="shared" si="4"/>
        <v>-1.2246274019872709</v>
      </c>
      <c r="T31" s="345">
        <v>1.8764496404574011</v>
      </c>
      <c r="U31" s="345">
        <f t="shared" si="5"/>
        <v>0.65182223847013021</v>
      </c>
      <c r="V31" s="346">
        <f t="shared" si="6"/>
        <v>1.7066570228374767E-2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43.086109527937246</v>
      </c>
      <c r="C32" s="11">
        <f t="shared" si="12"/>
        <v>42.091888288753495</v>
      </c>
      <c r="D32" s="11">
        <f t="shared" si="12"/>
        <v>-0.99422123918375593</v>
      </c>
      <c r="E32" s="11">
        <f t="shared" si="12"/>
        <v>21.433236893820986</v>
      </c>
      <c r="F32" s="11">
        <f t="shared" si="12"/>
        <v>20.439015654637231</v>
      </c>
      <c r="G32" s="200">
        <f t="shared" ref="G32" si="13">IF(B32&gt;0,(1+(E32/B32))^(1/($C$6-$B$6))-1,0)</f>
        <v>2.7283182847603005E-2</v>
      </c>
      <c r="H32" s="11"/>
      <c r="I32" s="11" t="str">
        <f>I21</f>
        <v>Associate professional occupations</v>
      </c>
      <c r="J32" s="11">
        <v>8.0833743718660926</v>
      </c>
      <c r="K32" s="11">
        <v>14.545439701146691</v>
      </c>
      <c r="L32" s="11">
        <v>6.4620653292805992</v>
      </c>
      <c r="M32" s="11">
        <v>5.2216761131206617</v>
      </c>
      <c r="N32" s="11">
        <v>11.68374144240126</v>
      </c>
      <c r="O32" s="11"/>
      <c r="P32" s="10" t="str">
        <f>name!D29</f>
        <v>92 Elementary administration and service occupations</v>
      </c>
      <c r="Q32" s="11">
        <v>21.269688932773562</v>
      </c>
      <c r="R32" s="11">
        <v>22.167906113898958</v>
      </c>
      <c r="S32" s="345">
        <f t="shared" ref="S32" si="14">R32-Q32</f>
        <v>0.89821718112539628</v>
      </c>
      <c r="T32" s="345">
        <v>9.1815566037805549</v>
      </c>
      <c r="U32" s="345">
        <f>SUM(S32:T32)</f>
        <v>10.079773784905951</v>
      </c>
      <c r="V32" s="346">
        <f t="shared" ref="V32" si="15">IF(Q32&gt;0,(1+(T32/Q32))^(1/($C$6-$B$6))-1,0)</f>
        <v>2.4211375001324864E-2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514.14700000000005</v>
      </c>
      <c r="C33" s="11">
        <f>SUM(C62,C91,C120,C149,C178,C207,C236,C265,C294)</f>
        <v>552.29599999999982</v>
      </c>
      <c r="D33" s="11">
        <f t="shared" si="12"/>
        <v>38.148999999999802</v>
      </c>
      <c r="E33" s="11">
        <f t="shared" si="12"/>
        <v>256.72688603944425</v>
      </c>
      <c r="F33" s="11">
        <f t="shared" si="12"/>
        <v>294.87588603944408</v>
      </c>
      <c r="G33" s="200">
        <f t="shared" si="3"/>
        <v>2.7368869272204277E-2</v>
      </c>
      <c r="H33" s="11"/>
      <c r="I33" s="11" t="str">
        <f>I22</f>
        <v>Administrative and secretarial occupations</v>
      </c>
      <c r="J33" s="11">
        <v>3.9457420906409291</v>
      </c>
      <c r="K33" s="11">
        <v>6.9362206899592751</v>
      </c>
      <c r="L33" s="11">
        <v>2.990478599318346</v>
      </c>
      <c r="M33" s="11">
        <v>2.7894166486463177</v>
      </c>
      <c r="N33" s="11">
        <v>5.7798952479646637</v>
      </c>
      <c r="O33" s="11"/>
      <c r="P33" s="10" t="str">
        <f>name!D3</f>
        <v>All occupations</v>
      </c>
      <c r="Q33" s="11">
        <f>SUM(Q7:Q32)</f>
        <v>279.56842404524684</v>
      </c>
      <c r="R33" s="11">
        <f>SUM(R7:R32)</f>
        <v>297.56035904488044</v>
      </c>
      <c r="S33" s="345">
        <f>R33-Q33</f>
        <v>17.9919349996336</v>
      </c>
      <c r="T33" s="11">
        <f>SUM(T7:T32)</f>
        <v>117.37745999292163</v>
      </c>
      <c r="U33" s="345">
        <f>SUM(S33:T33)</f>
        <v>135.36939499255521</v>
      </c>
      <c r="V33" s="346">
        <f t="shared" si="6"/>
        <v>2.3645415287985694E-2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0.88920501410291952</v>
      </c>
      <c r="K34" s="11">
        <v>2.1447258243216174</v>
      </c>
      <c r="L34" s="11">
        <v>1.2555208102186979</v>
      </c>
      <c r="M34" s="11">
        <v>0.74338916492053531</v>
      </c>
      <c r="N34" s="11">
        <v>1.9989099751392332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1.8797914698353524</v>
      </c>
      <c r="K35" s="11">
        <v>5.0602003203147401</v>
      </c>
      <c r="L35" s="11">
        <v>3.1804088504793881</v>
      </c>
      <c r="M35" s="11">
        <v>1.838136168349497</v>
      </c>
      <c r="N35" s="11">
        <v>5.0185450188288856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0.49848975707190957</v>
      </c>
      <c r="C36" s="11">
        <v>0.92110636128810253</v>
      </c>
      <c r="D36" s="11">
        <f>C36-B36</f>
        <v>0.42261660421619296</v>
      </c>
      <c r="E36" s="11">
        <v>0.35022322288165397</v>
      </c>
      <c r="F36" s="11">
        <f>SUM(D36:E36)</f>
        <v>0.77283982709784693</v>
      </c>
      <c r="G36" s="200">
        <f>IF(B36&gt;0,(1+(E36/B36))^(1/($C$6-$B$6))-1,0)</f>
        <v>3.6112644293240015E-2</v>
      </c>
      <c r="I36" s="11" t="str">
        <f t="shared" si="17"/>
        <v>Sales and customer service occupations</v>
      </c>
      <c r="J36" s="11">
        <v>1.382025613319557</v>
      </c>
      <c r="K36" s="11">
        <v>3.410158462750458</v>
      </c>
      <c r="L36" s="11">
        <v>2.028132849430901</v>
      </c>
      <c r="M36" s="11">
        <v>1.0655758320700073</v>
      </c>
      <c r="N36" s="11">
        <v>3.0937086815009081</v>
      </c>
      <c r="P36" s="10" t="str">
        <f>name!D4</f>
        <v>11 Corporate managers and directors</v>
      </c>
      <c r="Q36" s="11">
        <v>11.393851443154839</v>
      </c>
      <c r="R36" s="11">
        <v>13.709950513368169</v>
      </c>
      <c r="S36" s="345">
        <f>R36-Q36</f>
        <v>2.3160990702133297</v>
      </c>
      <c r="T36" s="345">
        <v>7.1876793737026174</v>
      </c>
      <c r="U36" s="345">
        <f>SUM(S36:T36)</f>
        <v>9.5037784439159481</v>
      </c>
      <c r="V36" s="346">
        <f>IF(Q36&gt;0,(1+(T36/Q36))^(1/($C$6-$B$6))-1,0)</f>
        <v>3.3143693798683538E-2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0.15332077565756261</v>
      </c>
      <c r="C37" s="11">
        <v>0.43340199630279103</v>
      </c>
      <c r="D37" s="11">
        <f t="shared" ref="D37:D60" si="25">C37-B37</f>
        <v>0.28008122064522845</v>
      </c>
      <c r="E37" s="11">
        <v>0.17997682795479886</v>
      </c>
      <c r="F37" s="11">
        <f t="shared" ref="F37:F60" si="26">SUM(D37:E37)</f>
        <v>0.4600580486000273</v>
      </c>
      <c r="G37" s="200">
        <f t="shared" ref="G37:G62" si="27">IF(B37&gt;0,(1+(E37/B37))^(1/($C$6-$B$6))-1,0)</f>
        <v>5.3130228950711178E-2</v>
      </c>
      <c r="I37" s="11" t="str">
        <f t="shared" si="17"/>
        <v>Process, plant and machine operatives</v>
      </c>
      <c r="J37" s="11">
        <v>0.46501827369979737</v>
      </c>
      <c r="K37" s="11">
        <v>1.4709398142369667</v>
      </c>
      <c r="L37" s="11">
        <v>1.0059215405371695</v>
      </c>
      <c r="M37" s="11">
        <v>0.51788181184473991</v>
      </c>
      <c r="N37" s="11">
        <v>1.5238033523819094</v>
      </c>
      <c r="P37" s="10" t="str">
        <f>name!D5</f>
        <v>12 Other managers and proprietors</v>
      </c>
      <c r="Q37" s="11">
        <v>6.3509664249979476</v>
      </c>
      <c r="R37" s="11">
        <v>8.9771698871501169</v>
      </c>
      <c r="S37" s="345">
        <f t="shared" ref="S37:S60" si="28">R37-Q37</f>
        <v>2.6262034621521693</v>
      </c>
      <c r="T37" s="345">
        <v>5.2038673334801375</v>
      </c>
      <c r="U37" s="345">
        <f t="shared" ref="U37:U60" si="29">SUM(S37:T37)</f>
        <v>7.8300707956323068</v>
      </c>
      <c r="V37" s="346">
        <f t="shared" ref="V37:V62" si="30">IF(Q37&gt;0,(1+(T37/Q37))^(1/($C$6-$B$6))-1,0)</f>
        <v>4.0706480631346631E-2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1.5467100269693557</v>
      </c>
      <c r="C38" s="11">
        <v>2.7402299776253107</v>
      </c>
      <c r="D38" s="11">
        <f t="shared" si="25"/>
        <v>1.1935199506559551</v>
      </c>
      <c r="E38" s="11">
        <v>0.78393744783440245</v>
      </c>
      <c r="F38" s="11">
        <f t="shared" si="26"/>
        <v>1.9774573984903574</v>
      </c>
      <c r="G38" s="200">
        <f t="shared" si="27"/>
        <v>2.7711412231142152E-2</v>
      </c>
      <c r="I38" s="11" t="str">
        <f t="shared" si="17"/>
        <v>Elementary occupations</v>
      </c>
      <c r="J38" s="11">
        <v>1.0021809193221773</v>
      </c>
      <c r="K38" s="11">
        <v>3.0430683713746243</v>
      </c>
      <c r="L38" s="11">
        <v>2.0408874520524471</v>
      </c>
      <c r="M38" s="11">
        <v>1.0541695323274751</v>
      </c>
      <c r="N38" s="11">
        <v>3.095056984379922</v>
      </c>
      <c r="P38" s="10" t="str">
        <f>name!D6</f>
        <v>21 Science, research, engineering and technology professionals</v>
      </c>
      <c r="Q38" s="11">
        <v>5.7247865286868187</v>
      </c>
      <c r="R38" s="11">
        <v>8.2482237917514833</v>
      </c>
      <c r="S38" s="345">
        <f t="shared" si="28"/>
        <v>2.5234372630646646</v>
      </c>
      <c r="T38" s="345">
        <v>3.6222460783973713</v>
      </c>
      <c r="U38" s="345">
        <f t="shared" si="29"/>
        <v>6.1456833414620355</v>
      </c>
      <c r="V38" s="346">
        <f t="shared" si="30"/>
        <v>3.322355240199526E-2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1.3750954877840582</v>
      </c>
      <c r="C39" s="11">
        <v>2.7816255810909474</v>
      </c>
      <c r="D39" s="11">
        <f t="shared" si="25"/>
        <v>1.4065300933068892</v>
      </c>
      <c r="E39" s="11">
        <v>1.0001848216458198</v>
      </c>
      <c r="F39" s="11">
        <f t="shared" si="26"/>
        <v>2.4067149149527092</v>
      </c>
      <c r="G39" s="200">
        <f t="shared" si="27"/>
        <v>3.7111541740877829E-2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16.461339298823475</v>
      </c>
      <c r="R39" s="11">
        <v>19.810175416102897</v>
      </c>
      <c r="S39" s="345">
        <f t="shared" si="28"/>
        <v>3.3488361172794221</v>
      </c>
      <c r="T39" s="345">
        <v>10.636340027636546</v>
      </c>
      <c r="U39" s="345">
        <f t="shared" si="29"/>
        <v>13.985176144915968</v>
      </c>
      <c r="V39" s="346">
        <f t="shared" si="30"/>
        <v>3.3787148222496288E-2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2.0692051199906718</v>
      </c>
      <c r="C40" s="11">
        <v>3.1740560573031842</v>
      </c>
      <c r="D40" s="11">
        <f>C40-B40</f>
        <v>1.1048509373125124</v>
      </c>
      <c r="E40" s="11">
        <v>1.3098177615823483</v>
      </c>
      <c r="F40" s="11">
        <f>SUM(D40:E40)</f>
        <v>2.4146686988948609</v>
      </c>
      <c r="G40" s="200">
        <f>IF(B40&gt;0,(1+(E40/B40))^(1/($C$6-$B$6))-1,0)</f>
        <v>3.3235150908444533E-2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15.565324283887696</v>
      </c>
      <c r="R40" s="11">
        <v>18.591994296714493</v>
      </c>
      <c r="S40" s="345">
        <f t="shared" si="28"/>
        <v>3.0266700128267967</v>
      </c>
      <c r="T40" s="345">
        <v>9.2865319548994307</v>
      </c>
      <c r="U40" s="345">
        <f t="shared" si="29"/>
        <v>12.313201967726227</v>
      </c>
      <c r="V40" s="346">
        <f t="shared" si="30"/>
        <v>3.1684036476666178E-2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0.58172418382937041</v>
      </c>
      <c r="C41" s="11">
        <v>1.2677759175526133</v>
      </c>
      <c r="D41" s="11">
        <f t="shared" si="25"/>
        <v>0.68605173372324291</v>
      </c>
      <c r="E41" s="11">
        <v>0.44161382927260912</v>
      </c>
      <c r="F41" s="11">
        <f t="shared" si="26"/>
        <v>1.1276655629958521</v>
      </c>
      <c r="G41" s="200">
        <f t="shared" si="27"/>
        <v>3.8373188581034334E-2</v>
      </c>
      <c r="I41" s="11" t="str">
        <f>I30</f>
        <v>Managers, directors and senior officials</v>
      </c>
      <c r="J41" s="11">
        <f t="array" ref="J41:J49">MMULT(aggregation!$B$13:$AA$21,B94:B119)</f>
        <v>13.147877939124371</v>
      </c>
      <c r="K41" s="11">
        <f t="array" ref="K41:K49">MMULT(aggregation!$B$13:$AA$21,C94:C119)</f>
        <v>16.528892993535194</v>
      </c>
      <c r="L41" s="11">
        <f t="array" ref="L41:L49">MMULT(aggregation!$B$13:$AA$21,D94:D119)</f>
        <v>3.3810150544108222</v>
      </c>
      <c r="M41" s="11">
        <f t="array" ref="M41:M49">MMULT(aggregation!$B$13:$AA$21,E94:E119)</f>
        <v>8.8453873423999205</v>
      </c>
      <c r="N41" s="11">
        <f t="array" ref="N41:N49">MMULT(aggregation!$B$13:$AA$21,F94:F119)</f>
        <v>12.226402396810744</v>
      </c>
      <c r="P41" s="10" t="str">
        <f>name!D9</f>
        <v>24 Business, media and public service professionals</v>
      </c>
      <c r="Q41" s="11">
        <v>13.232432652200639</v>
      </c>
      <c r="R41" s="11">
        <v>17.485282120672412</v>
      </c>
      <c r="S41" s="345">
        <f t="shared" si="28"/>
        <v>4.2528494684717728</v>
      </c>
      <c r="T41" s="345">
        <v>8.4546328296799231</v>
      </c>
      <c r="U41" s="345">
        <f t="shared" si="29"/>
        <v>12.707482298151696</v>
      </c>
      <c r="V41" s="346">
        <f t="shared" si="30"/>
        <v>3.3484751497365961E-2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0.1946326484181829</v>
      </c>
      <c r="C42" s="11">
        <v>0.37208967663202219</v>
      </c>
      <c r="D42" s="11">
        <f t="shared" si="25"/>
        <v>0.1774570282138393</v>
      </c>
      <c r="E42" s="11">
        <v>0.11899306315262273</v>
      </c>
      <c r="F42" s="11">
        <f t="shared" si="26"/>
        <v>0.29645009136646205</v>
      </c>
      <c r="G42" s="200">
        <f t="shared" si="27"/>
        <v>3.2316964860474418E-2</v>
      </c>
      <c r="I42" s="11" t="str">
        <f>I31</f>
        <v>Professional occupations</v>
      </c>
      <c r="J42" s="11">
        <v>36.80795723221064</v>
      </c>
      <c r="K42" s="11">
        <v>38.508532118556133</v>
      </c>
      <c r="L42" s="11">
        <v>1.7005748863454935</v>
      </c>
      <c r="M42" s="11">
        <v>19.025014418517863</v>
      </c>
      <c r="N42" s="11">
        <v>20.725589304863355</v>
      </c>
      <c r="P42" s="10" t="str">
        <f>name!D10</f>
        <v>31 Science, engineering and technology associate professionals</v>
      </c>
      <c r="Q42" s="11">
        <v>2.3732222512307093</v>
      </c>
      <c r="R42" s="11">
        <v>2.8940720200339114</v>
      </c>
      <c r="S42" s="345">
        <f t="shared" si="28"/>
        <v>0.52084976880320211</v>
      </c>
      <c r="T42" s="345">
        <v>1.2997980907069817</v>
      </c>
      <c r="U42" s="345">
        <f t="shared" si="29"/>
        <v>1.8206478595101838</v>
      </c>
      <c r="V42" s="346">
        <f t="shared" si="30"/>
        <v>2.9545776799597245E-2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3.5527725030992212E-2</v>
      </c>
      <c r="C43" s="11">
        <v>9.6709232355953759E-2</v>
      </c>
      <c r="D43" s="11">
        <f t="shared" si="25"/>
        <v>6.1181507324961547E-2</v>
      </c>
      <c r="E43" s="11">
        <v>3.5268537814439525E-2</v>
      </c>
      <c r="F43" s="11">
        <f t="shared" si="26"/>
        <v>9.6450045139401072E-2</v>
      </c>
      <c r="G43" s="200">
        <f t="shared" si="27"/>
        <v>4.7039009004823384E-2</v>
      </c>
      <c r="I43" s="11" t="str">
        <f>I32</f>
        <v>Associate professional occupations</v>
      </c>
      <c r="J43" s="11">
        <v>18.52486849734774</v>
      </c>
      <c r="K43" s="11">
        <v>20.925687174764047</v>
      </c>
      <c r="L43" s="11">
        <v>2.4008186774163094</v>
      </c>
      <c r="M43" s="11">
        <v>9.9229535738254704</v>
      </c>
      <c r="N43" s="11">
        <v>12.323772251241781</v>
      </c>
      <c r="P43" s="10" t="str">
        <f>name!D11</f>
        <v>32 Health and social care associate professionals</v>
      </c>
      <c r="Q43" s="11">
        <v>7.2439747594904835</v>
      </c>
      <c r="R43" s="11">
        <v>8.508572172839008</v>
      </c>
      <c r="S43" s="345">
        <f t="shared" si="28"/>
        <v>1.2645974133485245</v>
      </c>
      <c r="T43" s="345">
        <v>4.6584072368914118</v>
      </c>
      <c r="U43" s="345">
        <f t="shared" si="29"/>
        <v>5.9230046502399363</v>
      </c>
      <c r="V43" s="346">
        <f t="shared" si="30"/>
        <v>3.3658619287022518E-2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2.408484846518083E-2</v>
      </c>
      <c r="C44" s="11">
        <v>7.0986224375600621E-2</v>
      </c>
      <c r="D44" s="11">
        <f t="shared" si="25"/>
        <v>4.690137591041979E-2</v>
      </c>
      <c r="E44" s="11">
        <v>1.7876010146930719E-2</v>
      </c>
      <c r="F44" s="11">
        <f t="shared" si="26"/>
        <v>6.4777386057350506E-2</v>
      </c>
      <c r="G44" s="200">
        <f t="shared" si="27"/>
        <v>3.7703695126321435E-2</v>
      </c>
      <c r="I44" s="11" t="str">
        <f>I33</f>
        <v>Administrative and secretarial occupations</v>
      </c>
      <c r="J44" s="11">
        <v>11.812178990647288</v>
      </c>
      <c r="K44" s="11">
        <v>14.842427606139847</v>
      </c>
      <c r="L44" s="11">
        <v>3.0302486154925576</v>
      </c>
      <c r="M44" s="11">
        <v>7.6088483451613893</v>
      </c>
      <c r="N44" s="11">
        <v>10.639096960653946</v>
      </c>
      <c r="P44" s="10" t="str">
        <f>name!D12</f>
        <v>33 Protective service occupations</v>
      </c>
      <c r="Q44" s="11">
        <v>1.4213252607409304</v>
      </c>
      <c r="R44" s="11">
        <v>2.513419123084522</v>
      </c>
      <c r="S44" s="345">
        <f t="shared" si="28"/>
        <v>1.0920938623435916</v>
      </c>
      <c r="T44" s="345">
        <v>0.99835890594367238</v>
      </c>
      <c r="U44" s="345">
        <f t="shared" si="29"/>
        <v>2.090452768287264</v>
      </c>
      <c r="V44" s="346">
        <f t="shared" si="30"/>
        <v>3.6106378202566125E-2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8.1572624712658609E-2</v>
      </c>
      <c r="C45" s="11">
        <v>0.14163331968492565</v>
      </c>
      <c r="D45" s="11">
        <f t="shared" ref="D45:D46" si="31">C45-B45</f>
        <v>6.0060694972267042E-2</v>
      </c>
      <c r="E45" s="11">
        <v>5.5393696478962161E-2</v>
      </c>
      <c r="F45" s="11">
        <f t="shared" ref="F45:F46" si="32">SUM(D45:E45)</f>
        <v>0.11545439145122921</v>
      </c>
      <c r="G45" s="200">
        <f t="shared" si="27"/>
        <v>3.5153187188894597E-2</v>
      </c>
      <c r="I45" s="11" t="str">
        <f t="shared" ref="I45:I49" si="33">I34</f>
        <v>Skilled trades occupations</v>
      </c>
      <c r="J45" s="11">
        <v>2.7020772213236963</v>
      </c>
      <c r="K45" s="11">
        <v>4.1687787962888327</v>
      </c>
      <c r="L45" s="11">
        <v>1.4667015749651369</v>
      </c>
      <c r="M45" s="11">
        <v>1.9286895191445035</v>
      </c>
      <c r="N45" s="11">
        <v>3.3953910941096401</v>
      </c>
      <c r="P45" s="10" t="str">
        <f>name!D13</f>
        <v>34 Culture, media and sports occupations</v>
      </c>
      <c r="Q45" s="11">
        <v>3.5755621944219298</v>
      </c>
      <c r="R45" s="11">
        <v>3.8830012799953759</v>
      </c>
      <c r="S45" s="345">
        <f t="shared" si="28"/>
        <v>0.30743908557344612</v>
      </c>
      <c r="T45" s="345">
        <v>1.9355728678057438</v>
      </c>
      <c r="U45" s="345">
        <f t="shared" si="29"/>
        <v>2.2430119533791899</v>
      </c>
      <c r="V45" s="346">
        <f t="shared" si="30"/>
        <v>2.9263205799476166E-2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0.41136351632202739</v>
      </c>
      <c r="C46" s="11">
        <v>0.83031212920767028</v>
      </c>
      <c r="D46" s="11">
        <f t="shared" si="31"/>
        <v>0.41894861288564289</v>
      </c>
      <c r="E46" s="11">
        <v>0.27864868840465051</v>
      </c>
      <c r="F46" s="11">
        <f t="shared" si="32"/>
        <v>0.6975973012902934</v>
      </c>
      <c r="G46" s="200">
        <f t="shared" si="27"/>
        <v>3.5083534299056751E-2</v>
      </c>
      <c r="I46" s="11" t="str">
        <f t="shared" si="33"/>
        <v>Caring, leisure and other service occupations</v>
      </c>
      <c r="J46" s="11">
        <v>6.0045703080262456</v>
      </c>
      <c r="K46" s="11">
        <v>9.4537921041696933</v>
      </c>
      <c r="L46" s="11">
        <v>3.4492217961434468</v>
      </c>
      <c r="M46" s="11">
        <v>5.1479944317190531</v>
      </c>
      <c r="N46" s="11">
        <v>8.5972162278624999</v>
      </c>
      <c r="P46" s="10" t="str">
        <f>name!D14</f>
        <v>35 Business and public service associate professionals</v>
      </c>
      <c r="Q46" s="11">
        <v>14.110537127759157</v>
      </c>
      <c r="R46" s="11">
        <v>15.749924616870024</v>
      </c>
      <c r="S46" s="345">
        <f t="shared" si="28"/>
        <v>1.6393874891108666</v>
      </c>
      <c r="T46" s="345">
        <v>7.9173692173468062</v>
      </c>
      <c r="U46" s="345">
        <f t="shared" si="29"/>
        <v>9.5567567064576728</v>
      </c>
      <c r="V46" s="346">
        <f t="shared" si="30"/>
        <v>3.0137771976241012E-2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0.32502936812397054</v>
      </c>
      <c r="C47" s="11">
        <v>0.6797837914636109</v>
      </c>
      <c r="D47" s="11">
        <f t="shared" si="25"/>
        <v>0.35475442333964036</v>
      </c>
      <c r="E47" s="11">
        <v>0.24162399995034389</v>
      </c>
      <c r="F47" s="11">
        <f t="shared" si="26"/>
        <v>0.59637842328998425</v>
      </c>
      <c r="G47" s="200">
        <f t="shared" si="27"/>
        <v>3.7750595808831111E-2</v>
      </c>
      <c r="I47" s="11" t="str">
        <f t="shared" si="33"/>
        <v>Sales and customer service occupations</v>
      </c>
      <c r="J47" s="11">
        <v>5.4902501806835025</v>
      </c>
      <c r="K47" s="11">
        <v>8.5330396203550976</v>
      </c>
      <c r="L47" s="11">
        <v>3.0427894396715951</v>
      </c>
      <c r="M47" s="11">
        <v>3.7022416845980484</v>
      </c>
      <c r="N47" s="11">
        <v>6.7450311242696435</v>
      </c>
      <c r="P47" s="10" t="str">
        <f>name!D15</f>
        <v>41 Administrative occupations</v>
      </c>
      <c r="Q47" s="11">
        <v>33.362936388438726</v>
      </c>
      <c r="R47" s="11">
        <v>26.695096751160815</v>
      </c>
      <c r="S47" s="345">
        <f t="shared" si="28"/>
        <v>-6.6678396372779112</v>
      </c>
      <c r="T47" s="345">
        <v>16.731488305551554</v>
      </c>
      <c r="U47" s="345">
        <f t="shared" si="29"/>
        <v>10.063648668273643</v>
      </c>
      <c r="V47" s="346">
        <f t="shared" si="30"/>
        <v>2.7468087213379455E-2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2.5105851063069728E-2</v>
      </c>
      <c r="C48" s="11">
        <v>6.4968002180189527E-2</v>
      </c>
      <c r="D48" s="11">
        <f t="shared" si="25"/>
        <v>3.9862151117119798E-2</v>
      </c>
      <c r="E48" s="11">
        <v>2.6323706839710859E-2</v>
      </c>
      <c r="F48" s="11">
        <f t="shared" si="26"/>
        <v>6.6185857956830657E-2</v>
      </c>
      <c r="G48" s="200">
        <f t="shared" si="27"/>
        <v>4.8968683858330975E-2</v>
      </c>
      <c r="I48" s="11" t="str">
        <f t="shared" si="33"/>
        <v>Process, plant and machine operatives</v>
      </c>
      <c r="J48" s="11">
        <v>1.5727490711880949</v>
      </c>
      <c r="K48" s="11">
        <v>3.6443918494968073</v>
      </c>
      <c r="L48" s="11">
        <v>2.0716427783087124</v>
      </c>
      <c r="M48" s="11">
        <v>1.6250907329786828</v>
      </c>
      <c r="N48" s="11">
        <v>3.6967335112873951</v>
      </c>
      <c r="P48" s="10" t="str">
        <f>name!D16</f>
        <v>42 Secretarial and related occupations</v>
      </c>
      <c r="Q48" s="11">
        <v>9.2913175506632868</v>
      </c>
      <c r="R48" s="11">
        <v>6.2349639391166338</v>
      </c>
      <c r="S48" s="345">
        <f t="shared" si="28"/>
        <v>-3.056353611546653</v>
      </c>
      <c r="T48" s="345">
        <v>4.6383965569001822</v>
      </c>
      <c r="U48" s="345">
        <f t="shared" si="29"/>
        <v>1.5820429453535292</v>
      </c>
      <c r="V48" s="346">
        <f t="shared" si="30"/>
        <v>2.7363960188506953E-2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1.2016771481851672E-2</v>
      </c>
      <c r="C49" s="11">
        <v>2.474625379216969E-2</v>
      </c>
      <c r="D49" s="11">
        <f t="shared" si="25"/>
        <v>1.2729482310318018E-2</v>
      </c>
      <c r="E49" s="11">
        <v>1.1047170060270234E-2</v>
      </c>
      <c r="F49" s="11">
        <f t="shared" si="26"/>
        <v>2.377665237058825E-2</v>
      </c>
      <c r="G49" s="200">
        <f t="shared" si="27"/>
        <v>4.4422890754673316E-2</v>
      </c>
      <c r="I49" s="11" t="str">
        <f t="shared" si="33"/>
        <v>Elementary occupations</v>
      </c>
      <c r="J49" s="11">
        <v>3.4904438451915363</v>
      </c>
      <c r="K49" s="11">
        <v>5.6769916638054916</v>
      </c>
      <c r="L49" s="11">
        <v>2.1865478186139553</v>
      </c>
      <c r="M49" s="11">
        <v>3.0367059864056882</v>
      </c>
      <c r="N49" s="11">
        <v>5.2232538050196435</v>
      </c>
      <c r="P49" s="10" t="str">
        <f>name!D17</f>
        <v>51 Skilled agricultural and related trades</v>
      </c>
      <c r="Q49" s="11">
        <v>0.85514331959174039</v>
      </c>
      <c r="R49" s="11">
        <v>1.1021105471745651</v>
      </c>
      <c r="S49" s="345">
        <f t="shared" si="28"/>
        <v>0.24696722758282474</v>
      </c>
      <c r="T49" s="345">
        <v>0.68567983392877196</v>
      </c>
      <c r="U49" s="345">
        <f t="shared" si="29"/>
        <v>0.93264706151159671</v>
      </c>
      <c r="V49" s="346">
        <f t="shared" si="30"/>
        <v>4.0034132697027047E-2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1.6491559409195541E-2</v>
      </c>
      <c r="C50" s="11">
        <v>3.3597062632970534E-2</v>
      </c>
      <c r="D50" s="11">
        <f t="shared" si="25"/>
        <v>1.7105503223774993E-2</v>
      </c>
      <c r="E50" s="11">
        <v>1.0256911497057359E-2</v>
      </c>
      <c r="F50" s="11">
        <f t="shared" si="26"/>
        <v>2.7362414720832354E-2</v>
      </c>
      <c r="G50" s="200">
        <f t="shared" si="27"/>
        <v>3.2767309093036046E-2</v>
      </c>
      <c r="O50" s="71"/>
      <c r="P50" s="10" t="str">
        <f>name!D18</f>
        <v>52 Skilled metal, electrical and electronic trades</v>
      </c>
      <c r="Q50" s="11">
        <v>0.47130158324042082</v>
      </c>
      <c r="R50" s="11">
        <v>1.2745709058261339</v>
      </c>
      <c r="S50" s="345">
        <f t="shared" si="28"/>
        <v>0.80326932258571304</v>
      </c>
      <c r="T50" s="345">
        <v>0.59087614949778045</v>
      </c>
      <c r="U50" s="345">
        <f t="shared" si="29"/>
        <v>1.3941454720834936</v>
      </c>
      <c r="V50" s="346">
        <f t="shared" si="30"/>
        <v>5.5666045081290472E-2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3.8008232781641181E-3</v>
      </c>
      <c r="C51" s="11">
        <v>6.7439478551792036E-3</v>
      </c>
      <c r="D51" s="11">
        <f t="shared" ref="D51" si="34">C51-B51</f>
        <v>2.9431245770150855E-3</v>
      </c>
      <c r="E51" s="11">
        <v>2.4339449004238123E-3</v>
      </c>
      <c r="F51" s="11">
        <f t="shared" ref="F51" si="35">SUM(D51:E51)</f>
        <v>5.3770694774388974E-3</v>
      </c>
      <c r="G51" s="200">
        <f t="shared" si="27"/>
        <v>3.3545282090636119E-2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0.24337073993215988</v>
      </c>
      <c r="R51" s="11">
        <v>0.29772452230782531</v>
      </c>
      <c r="S51" s="345">
        <f t="shared" si="28"/>
        <v>5.4353782375665433E-2</v>
      </c>
      <c r="T51" s="345">
        <v>0.14344443021049993</v>
      </c>
      <c r="U51" s="345">
        <f t="shared" si="29"/>
        <v>0.19779821258616537</v>
      </c>
      <c r="V51" s="346">
        <f t="shared" si="30"/>
        <v>3.1372804642934682E-2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2.9066050725612008E-2</v>
      </c>
      <c r="C52" s="11">
        <v>5.2603308787843313E-2</v>
      </c>
      <c r="D52" s="11">
        <f t="shared" si="25"/>
        <v>2.3537258062231305E-2</v>
      </c>
      <c r="E52" s="11">
        <v>1.9411358529109371E-2</v>
      </c>
      <c r="F52" s="11">
        <f t="shared" si="26"/>
        <v>4.294861659134068E-2</v>
      </c>
      <c r="G52" s="200">
        <f t="shared" si="27"/>
        <v>3.4689936215056338E-2</v>
      </c>
      <c r="I52" s="11" t="str">
        <f>I41</f>
        <v>Managers, directors and senior officials</v>
      </c>
      <c r="J52" s="11">
        <f t="array" ref="J52:J60">MMULT(aggregation!$B$13:$AA$21,B123:B148)</f>
        <v>2.6916129249524925</v>
      </c>
      <c r="K52" s="11">
        <f t="array" ref="K52:K60">MMULT(aggregation!$B$13:$AA$21,C123:C148)</f>
        <v>3.1817788293180866</v>
      </c>
      <c r="L52" s="11">
        <f t="array" ref="L52:L60">MMULT(aggregation!$B$13:$AA$21,D123:D148)</f>
        <v>0.49016590436559437</v>
      </c>
      <c r="M52" s="11">
        <f t="array" ref="M52:M60">MMULT(aggregation!$B$13:$AA$21,E123:E148)</f>
        <v>1.6781741290602428</v>
      </c>
      <c r="N52" s="11">
        <f t="array" ref="N52:N60">MMULT(aggregation!$B$13:$AA$21,F123:F148)</f>
        <v>2.1683400334258369</v>
      </c>
      <c r="P52" s="10" t="str">
        <f>name!D20</f>
        <v>54 Textiles, printing and other skilled trades</v>
      </c>
      <c r="Q52" s="11">
        <v>3.5760646611756437</v>
      </c>
      <c r="R52" s="11">
        <v>3.5487863834688023</v>
      </c>
      <c r="S52" s="345">
        <f t="shared" si="28"/>
        <v>-2.7278277706841436E-2</v>
      </c>
      <c r="T52" s="345">
        <v>2.0435917956038061</v>
      </c>
      <c r="U52" s="345">
        <f t="shared" si="29"/>
        <v>2.0163135178969647</v>
      </c>
      <c r="V52" s="346">
        <f t="shared" si="30"/>
        <v>3.0592458820849044E-2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2.3508918598401755E-2</v>
      </c>
      <c r="C53" s="11">
        <v>5.9629605437127024E-2</v>
      </c>
      <c r="D53" s="11">
        <f t="shared" si="25"/>
        <v>3.6120686838725269E-2</v>
      </c>
      <c r="E53" s="11">
        <v>2.1070683544941952E-2</v>
      </c>
      <c r="F53" s="11">
        <f t="shared" si="26"/>
        <v>5.7191370383667221E-2</v>
      </c>
      <c r="G53" s="200">
        <f t="shared" si="27"/>
        <v>4.3582775536549878E-2</v>
      </c>
      <c r="I53" s="11" t="str">
        <f>I42</f>
        <v>Professional occupations</v>
      </c>
      <c r="J53" s="11">
        <v>5.3088041487772859</v>
      </c>
      <c r="K53" s="11">
        <v>3.2531913301986273</v>
      </c>
      <c r="L53" s="11">
        <v>-2.0556128185786591</v>
      </c>
      <c r="M53" s="11">
        <v>1.4928562201298925</v>
      </c>
      <c r="N53" s="11">
        <v>-0.56275659844876658</v>
      </c>
      <c r="P53" s="10" t="str">
        <f>name!D21</f>
        <v>61 Caring personal service occupations</v>
      </c>
      <c r="Q53" s="11">
        <v>31.644444493133946</v>
      </c>
      <c r="R53" s="11">
        <v>37.192359605987136</v>
      </c>
      <c r="S53" s="345">
        <f t="shared" si="28"/>
        <v>5.5479151128531896</v>
      </c>
      <c r="T53" s="345">
        <v>20.370779689325119</v>
      </c>
      <c r="U53" s="345">
        <f t="shared" si="29"/>
        <v>25.918694802178308</v>
      </c>
      <c r="V53" s="346">
        <f t="shared" si="30"/>
        <v>3.3686552742514753E-2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1.6975903722570764E-2</v>
      </c>
      <c r="C54" s="11">
        <v>4.5611207000119114E-2</v>
      </c>
      <c r="D54" s="11">
        <f t="shared" ref="D54:D55" si="36">C54-B54</f>
        <v>2.863530327754835E-2</v>
      </c>
      <c r="E54" s="11">
        <v>1.6696643830340075E-2</v>
      </c>
      <c r="F54" s="11">
        <f t="shared" ref="F54:F55" si="37">SUM(D54:E54)</f>
        <v>4.5331947107888425E-2</v>
      </c>
      <c r="G54" s="200">
        <f t="shared" si="27"/>
        <v>4.6717627557303798E-2</v>
      </c>
      <c r="I54" s="11" t="str">
        <f>I43</f>
        <v>Associate professional occupations</v>
      </c>
      <c r="J54" s="11">
        <v>5.0130610105581201</v>
      </c>
      <c r="K54" s="11">
        <v>5.0215488686041851</v>
      </c>
      <c r="L54" s="11">
        <v>8.4878580460648334E-3</v>
      </c>
      <c r="M54" s="11">
        <v>2.2680417295190383</v>
      </c>
      <c r="N54" s="11">
        <v>2.2765295875651028</v>
      </c>
      <c r="P54" s="10" t="str">
        <f>name!D22</f>
        <v>62 Leisure, travel and related personal service occupations</v>
      </c>
      <c r="Q54" s="11">
        <v>7.0424307383591653</v>
      </c>
      <c r="R54" s="11">
        <v>7.2939084476914173</v>
      </c>
      <c r="S54" s="345">
        <f t="shared" si="28"/>
        <v>0.251477709332252</v>
      </c>
      <c r="T54" s="345">
        <v>3.9332312056339034</v>
      </c>
      <c r="U54" s="345">
        <f t="shared" si="29"/>
        <v>4.1847089149661549</v>
      </c>
      <c r="V54" s="346">
        <f t="shared" si="30"/>
        <v>3.0023680069124481E-2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1.4540880029649712E-3</v>
      </c>
      <c r="C55" s="11">
        <v>3.5810913329877522E-3</v>
      </c>
      <c r="D55" s="11">
        <f t="shared" si="36"/>
        <v>2.1270033300227809E-3</v>
      </c>
      <c r="E55" s="11">
        <v>1.3867854125107811E-3</v>
      </c>
      <c r="F55" s="11">
        <f t="shared" si="37"/>
        <v>3.5137887425335619E-3</v>
      </c>
      <c r="G55" s="200">
        <f t="shared" si="27"/>
        <v>4.5660604287522943E-2</v>
      </c>
      <c r="I55" s="11" t="str">
        <f>I44</f>
        <v>Administrative and secretarial occupations</v>
      </c>
      <c r="J55" s="11">
        <v>4.3109260058989349</v>
      </c>
      <c r="K55" s="11">
        <v>5.1138754038955456</v>
      </c>
      <c r="L55" s="11">
        <v>0.80294939799661114</v>
      </c>
      <c r="M55" s="11">
        <v>2.8168543568284874</v>
      </c>
      <c r="N55" s="11">
        <v>3.6198037548250985</v>
      </c>
      <c r="P55" s="10" t="str">
        <f>name!D23</f>
        <v>63 Community and civil enforcement occupations</v>
      </c>
      <c r="Q55" s="11">
        <v>0.11917922526558936</v>
      </c>
      <c r="R55" s="11">
        <v>0.15550047558328725</v>
      </c>
      <c r="S55" s="345">
        <f t="shared" si="28"/>
        <v>3.6321250317697895E-2</v>
      </c>
      <c r="T55" s="345">
        <v>9.9447904056206737E-2</v>
      </c>
      <c r="U55" s="345">
        <f t="shared" si="29"/>
        <v>0.13576915437390463</v>
      </c>
      <c r="V55" s="346">
        <f t="shared" si="30"/>
        <v>4.1278495977284946E-2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6.4690090080193233E-2</v>
      </c>
      <c r="C56" s="11">
        <v>0.11299861097032417</v>
      </c>
      <c r="D56" s="11">
        <f t="shared" si="25"/>
        <v>4.8308520890130935E-2</v>
      </c>
      <c r="E56" s="11">
        <v>3.923826108138407E-2</v>
      </c>
      <c r="F56" s="11">
        <f t="shared" si="26"/>
        <v>8.7546781971514998E-2</v>
      </c>
      <c r="G56" s="200">
        <f t="shared" si="27"/>
        <v>3.2111028679699949E-2</v>
      </c>
      <c r="I56" s="11" t="str">
        <f t="shared" ref="I56:I60" si="38">I45</f>
        <v>Skilled trades occupations</v>
      </c>
      <c r="J56" s="11">
        <v>1.1867987406338658</v>
      </c>
      <c r="K56" s="11">
        <v>1.6361232791549905</v>
      </c>
      <c r="L56" s="11">
        <v>0.44932453852112442</v>
      </c>
      <c r="M56" s="11">
        <v>0.77837697995896904</v>
      </c>
      <c r="N56" s="11">
        <v>1.2277015184800935</v>
      </c>
      <c r="P56" s="10" t="str">
        <f>name!D24</f>
        <v>71 Sales occupations</v>
      </c>
      <c r="Q56" s="11">
        <v>16.341073621694825</v>
      </c>
      <c r="R56" s="11">
        <v>14.000970430628351</v>
      </c>
      <c r="S56" s="345">
        <f t="shared" si="28"/>
        <v>-2.3401031910664738</v>
      </c>
      <c r="T56" s="345">
        <v>8.1812244861080057</v>
      </c>
      <c r="U56" s="345">
        <f t="shared" si="29"/>
        <v>5.8411212950415319</v>
      </c>
      <c r="V56" s="346">
        <f t="shared" si="30"/>
        <v>2.7429517785239499E-2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3.9564804325670909E-2</v>
      </c>
      <c r="C57" s="11">
        <v>0.13640507309047958</v>
      </c>
      <c r="D57" s="11">
        <f t="shared" si="25"/>
        <v>9.6840268764808668E-2</v>
      </c>
      <c r="E57" s="11">
        <v>3.848176464661756E-2</v>
      </c>
      <c r="F57" s="11">
        <f t="shared" si="26"/>
        <v>0.13532203341142623</v>
      </c>
      <c r="G57" s="200">
        <f t="shared" si="27"/>
        <v>4.6332350154147051E-2</v>
      </c>
      <c r="I57" s="11" t="str">
        <f t="shared" si="38"/>
        <v>Caring, leisure and other service occupations</v>
      </c>
      <c r="J57" s="11">
        <v>4.5794763716258524</v>
      </c>
      <c r="K57" s="11">
        <v>5.6018638257537505</v>
      </c>
      <c r="L57" s="11">
        <v>1.0223874541278986</v>
      </c>
      <c r="M57" s="11">
        <v>3.052645067047195</v>
      </c>
      <c r="N57" s="11">
        <v>4.0750325211750935</v>
      </c>
      <c r="P57" s="10" t="str">
        <f>name!D25</f>
        <v>72 Customer service occupations</v>
      </c>
      <c r="Q57" s="11">
        <v>5.9295109127370367</v>
      </c>
      <c r="R57" s="11">
        <v>8.3289304675106752</v>
      </c>
      <c r="S57" s="345">
        <f t="shared" si="28"/>
        <v>2.3994195547736386</v>
      </c>
      <c r="T57" s="345">
        <v>4.0580110664229103</v>
      </c>
      <c r="U57" s="345">
        <f t="shared" si="29"/>
        <v>6.4574306211965489</v>
      </c>
      <c r="V57" s="346">
        <f t="shared" si="30"/>
        <v>3.537082950941195E-2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2.8257301098876381E-2</v>
      </c>
      <c r="C58" s="11">
        <v>0.10572516311514576</v>
      </c>
      <c r="D58" s="11">
        <f t="shared" ref="D58:D59" si="39">C58-B58</f>
        <v>7.7467862016269387E-2</v>
      </c>
      <c r="E58" s="11">
        <v>3.4043398820450821E-2</v>
      </c>
      <c r="F58" s="11">
        <f t="shared" ref="F58:F59" si="40">SUM(D58:E58)</f>
        <v>0.11151126083672021</v>
      </c>
      <c r="G58" s="200">
        <f t="shared" si="27"/>
        <v>5.4121852142995142E-2</v>
      </c>
      <c r="I58" s="11" t="str">
        <f t="shared" si="38"/>
        <v>Sales and customer service occupations</v>
      </c>
      <c r="J58" s="11">
        <v>1.7519381472581474</v>
      </c>
      <c r="K58" s="11">
        <v>2.6013227181560117</v>
      </c>
      <c r="L58" s="11">
        <v>0.84938457089786401</v>
      </c>
      <c r="M58" s="11">
        <v>1.1542317291324298</v>
      </c>
      <c r="N58" s="11">
        <v>2.003616300030294</v>
      </c>
      <c r="P58" s="10" t="str">
        <f>name!D26</f>
        <v>81 Process, plant and machine operatives</v>
      </c>
      <c r="Q58" s="11">
        <v>3.5753109538357175</v>
      </c>
      <c r="R58" s="11">
        <v>4.8995179241151687</v>
      </c>
      <c r="S58" s="345">
        <f t="shared" si="28"/>
        <v>1.3242069702794512</v>
      </c>
      <c r="T58" s="345">
        <v>2.3608475162336786</v>
      </c>
      <c r="U58" s="345">
        <f t="shared" si="29"/>
        <v>3.6850544865131298</v>
      </c>
      <c r="V58" s="346">
        <f t="shared" si="30"/>
        <v>3.437840349532939E-2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4.9921059438017917E-2</v>
      </c>
      <c r="C59" s="11">
        <v>0.17069313854270463</v>
      </c>
      <c r="D59" s="11">
        <f t="shared" si="39"/>
        <v>0.12077207910468671</v>
      </c>
      <c r="E59" s="11">
        <v>6.6204573796258243E-2</v>
      </c>
      <c r="F59" s="11">
        <f t="shared" si="40"/>
        <v>0.18697665290094495</v>
      </c>
      <c r="G59" s="200">
        <f t="shared" si="27"/>
        <v>5.7895947436012118E-2</v>
      </c>
      <c r="I59" s="11" t="str">
        <f t="shared" si="38"/>
        <v>Process, plant and machine operatives</v>
      </c>
      <c r="J59" s="11">
        <v>0.73004097301670845</v>
      </c>
      <c r="K59" s="11">
        <v>1.3703391441959356</v>
      </c>
      <c r="L59" s="11">
        <v>0.64029817117922727</v>
      </c>
      <c r="M59" s="11">
        <v>0.62745262808329882</v>
      </c>
      <c r="N59" s="11">
        <v>1.2677507992625261</v>
      </c>
      <c r="P59" s="10" t="str">
        <f>name!D27</f>
        <v>82 Transport and mobile machine drivers and operatives</v>
      </c>
      <c r="Q59" s="11">
        <v>1.0205757275848846</v>
      </c>
      <c r="R59" s="11">
        <v>1.8707818911157992</v>
      </c>
      <c r="S59" s="345">
        <f t="shared" si="28"/>
        <v>0.8502061635309146</v>
      </c>
      <c r="T59" s="345">
        <v>1.0425811306197748</v>
      </c>
      <c r="U59" s="345">
        <f t="shared" si="29"/>
        <v>1.8927872941506894</v>
      </c>
      <c r="V59" s="346">
        <f t="shared" si="30"/>
        <v>4.8043078567436837E-2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3.0062745465271438E-4</v>
      </c>
      <c r="C60" s="11">
        <v>6.2110988129439641E-4</v>
      </c>
      <c r="D60" s="11">
        <f t="shared" si="25"/>
        <v>3.2048242664168202E-4</v>
      </c>
      <c r="E60" s="11">
        <v>2.5207239806795452E-4</v>
      </c>
      <c r="F60" s="11">
        <f t="shared" si="26"/>
        <v>5.7255482470963659E-4</v>
      </c>
      <c r="G60" s="200">
        <f t="shared" si="27"/>
        <v>4.1431510475802513E-2</v>
      </c>
      <c r="I60" s="11" t="str">
        <f t="shared" si="38"/>
        <v>Elementary occupations</v>
      </c>
      <c r="J60" s="11">
        <v>1.7149103277817948</v>
      </c>
      <c r="K60" s="11">
        <v>2.8941773733027056</v>
      </c>
      <c r="L60" s="11">
        <v>1.1792670455209109</v>
      </c>
      <c r="M60" s="11">
        <v>1.4015788628175039</v>
      </c>
      <c r="N60" s="11">
        <v>2.5808459083384152</v>
      </c>
      <c r="P60" s="10" t="str">
        <f>name!D28</f>
        <v>91 Elementary trades and related occupations</v>
      </c>
      <c r="Q60" s="11">
        <v>1.8361732185416009</v>
      </c>
      <c r="R60" s="11">
        <v>1.5446512499958343</v>
      </c>
      <c r="S60" s="345">
        <f t="shared" si="28"/>
        <v>-0.29152196854576662</v>
      </c>
      <c r="T60" s="345">
        <v>1.0173417698993408</v>
      </c>
      <c r="U60" s="345">
        <f t="shared" si="29"/>
        <v>0.72581980135357416</v>
      </c>
      <c r="V60" s="346">
        <f t="shared" si="30"/>
        <v>2.9827379369921303E-2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3.3290348989443219E-2</v>
      </c>
      <c r="C61" s="11">
        <v>8.794274913908573E-2</v>
      </c>
      <c r="D61" s="11">
        <f t="shared" ref="D61" si="41">C61-B61</f>
        <v>5.465240014964251E-2</v>
      </c>
      <c r="E61" s="11">
        <v>3.1928006203671221E-2</v>
      </c>
      <c r="F61" s="11">
        <f t="shared" ref="F61" si="42">SUM(D61:E61)</f>
        <v>8.6580406353313738E-2</v>
      </c>
      <c r="G61" s="200">
        <f t="shared" ref="G61" si="43">IF(B61&gt;0,(1+(E61/B61))^(1/($C$6-$B$6))-1,0)</f>
        <v>4.5851682918277348E-2</v>
      </c>
      <c r="P61" s="10" t="str">
        <f>name!D29</f>
        <v>92 Elementary administration and service occupations</v>
      </c>
      <c r="Q61" s="11">
        <v>21.816420595163692</v>
      </c>
      <c r="R61" s="11">
        <v>19.923982174854512</v>
      </c>
      <c r="S61" s="345">
        <f t="shared" ref="S61" si="44">R61-Q61</f>
        <v>-1.8924384203091797</v>
      </c>
      <c r="T61" s="345">
        <v>12.251680290040435</v>
      </c>
      <c r="U61" s="345">
        <f t="shared" ref="U61" si="45">SUM(S61:T61)</f>
        <v>10.359241869731255</v>
      </c>
      <c r="V61" s="346">
        <f t="shared" ref="V61" si="46">IF(Q61&gt;0,(1+(T61/Q61))^(1/($C$6-$B$6))-1,0)</f>
        <v>3.0159080702739649E-2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7.641200280044627</v>
      </c>
      <c r="C62" s="11">
        <f t="shared" ref="C62:F62" si="47">SUM(C36:C61)</f>
        <v>14.415576588640354</v>
      </c>
      <c r="D62" s="11">
        <f t="shared" si="47"/>
        <v>6.7743763085957305</v>
      </c>
      <c r="E62" s="11">
        <f t="shared" si="47"/>
        <v>5.1323331886803949</v>
      </c>
      <c r="F62" s="11">
        <f t="shared" si="47"/>
        <v>11.906709497276122</v>
      </c>
      <c r="G62" s="200">
        <f t="shared" si="27"/>
        <v>3.4848158438004484E-2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234.57857595475312</v>
      </c>
      <c r="R62" s="11">
        <f>SUM(R36:R61)</f>
        <v>254.73564095511929</v>
      </c>
      <c r="S62" s="345">
        <f>R62-Q62</f>
        <v>20.157065000366174</v>
      </c>
      <c r="T62" s="11">
        <f>SUM(T36:T61)</f>
        <v>139.34942604652258</v>
      </c>
      <c r="U62" s="345">
        <f>SUM(S62:T62)</f>
        <v>159.50649104688875</v>
      </c>
      <c r="V62" s="346">
        <f t="shared" si="30"/>
        <v>3.1573022983230503E-2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3.7589750574658485</v>
      </c>
      <c r="K63" s="11">
        <f t="array" ref="K63:K71">MMULT(aggregation!$B$13:$AA$21,C152:C177)</f>
        <v>4.2025086520945827</v>
      </c>
      <c r="L63" s="11">
        <f t="array" ref="L63:L71">MMULT(aggregation!$B$13:$AA$21,D152:D177)</f>
        <v>0.44353359462873421</v>
      </c>
      <c r="M63" s="11">
        <f t="array" ref="M63:M71">MMULT(aggregation!$B$13:$AA$21,E152:E177)</f>
        <v>2.1941309405796661</v>
      </c>
      <c r="N63" s="11">
        <f t="array" ref="N63:N71">MMULT(aggregation!$B$13:$AA$21,F152:F177)</f>
        <v>2.6376645352084003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5.8064254960587256</v>
      </c>
      <c r="K64" s="11">
        <v>5.9605370493445644</v>
      </c>
      <c r="L64" s="11">
        <v>0.15411155328583859</v>
      </c>
      <c r="M64" s="11">
        <v>2.4768050541183362</v>
      </c>
      <c r="N64" s="11">
        <v>2.630916607404175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4.2662088633060993</v>
      </c>
      <c r="C65" s="11">
        <v>7.6356956633676916</v>
      </c>
      <c r="D65" s="11">
        <f>C65-B65</f>
        <v>3.3694868000615923</v>
      </c>
      <c r="E65" s="11">
        <v>2.9495847365151855</v>
      </c>
      <c r="F65" s="11">
        <f>SUM(D65:E65)</f>
        <v>6.3190715365767778</v>
      </c>
      <c r="G65" s="200">
        <f>IF(B65&gt;0,(1+(E65/B65))^(1/($C$6-$B$6))-1,0)</f>
        <v>3.5657447495935912E-2</v>
      </c>
      <c r="I65" s="11" t="str">
        <f>I54</f>
        <v>Associate professional occupations</v>
      </c>
      <c r="J65" s="11">
        <v>4.4111538359139164</v>
      </c>
      <c r="K65" s="11">
        <v>4.3826534268091013</v>
      </c>
      <c r="L65" s="11">
        <v>-2.8500409104814994E-2</v>
      </c>
      <c r="M65" s="11">
        <v>1.932431305679283</v>
      </c>
      <c r="N65" s="11">
        <v>1.9039308965744679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1.4696106453852269</v>
      </c>
      <c r="C66" s="11">
        <v>4.0753295327937709</v>
      </c>
      <c r="D66" s="11">
        <f t="shared" ref="D66:D89" si="50">C66-B66</f>
        <v>2.605718887408544</v>
      </c>
      <c r="E66" s="11">
        <v>1.6301980331029513</v>
      </c>
      <c r="F66" s="11">
        <f t="shared" ref="F66:F89" si="51">SUM(D66:E66)</f>
        <v>4.235916920511495</v>
      </c>
      <c r="G66" s="200">
        <f t="shared" ref="G66:G89" si="52">IF(B66&gt;0,(1+(E66/B66))^(1/($C$6-$B$6))-1,0)</f>
        <v>5.1014820320326448E-2</v>
      </c>
      <c r="I66" s="11" t="str">
        <f>I55</f>
        <v>Administrative and secretarial occupations</v>
      </c>
      <c r="J66" s="11">
        <v>4.2502199319991441</v>
      </c>
      <c r="K66" s="11">
        <v>4.8505104703876532</v>
      </c>
      <c r="L66" s="11">
        <v>0.60029053838850877</v>
      </c>
      <c r="M66" s="11">
        <v>2.4952361482100627</v>
      </c>
      <c r="N66" s="11">
        <v>3.0955266865985713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6.0034390438272407</v>
      </c>
      <c r="C67" s="11">
        <v>11.395350467052724</v>
      </c>
      <c r="D67" s="11">
        <f t="shared" si="50"/>
        <v>5.3919114232254834</v>
      </c>
      <c r="E67" s="11">
        <v>3.3219356239487627</v>
      </c>
      <c r="F67" s="11">
        <f t="shared" si="51"/>
        <v>8.7138470471742462</v>
      </c>
      <c r="G67" s="200">
        <f t="shared" si="52"/>
        <v>2.9795711587136342E-2</v>
      </c>
      <c r="I67" s="11" t="str">
        <f t="shared" ref="I67:I71" si="53">I56</f>
        <v>Skilled trades occupations</v>
      </c>
      <c r="J67" s="11">
        <v>2.7812881617186971</v>
      </c>
      <c r="K67" s="11">
        <v>3.5521734200512367</v>
      </c>
      <c r="L67" s="11">
        <v>0.77088525833253951</v>
      </c>
      <c r="M67" s="11">
        <v>1.5532567815410843</v>
      </c>
      <c r="N67" s="11">
        <v>2.3241420398736237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4.3188215454594419</v>
      </c>
      <c r="C68" s="11">
        <v>8.2526693143646952</v>
      </c>
      <c r="D68" s="11">
        <f t="shared" si="50"/>
        <v>3.9338477689052533</v>
      </c>
      <c r="E68" s="11">
        <v>3.1685759706642336</v>
      </c>
      <c r="F68" s="11">
        <f t="shared" si="51"/>
        <v>7.1024237395694865</v>
      </c>
      <c r="G68" s="200">
        <f t="shared" si="52"/>
        <v>3.7363688685992047E-2</v>
      </c>
      <c r="I68" s="11" t="str">
        <f t="shared" si="53"/>
        <v>Caring, leisure and other service occupations</v>
      </c>
      <c r="J68" s="11">
        <v>2.8937998272333374</v>
      </c>
      <c r="K68" s="11">
        <v>3.8622844891139967</v>
      </c>
      <c r="L68" s="11">
        <v>0.96848466188065907</v>
      </c>
      <c r="M68" s="11">
        <v>2.0637766895092429</v>
      </c>
      <c r="N68" s="11">
        <v>3.0322613513899022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12.07681086122737</v>
      </c>
      <c r="C69" s="11">
        <v>18.189081860738508</v>
      </c>
      <c r="D69" s="11">
        <f t="shared" ref="D69" si="54">C69-B69</f>
        <v>6.1122709995111375</v>
      </c>
      <c r="E69" s="11">
        <v>7.7949070562934297</v>
      </c>
      <c r="F69" s="11">
        <f t="shared" ref="F69" si="55">SUM(D69:E69)</f>
        <v>13.907178055804568</v>
      </c>
      <c r="G69" s="200">
        <f t="shared" si="52"/>
        <v>3.3757983629976174E-2</v>
      </c>
      <c r="I69" s="11" t="str">
        <f t="shared" si="53"/>
        <v>Sales and customer service occupations</v>
      </c>
      <c r="J69" s="11">
        <v>1.8468389897388908</v>
      </c>
      <c r="K69" s="11">
        <v>2.5543364374031383</v>
      </c>
      <c r="L69" s="11">
        <v>0.70749744766424749</v>
      </c>
      <c r="M69" s="11">
        <v>1.0430336134649234</v>
      </c>
      <c r="N69" s="11">
        <v>1.7505310611291709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6.9920925901083795</v>
      </c>
      <c r="C70" s="11">
        <v>12.877308092482311</v>
      </c>
      <c r="D70" s="11">
        <f t="shared" si="50"/>
        <v>5.8852155023739314</v>
      </c>
      <c r="E70" s="11">
        <v>4.7740957305167573</v>
      </c>
      <c r="F70" s="11">
        <f t="shared" si="51"/>
        <v>10.659311232890689</v>
      </c>
      <c r="G70" s="200">
        <f t="shared" si="52"/>
        <v>3.5305628209773232E-2</v>
      </c>
      <c r="I70" s="11" t="str">
        <f t="shared" si="53"/>
        <v>Process, plant and machine operatives</v>
      </c>
      <c r="J70" s="11">
        <v>1.2897598241823589</v>
      </c>
      <c r="K70" s="11">
        <v>2.3506138773563778</v>
      </c>
      <c r="L70" s="11">
        <v>1.0608540531740194</v>
      </c>
      <c r="M70" s="11">
        <v>1.0784497444174943</v>
      </c>
      <c r="N70" s="11">
        <v>2.1393037975915137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1.1074181348133352</v>
      </c>
      <c r="C71" s="11">
        <v>1.6716199001419223</v>
      </c>
      <c r="D71" s="11">
        <f t="shared" si="50"/>
        <v>0.56420176532858712</v>
      </c>
      <c r="E71" s="11">
        <v>0.54785704710797067</v>
      </c>
      <c r="F71" s="11">
        <f t="shared" si="51"/>
        <v>1.1120588124365578</v>
      </c>
      <c r="G71" s="200">
        <f t="shared" si="52"/>
        <v>2.7157964923474109E-2</v>
      </c>
      <c r="I71" s="11" t="str">
        <f t="shared" si="53"/>
        <v>Elementary occupations</v>
      </c>
      <c r="J71" s="11">
        <v>1.6341291979679593</v>
      </c>
      <c r="K71" s="11">
        <v>2.6399288355722987</v>
      </c>
      <c r="L71" s="11">
        <v>1.0057996376043392</v>
      </c>
      <c r="M71" s="11">
        <v>1.3169206789908345</v>
      </c>
      <c r="N71" s="11">
        <v>2.322720316595174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1.063259743418197</v>
      </c>
      <c r="C72" s="11">
        <v>2.4271338731250784</v>
      </c>
      <c r="D72" s="11">
        <f t="shared" si="50"/>
        <v>1.3638741297068815</v>
      </c>
      <c r="E72" s="11">
        <v>0.9115944493376098</v>
      </c>
      <c r="F72" s="11">
        <f t="shared" si="51"/>
        <v>2.2754685790444915</v>
      </c>
      <c r="G72" s="200">
        <f t="shared" si="52"/>
        <v>4.2140748991875476E-2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0.29410747140327376</v>
      </c>
      <c r="C73" s="11">
        <v>0.77714762105871138</v>
      </c>
      <c r="D73" s="11">
        <f t="shared" si="50"/>
        <v>0.48304014965543762</v>
      </c>
      <c r="E73" s="11">
        <v>0.17388039876140082</v>
      </c>
      <c r="F73" s="11">
        <f t="shared" si="51"/>
        <v>0.65692054841683845</v>
      </c>
      <c r="G73" s="200">
        <f t="shared" si="52"/>
        <v>3.1450924093271437E-2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1.5588333134093593</v>
      </c>
      <c r="C74" s="11">
        <v>2.4146047253816416</v>
      </c>
      <c r="D74" s="11">
        <f t="shared" ref="D74:D75" si="56">C74-B74</f>
        <v>0.85577141197228235</v>
      </c>
      <c r="E74" s="11">
        <v>0.94774176879966188</v>
      </c>
      <c r="F74" s="11">
        <f t="shared" ref="F74:F75" si="57">SUM(D74:E74)</f>
        <v>1.8035131807719442</v>
      </c>
      <c r="G74" s="200">
        <f t="shared" si="52"/>
        <v>3.2171989626670561E-2</v>
      </c>
      <c r="I74" s="11" t="str">
        <f>I63</f>
        <v>Managers, directors and senior officials</v>
      </c>
      <c r="J74" s="11">
        <f t="array" ref="J74:J82">MMULT(aggregation!$B$13:$AA$21,B181:B206)</f>
        <v>9.0760662046108749</v>
      </c>
      <c r="K74" s="11">
        <f t="array" ref="K74:K82">MMULT(aggregation!$B$13:$AA$21,C181:C206)</f>
        <v>9.6442635742364562</v>
      </c>
      <c r="L74" s="11">
        <f t="array" ref="L74:L82">MMULT(aggregation!$B$13:$AA$21,D181:D206)</f>
        <v>0.56819736962558132</v>
      </c>
      <c r="M74" s="11">
        <f t="array" ref="M74:M82">MMULT(aggregation!$B$13:$AA$21,E181:E206)</f>
        <v>4.1851245513683129</v>
      </c>
      <c r="N74" s="11">
        <f t="array" ref="N74:N82">MMULT(aggregation!$B$13:$AA$21,F181:F206)</f>
        <v>4.7533219209938942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4.0597557088219265</v>
      </c>
      <c r="C75" s="11">
        <v>7.254933581439337</v>
      </c>
      <c r="D75" s="11">
        <f t="shared" si="56"/>
        <v>3.1951778726174105</v>
      </c>
      <c r="E75" s="11">
        <v>2.6406024491140183</v>
      </c>
      <c r="F75" s="11">
        <f t="shared" si="57"/>
        <v>5.8357803217314288</v>
      </c>
      <c r="G75" s="200">
        <f t="shared" si="52"/>
        <v>3.396667392574737E-2</v>
      </c>
      <c r="I75" s="11" t="str">
        <f>I64</f>
        <v>Professional occupations</v>
      </c>
      <c r="J75" s="11">
        <v>12.271093935307601</v>
      </c>
      <c r="K75" s="11">
        <v>13.128189015555376</v>
      </c>
      <c r="L75" s="11">
        <v>0.8570950802477747</v>
      </c>
      <c r="M75" s="11">
        <v>5.3319293674026316</v>
      </c>
      <c r="N75" s="11">
        <v>6.1890244476504073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3.4328953665888351</v>
      </c>
      <c r="C76" s="11">
        <v>6.2526616230485033</v>
      </c>
      <c r="D76" s="11">
        <f t="shared" si="50"/>
        <v>2.8197662564596682</v>
      </c>
      <c r="E76" s="11">
        <v>2.4205934653906187</v>
      </c>
      <c r="F76" s="11">
        <f t="shared" si="51"/>
        <v>5.2403597218502869</v>
      </c>
      <c r="G76" s="200">
        <f t="shared" si="52"/>
        <v>3.6215971331664765E-2</v>
      </c>
      <c r="I76" s="11" t="str">
        <f>I65</f>
        <v>Associate professional occupations</v>
      </c>
      <c r="J76" s="11">
        <v>12.054065198901117</v>
      </c>
      <c r="K76" s="11">
        <v>11.248644763741893</v>
      </c>
      <c r="L76" s="11">
        <v>-0.80542043515922457</v>
      </c>
      <c r="M76" s="11">
        <v>4.7142452132688497</v>
      </c>
      <c r="N76" s="11">
        <v>3.9088247781096257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0.51284672405209397</v>
      </c>
      <c r="C77" s="11">
        <v>0.68355906691077195</v>
      </c>
      <c r="D77" s="11">
        <f t="shared" si="50"/>
        <v>0.17071234285867798</v>
      </c>
      <c r="E77" s="11">
        <v>0.36882318325569891</v>
      </c>
      <c r="F77" s="11">
        <f t="shared" si="51"/>
        <v>0.53953552611437683</v>
      </c>
      <c r="G77" s="200">
        <f t="shared" si="52"/>
        <v>3.6783066772518414E-2</v>
      </c>
      <c r="I77" s="11" t="str">
        <f>I66</f>
        <v>Administrative and secretarial occupations</v>
      </c>
      <c r="J77" s="11">
        <v>12.445459592257004</v>
      </c>
      <c r="K77" s="11">
        <v>9.1998166387575324</v>
      </c>
      <c r="L77" s="11">
        <v>-3.2456429534994706</v>
      </c>
      <c r="M77" s="11">
        <v>5.0497306511482076</v>
      </c>
      <c r="N77" s="11">
        <v>1.804087697648737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7.2116293180675695E-2</v>
      </c>
      <c r="C78" s="11">
        <v>0.129930651725638</v>
      </c>
      <c r="D78" s="11">
        <f t="shared" si="50"/>
        <v>5.7814358544962308E-2</v>
      </c>
      <c r="E78" s="11">
        <v>5.113762804995671E-2</v>
      </c>
      <c r="F78" s="11">
        <f t="shared" si="51"/>
        <v>0.10895198659491902</v>
      </c>
      <c r="G78" s="200">
        <f t="shared" si="52"/>
        <v>3.6377136094474016E-2</v>
      </c>
      <c r="I78" s="11" t="str">
        <f t="shared" ref="I78:I82" si="58">I67</f>
        <v>Skilled trades occupations</v>
      </c>
      <c r="J78" s="11">
        <v>16.458694384844456</v>
      </c>
      <c r="K78" s="11">
        <v>16.283956607704958</v>
      </c>
      <c r="L78" s="11">
        <v>-0.17473777713949579</v>
      </c>
      <c r="M78" s="11">
        <v>6.2455784564078094</v>
      </c>
      <c r="N78" s="11">
        <v>6.0708406792683132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0.37412665636832676</v>
      </c>
      <c r="C79" s="11">
        <v>1.0828199896139157</v>
      </c>
      <c r="D79" s="11">
        <f t="shared" si="50"/>
        <v>0.70869333324558892</v>
      </c>
      <c r="E79" s="11">
        <v>0.34511820779402674</v>
      </c>
      <c r="F79" s="11">
        <f t="shared" si="51"/>
        <v>1.0538115410396156</v>
      </c>
      <c r="G79" s="200">
        <f t="shared" si="52"/>
        <v>4.4537110920309209E-2</v>
      </c>
      <c r="I79" s="11" t="str">
        <f t="shared" si="58"/>
        <v>Caring, leisure and other service occupations</v>
      </c>
      <c r="J79" s="11">
        <v>15.170302110523721</v>
      </c>
      <c r="K79" s="11">
        <v>17.895876399251655</v>
      </c>
      <c r="L79" s="11">
        <v>2.7255742887279371</v>
      </c>
      <c r="M79" s="11">
        <v>9.2285153728009224</v>
      </c>
      <c r="N79" s="11">
        <v>11.95408966152886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0.14105282641574057</v>
      </c>
      <c r="C80" s="11">
        <v>0.29667756397573014</v>
      </c>
      <c r="D80" s="11">
        <f t="shared" ref="D80" si="59">C80-B80</f>
        <v>0.15562473755998957</v>
      </c>
      <c r="E80" s="11">
        <v>0.10185032324974572</v>
      </c>
      <c r="F80" s="11">
        <f t="shared" ref="F80" si="60">SUM(D80:E80)</f>
        <v>0.25747506080973526</v>
      </c>
      <c r="G80" s="200">
        <f t="shared" si="52"/>
        <v>3.6899719240148565E-2</v>
      </c>
      <c r="I80" s="11" t="str">
        <f t="shared" si="58"/>
        <v>Sales and customer service occupations</v>
      </c>
      <c r="J80" s="11">
        <v>9.8409497208641845</v>
      </c>
      <c r="K80" s="11">
        <v>10.945929293338724</v>
      </c>
      <c r="L80" s="11">
        <v>1.1049795724745386</v>
      </c>
      <c r="M80" s="11">
        <v>4.579197469039527</v>
      </c>
      <c r="N80" s="11">
        <v>5.6841770415140651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0.30190923813817644</v>
      </c>
      <c r="C81" s="11">
        <v>0.63529761900633341</v>
      </c>
      <c r="D81" s="11">
        <f t="shared" si="50"/>
        <v>0.33338838086815697</v>
      </c>
      <c r="E81" s="11">
        <v>0.24528300582680618</v>
      </c>
      <c r="F81" s="11">
        <f t="shared" si="51"/>
        <v>0.5786713866949631</v>
      </c>
      <c r="G81" s="200">
        <f t="shared" si="52"/>
        <v>4.0441265651667502E-2</v>
      </c>
      <c r="I81" s="11" t="str">
        <f t="shared" si="58"/>
        <v>Process, plant and machine operatives</v>
      </c>
      <c r="J81" s="11">
        <v>8.0132643385095896</v>
      </c>
      <c r="K81" s="11">
        <v>12.936987448307963</v>
      </c>
      <c r="L81" s="11">
        <v>4.9237231097983738</v>
      </c>
      <c r="M81" s="11">
        <v>4.9527009486895857</v>
      </c>
      <c r="N81" s="11">
        <v>9.8764240584879595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1.6015837950845906</v>
      </c>
      <c r="C82" s="11">
        <v>4.3994644277851327</v>
      </c>
      <c r="D82" s="11">
        <f t="shared" si="50"/>
        <v>2.7978806327005419</v>
      </c>
      <c r="E82" s="11">
        <v>1.6011577404352255</v>
      </c>
      <c r="F82" s="11">
        <f t="shared" si="51"/>
        <v>4.3990383731357676</v>
      </c>
      <c r="G82" s="200">
        <f t="shared" si="52"/>
        <v>4.7284835509099565E-2</v>
      </c>
      <c r="I82" s="11" t="str">
        <f t="shared" si="58"/>
        <v>Elementary occupations</v>
      </c>
      <c r="J82" s="11">
        <v>8.1244440614062974</v>
      </c>
      <c r="K82" s="11">
        <v>8.2165779611109642</v>
      </c>
      <c r="L82" s="11">
        <v>9.2133899704666566E-2</v>
      </c>
      <c r="M82" s="11">
        <v>3.9256305303693537</v>
      </c>
      <c r="N82" s="11">
        <v>4.0177644300740205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0.25934732695841872</v>
      </c>
      <c r="C83" s="11">
        <v>0.62454332963246906</v>
      </c>
      <c r="D83" s="11">
        <f t="shared" ref="D83:D84" si="61">C83-B83</f>
        <v>0.36519600267405034</v>
      </c>
      <c r="E83" s="11">
        <v>0.2233351063489443</v>
      </c>
      <c r="F83" s="11">
        <f t="shared" ref="F83:F84" si="62">SUM(D83:E83)</f>
        <v>0.58853110902299466</v>
      </c>
      <c r="G83" s="200">
        <f t="shared" si="52"/>
        <v>4.2282184392178346E-2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1.8860347792342948E-2</v>
      </c>
      <c r="C84" s="11">
        <v>3.6192562897138847E-2</v>
      </c>
      <c r="D84" s="11">
        <f t="shared" si="61"/>
        <v>1.7332215104795899E-2</v>
      </c>
      <c r="E84" s="11">
        <v>1.3643321565327096E-2</v>
      </c>
      <c r="F84" s="11">
        <f t="shared" si="62"/>
        <v>3.0975536670122997E-2</v>
      </c>
      <c r="G84" s="200">
        <f t="shared" si="52"/>
        <v>3.6952460155887934E-2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0.97653046999684878</v>
      </c>
      <c r="C85" s="11">
        <v>2.164295189138449</v>
      </c>
      <c r="D85" s="11">
        <f t="shared" si="50"/>
        <v>1.1877647191416001</v>
      </c>
      <c r="E85" s="11">
        <v>0.6830590756623286</v>
      </c>
      <c r="F85" s="11">
        <f t="shared" si="51"/>
        <v>1.8708237948039286</v>
      </c>
      <c r="G85" s="200">
        <f t="shared" si="52"/>
        <v>3.5987048593412618E-2</v>
      </c>
      <c r="I85" s="11" t="str">
        <f>I74</f>
        <v>Managers, directors and senior officials</v>
      </c>
      <c r="J85" s="11">
        <f t="array" ref="J85:J93">MMULT(aggregation!$B$13:$AA$21,B210:B235)</f>
        <v>7.9663807816983496</v>
      </c>
      <c r="K85" s="11">
        <f t="array" ref="K85:K93">MMULT(aggregation!$B$13:$AA$21,C210:C235)</f>
        <v>7.6167808676492559</v>
      </c>
      <c r="L85" s="11">
        <f t="array" ref="L85:L93">MMULT(aggregation!$B$13:$AA$21,D210:D235)</f>
        <v>-0.34959991404909285</v>
      </c>
      <c r="M85" s="11">
        <f t="array" ref="M85:M93">MMULT(aggregation!$B$13:$AA$21,E210:E235)</f>
        <v>4.2235209880260172</v>
      </c>
      <c r="N85" s="11">
        <f t="array" ref="N85:N93">MMULT(aggregation!$B$13:$AA$21,F210:F235)</f>
        <v>3.8739210739769248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0.40549514332270825</v>
      </c>
      <c r="C86" s="11">
        <v>1.245863273612009</v>
      </c>
      <c r="D86" s="11">
        <f t="shared" si="50"/>
        <v>0.84036813028930069</v>
      </c>
      <c r="E86" s="11">
        <v>0.38251675640767868</v>
      </c>
      <c r="F86" s="11">
        <f t="shared" si="51"/>
        <v>1.2228848866969795</v>
      </c>
      <c r="G86" s="200">
        <f t="shared" si="52"/>
        <v>4.5289227270526755E-2</v>
      </c>
      <c r="I86" s="11" t="str">
        <f>I75</f>
        <v>Professional occupations</v>
      </c>
      <c r="J86" s="11">
        <v>8.6068331459457497</v>
      </c>
      <c r="K86" s="11">
        <v>7.6870651676504371</v>
      </c>
      <c r="L86" s="11">
        <v>-0.91976797829531309</v>
      </c>
      <c r="M86" s="11">
        <v>3.6489748998112788</v>
      </c>
      <c r="N86" s="11">
        <v>2.7292069215159662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0.18327416555589005</v>
      </c>
      <c r="C87" s="11">
        <v>0.62968158031470434</v>
      </c>
      <c r="D87" s="11">
        <f t="shared" ref="D87:D88" si="63">C87-B87</f>
        <v>0.44640741475881429</v>
      </c>
      <c r="E87" s="11">
        <v>0.1881396829918022</v>
      </c>
      <c r="F87" s="11">
        <f t="shared" ref="F87:F88" si="64">SUM(D87:E87)</f>
        <v>0.63454709775061646</v>
      </c>
      <c r="G87" s="200">
        <f t="shared" si="52"/>
        <v>4.8215207446016706E-2</v>
      </c>
      <c r="I87" s="11" t="str">
        <f>I76</f>
        <v>Associate professional occupations</v>
      </c>
      <c r="J87" s="11">
        <v>9.1645931918248209</v>
      </c>
      <c r="K87" s="11">
        <v>7.448615226108001</v>
      </c>
      <c r="L87" s="11">
        <v>-1.7159779657168204</v>
      </c>
      <c r="M87" s="11">
        <v>3.4202758915563667</v>
      </c>
      <c r="N87" s="11">
        <v>1.7042979258395465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0.28174410814390732</v>
      </c>
      <c r="C88" s="11">
        <v>0.84125823392226251</v>
      </c>
      <c r="D88" s="11">
        <f t="shared" si="63"/>
        <v>0.55951412577835513</v>
      </c>
      <c r="E88" s="11">
        <v>0.32974212885293774</v>
      </c>
      <c r="F88" s="11">
        <f t="shared" si="64"/>
        <v>0.88925625463129288</v>
      </c>
      <c r="G88" s="200">
        <f t="shared" si="52"/>
        <v>5.3017178753011152E-2</v>
      </c>
      <c r="I88" s="11" t="str">
        <f>I77</f>
        <v>Administrative and secretarial occupations</v>
      </c>
      <c r="J88" s="11">
        <v>14.205396315753642</v>
      </c>
      <c r="K88" s="11">
        <v>8.8916907643266878</v>
      </c>
      <c r="L88" s="11">
        <v>-5.3137055514269553</v>
      </c>
      <c r="M88" s="11">
        <v>5.3340866101339586</v>
      </c>
      <c r="N88" s="11">
        <v>2.0381058707003019E-2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8.396224532838073E-2</v>
      </c>
      <c r="C89" s="11">
        <v>0.22457699500722958</v>
      </c>
      <c r="D89" s="11">
        <f t="shared" si="50"/>
        <v>0.14061474967884885</v>
      </c>
      <c r="E89" s="11">
        <v>7.7946115340835537E-2</v>
      </c>
      <c r="F89" s="11">
        <f t="shared" si="51"/>
        <v>0.21856086501968439</v>
      </c>
      <c r="G89" s="200">
        <f t="shared" si="52"/>
        <v>4.4749925312844052E-2</v>
      </c>
      <c r="I89" s="11" t="str">
        <f t="shared" ref="I89:I93" si="65">I78</f>
        <v>Skilled trades occupations</v>
      </c>
      <c r="J89" s="11">
        <v>13.251246204077789</v>
      </c>
      <c r="K89" s="11">
        <v>12.846758953180844</v>
      </c>
      <c r="L89" s="11">
        <v>-0.40448725089694648</v>
      </c>
      <c r="M89" s="11">
        <v>5.8398927251780659</v>
      </c>
      <c r="N89" s="11">
        <v>5.4354054742811204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0.91821867399379664</v>
      </c>
      <c r="C90" s="11">
        <v>2.8184913763673949</v>
      </c>
      <c r="D90" s="11">
        <f t="shared" ref="D90" si="66">C90-B90</f>
        <v>1.9002727023735981</v>
      </c>
      <c r="E90" s="11">
        <v>0.97622341698663961</v>
      </c>
      <c r="F90" s="11">
        <f t="shared" ref="F90" si="67">SUM(D90:E90)</f>
        <v>2.8764961193602376</v>
      </c>
      <c r="G90" s="200">
        <f t="shared" ref="G90:G91" si="68">IF(B90&gt;0,(1+(E90/B90))^(1/($C$6-$B$6))-1,0)</f>
        <v>4.9467549239650577E-2</v>
      </c>
      <c r="I90" s="11" t="str">
        <f t="shared" si="65"/>
        <v>Caring, leisure and other service occupations</v>
      </c>
      <c r="J90" s="11">
        <v>11.033732821246916</v>
      </c>
      <c r="K90" s="11">
        <v>9.4225312914036046</v>
      </c>
      <c r="L90" s="11">
        <v>-1.6112015298433131</v>
      </c>
      <c r="M90" s="11">
        <v>5.5330132709090361</v>
      </c>
      <c r="N90" s="11">
        <v>3.9218117410657234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52.774321302100589</v>
      </c>
      <c r="C91" s="11">
        <f t="shared" ref="C91:F91" si="69">SUM(C65:C90)</f>
        <v>99.036188114904064</v>
      </c>
      <c r="D91" s="11">
        <f t="shared" si="69"/>
        <v>46.261866812803476</v>
      </c>
      <c r="E91" s="11">
        <f t="shared" si="69"/>
        <v>36.869542422320556</v>
      </c>
      <c r="F91" s="11">
        <f t="shared" si="69"/>
        <v>83.131409235124039</v>
      </c>
      <c r="G91" s="200">
        <f t="shared" si="68"/>
        <v>3.5952542596319192E-2</v>
      </c>
      <c r="I91" s="11" t="str">
        <f t="shared" si="65"/>
        <v>Sales and customer service occupations</v>
      </c>
      <c r="J91" s="11">
        <v>9.5613292861572141</v>
      </c>
      <c r="K91" s="11">
        <v>8.6881632684384478</v>
      </c>
      <c r="L91" s="11">
        <v>-0.87316601771876545</v>
      </c>
      <c r="M91" s="11">
        <v>4.5450187841122984</v>
      </c>
      <c r="N91" s="11">
        <v>3.671852766393533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11.459514139380435</v>
      </c>
      <c r="K92" s="11">
        <v>16.197984999986502</v>
      </c>
      <c r="L92" s="11">
        <v>4.7384708606060704</v>
      </c>
      <c r="M92" s="11">
        <v>7.7268244451398775</v>
      </c>
      <c r="N92" s="11">
        <v>12.465295305745947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14.318875039670779</v>
      </c>
      <c r="K93" s="11">
        <v>15.328838655151616</v>
      </c>
      <c r="L93" s="11">
        <v>1.0099636154808367</v>
      </c>
      <c r="M93" s="11">
        <v>7.7215256298441517</v>
      </c>
      <c r="N93" s="11">
        <v>8.7314892453249886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9.9707538216096108</v>
      </c>
      <c r="C94" s="11">
        <v>11.271796085086358</v>
      </c>
      <c r="D94" s="11">
        <f>C94-B94</f>
        <v>1.3010422634767469</v>
      </c>
      <c r="E94" s="11">
        <v>5.9138062254177397</v>
      </c>
      <c r="F94" s="11">
        <f>SUM(D94:E94)</f>
        <v>7.2148484888944866</v>
      </c>
      <c r="G94" s="200">
        <f>IF(B94&gt;0,(1+(E94/B94))^(1/($C$6-$B$6))-1,0)</f>
        <v>3.1533048288246546E-2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3.1771241175147606</v>
      </c>
      <c r="C95" s="11">
        <v>5.2570969084488359</v>
      </c>
      <c r="D95" s="11">
        <f t="shared" ref="D95:D118" si="72">C95-B95</f>
        <v>2.0799727909340753</v>
      </c>
      <c r="E95" s="11">
        <v>2.9315811169821817</v>
      </c>
      <c r="F95" s="11">
        <f t="shared" ref="F95:F118" si="73">SUM(D95:E95)</f>
        <v>5.011553907916257</v>
      </c>
      <c r="G95" s="200">
        <f t="shared" ref="G95:G120" si="74">IF(B95&gt;0,(1+(E95/B95))^(1/($C$6-$B$6))-1,0)</f>
        <v>4.4546229842203022E-2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10.720852705259908</v>
      </c>
      <c r="C96" s="11">
        <v>11.244909756713298</v>
      </c>
      <c r="D96" s="11">
        <f t="shared" si="72"/>
        <v>0.52405705145338999</v>
      </c>
      <c r="E96" s="11">
        <v>4.3018037402432743</v>
      </c>
      <c r="F96" s="11">
        <f t="shared" si="73"/>
        <v>4.8258607916966643</v>
      </c>
      <c r="G96" s="200">
        <f t="shared" si="74"/>
        <v>2.2746088190546354E-2</v>
      </c>
      <c r="I96" s="11" t="str">
        <f>I85</f>
        <v>Managers, directors and senior officials</v>
      </c>
      <c r="J96" s="11">
        <f t="array" ref="J96:J104">MMULT(aggregation!$B$13:$AA$21,B239:B264)</f>
        <v>5.644108047030219</v>
      </c>
      <c r="K96" s="11">
        <f t="array" ref="K96:K104">MMULT(aggregation!$B$13:$AA$21,C239:C264)</f>
        <v>3.6905571605458611</v>
      </c>
      <c r="L96" s="11">
        <f t="array" ref="L96:L104">MMULT(aggregation!$B$13:$AA$21,D239:D264)</f>
        <v>-1.9535508864843574</v>
      </c>
      <c r="M96" s="11">
        <f t="array" ref="M96:M104">MMULT(aggregation!$B$13:$AA$21,E239:E264)</f>
        <v>2.1767830276924851</v>
      </c>
      <c r="N96" s="11">
        <f t="array" ref="N96:N104">MMULT(aggregation!$B$13:$AA$21,F239:F264)</f>
        <v>0.22323214120812795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7.9832879208869452</v>
      </c>
      <c r="C97" s="11">
        <v>9.3153459461825179</v>
      </c>
      <c r="D97" s="11">
        <f t="shared" si="72"/>
        <v>1.3320580252955727</v>
      </c>
      <c r="E97" s="11">
        <v>5.1831650626162844</v>
      </c>
      <c r="F97" s="11">
        <f t="shared" si="73"/>
        <v>6.5152230879118571</v>
      </c>
      <c r="G97" s="200">
        <f t="shared" si="74"/>
        <v>3.391729474705607E-2</v>
      </c>
      <c r="I97" s="11" t="str">
        <f>I86</f>
        <v>Professional occupations</v>
      </c>
      <c r="J97" s="11">
        <v>5.0809302806565064</v>
      </c>
      <c r="K97" s="11">
        <v>2.9147203037943754</v>
      </c>
      <c r="L97" s="11">
        <v>-2.166209976862131</v>
      </c>
      <c r="M97" s="11">
        <v>1.5250160536122386</v>
      </c>
      <c r="N97" s="11">
        <v>-0.64119392324989211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5.9428468205158724</v>
      </c>
      <c r="C98" s="11">
        <v>3.6780425005344251</v>
      </c>
      <c r="D98" s="11">
        <f t="shared" ref="D98" si="75">C98-B98</f>
        <v>-2.2648043199814474</v>
      </c>
      <c r="E98" s="11">
        <v>2.5376187776747838</v>
      </c>
      <c r="F98" s="11">
        <f t="shared" ref="F98" si="76">SUM(D98:E98)</f>
        <v>0.27281445769333645</v>
      </c>
      <c r="G98" s="200">
        <f t="shared" si="74"/>
        <v>2.3988338290591438E-2</v>
      </c>
      <c r="I98" s="11" t="str">
        <f>I87</f>
        <v>Associate professional occupations</v>
      </c>
      <c r="J98" s="11">
        <v>5.6050105367464216</v>
      </c>
      <c r="K98" s="11">
        <v>2.8625202747600946</v>
      </c>
      <c r="L98" s="11">
        <v>-2.7424902619863265</v>
      </c>
      <c r="M98" s="11">
        <v>1.4795773363824971</v>
      </c>
      <c r="N98" s="11">
        <v>-1.2629129256038292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12.160969785547918</v>
      </c>
      <c r="C99" s="11">
        <v>14.270233915125896</v>
      </c>
      <c r="D99" s="11">
        <f t="shared" si="72"/>
        <v>2.1092641295779782</v>
      </c>
      <c r="E99" s="11">
        <v>7.0024268379835197</v>
      </c>
      <c r="F99" s="11">
        <f t="shared" si="73"/>
        <v>9.111690967561497</v>
      </c>
      <c r="G99" s="200">
        <f t="shared" si="74"/>
        <v>3.0782298651937712E-2</v>
      </c>
      <c r="I99" s="11" t="str">
        <f>I88</f>
        <v>Administrative and secretarial occupations</v>
      </c>
      <c r="J99" s="11">
        <v>7.1924346578059728</v>
      </c>
      <c r="K99" s="11">
        <v>1.6624638786679498</v>
      </c>
      <c r="L99" s="11">
        <v>-5.529970779138023</v>
      </c>
      <c r="M99" s="11">
        <v>1.6332401558007796</v>
      </c>
      <c r="N99" s="11">
        <v>-3.8967306233372434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2.7292332793456771</v>
      </c>
      <c r="C100" s="11">
        <v>2.7755412589600539</v>
      </c>
      <c r="D100" s="11">
        <f t="shared" si="72"/>
        <v>4.6307979614376826E-2</v>
      </c>
      <c r="E100" s="11">
        <v>1.1509236828668423</v>
      </c>
      <c r="F100" s="11">
        <f t="shared" si="73"/>
        <v>1.1972316624812191</v>
      </c>
      <c r="G100" s="200">
        <f t="shared" si="74"/>
        <v>2.3734271534567197E-2</v>
      </c>
      <c r="I100" s="11" t="str">
        <f t="shared" ref="I100:I104" si="77">I89</f>
        <v>Skilled trades occupations</v>
      </c>
      <c r="J100" s="11">
        <v>7.5204837637609199</v>
      </c>
      <c r="K100" s="11">
        <v>4.5241951321716689</v>
      </c>
      <c r="L100" s="11">
        <v>-2.996288631589251</v>
      </c>
      <c r="M100" s="11">
        <v>2.3256254404092394</v>
      </c>
      <c r="N100" s="11">
        <v>-0.67066319118001116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2.8802197414084114</v>
      </c>
      <c r="C101" s="11">
        <v>3.790653111351638</v>
      </c>
      <c r="D101" s="11">
        <f t="shared" si="72"/>
        <v>0.91043336994322654</v>
      </c>
      <c r="E101" s="11">
        <v>2.1618052235823857</v>
      </c>
      <c r="F101" s="11">
        <f t="shared" si="73"/>
        <v>3.0722385935256122</v>
      </c>
      <c r="G101" s="200">
        <f t="shared" si="74"/>
        <v>3.8034906358666687E-2</v>
      </c>
      <c r="I101" s="11" t="str">
        <f t="shared" si="77"/>
        <v>Caring, leisure and other service occupations</v>
      </c>
      <c r="J101" s="11">
        <v>3.1447013990252271</v>
      </c>
      <c r="K101" s="11">
        <v>1.798943398843579</v>
      </c>
      <c r="L101" s="11">
        <v>-1.3457580001816483</v>
      </c>
      <c r="M101" s="11">
        <v>0.92055747069834948</v>
      </c>
      <c r="N101" s="11">
        <v>-0.42520052948329862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1.2967408833180132</v>
      </c>
      <c r="C102" s="11">
        <v>2.416626245531015</v>
      </c>
      <c r="D102" s="11">
        <f t="shared" si="72"/>
        <v>1.1198853622130018</v>
      </c>
      <c r="E102" s="11">
        <v>0.79714492558385786</v>
      </c>
      <c r="F102" s="11">
        <f t="shared" si="73"/>
        <v>1.9170302877968597</v>
      </c>
      <c r="G102" s="200">
        <f t="shared" si="74"/>
        <v>3.24602004271346E-2</v>
      </c>
      <c r="I102" s="11" t="str">
        <f t="shared" si="77"/>
        <v>Sales and customer service occupations</v>
      </c>
      <c r="J102" s="11">
        <v>5.796045738086729</v>
      </c>
      <c r="K102" s="11">
        <v>2.593372163803493</v>
      </c>
      <c r="L102" s="11">
        <v>-3.202673574283236</v>
      </c>
      <c r="M102" s="11">
        <v>1.5043231266357622</v>
      </c>
      <c r="N102" s="11">
        <v>-1.6983504476474742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3.3294706371868572</v>
      </c>
      <c r="C103" s="11">
        <v>3.5141891963499106</v>
      </c>
      <c r="D103" s="11">
        <f t="shared" ref="D103:D104" si="78">C103-B103</f>
        <v>0.18471855916305335</v>
      </c>
      <c r="E103" s="11">
        <v>1.6107213536399405</v>
      </c>
      <c r="F103" s="11">
        <f t="shared" ref="F103:F104" si="79">SUM(D103:E103)</f>
        <v>1.7954399128029939</v>
      </c>
      <c r="G103" s="200">
        <f t="shared" si="74"/>
        <v>2.6655116504401111E-2</v>
      </c>
      <c r="I103" s="11" t="str">
        <f t="shared" si="77"/>
        <v>Process, plant and machine operatives</v>
      </c>
      <c r="J103" s="11">
        <v>9.3309980192341939</v>
      </c>
      <c r="K103" s="11">
        <v>6.2454436989135713</v>
      </c>
      <c r="L103" s="11">
        <v>-3.0855543203206222</v>
      </c>
      <c r="M103" s="11">
        <v>3.5816550024332301</v>
      </c>
      <c r="N103" s="11">
        <v>0.49610068211260794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8.2892039560887785</v>
      </c>
      <c r="C104" s="11">
        <v>8.4286773625714293</v>
      </c>
      <c r="D104" s="11">
        <f t="shared" si="78"/>
        <v>0.13947340648265083</v>
      </c>
      <c r="E104" s="11">
        <v>4.2023583881524438</v>
      </c>
      <c r="F104" s="11">
        <f t="shared" si="79"/>
        <v>4.3418317946350946</v>
      </c>
      <c r="G104" s="200">
        <f t="shared" si="74"/>
        <v>2.7717130480215957E-2</v>
      </c>
      <c r="I104" s="11" t="str">
        <f t="shared" si="77"/>
        <v>Elementary occupations</v>
      </c>
      <c r="J104" s="11">
        <v>12.997946366721406</v>
      </c>
      <c r="K104" s="11">
        <v>8.1723737160412711</v>
      </c>
      <c r="L104" s="11">
        <v>-4.825572650680134</v>
      </c>
      <c r="M104" s="11">
        <v>4.4256503285047684</v>
      </c>
      <c r="N104" s="11">
        <v>-0.39992232217536539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10.263323518371239</v>
      </c>
      <c r="C105" s="11">
        <v>12.024759034323248</v>
      </c>
      <c r="D105" s="11">
        <f t="shared" si="72"/>
        <v>1.7614355159520088</v>
      </c>
      <c r="E105" s="11">
        <v>6.1527969781906098</v>
      </c>
      <c r="F105" s="11">
        <f t="shared" si="73"/>
        <v>7.9142324941426185</v>
      </c>
      <c r="G105" s="200">
        <f t="shared" si="74"/>
        <v>3.1807865425616866E-2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1.5488554722760497</v>
      </c>
      <c r="C106" s="11">
        <v>2.8176685718165984</v>
      </c>
      <c r="D106" s="11">
        <f t="shared" si="72"/>
        <v>1.2688130995405487</v>
      </c>
      <c r="E106" s="11">
        <v>1.4560513669707793</v>
      </c>
      <c r="F106" s="11">
        <f t="shared" si="73"/>
        <v>2.724864466511328</v>
      </c>
      <c r="G106" s="200">
        <f t="shared" si="74"/>
        <v>4.5172580752496305E-2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0.5451656809133395</v>
      </c>
      <c r="C107" s="11">
        <v>0.85572743743912194</v>
      </c>
      <c r="D107" s="11">
        <f t="shared" si="72"/>
        <v>0.31056175652578244</v>
      </c>
      <c r="E107" s="11">
        <v>0.46812878854338491</v>
      </c>
      <c r="F107" s="11">
        <f t="shared" si="73"/>
        <v>0.77869054506916735</v>
      </c>
      <c r="G107" s="200">
        <f t="shared" si="74"/>
        <v>4.2190582025236845E-2</v>
      </c>
      <c r="I107" s="11" t="str">
        <f>I96</f>
        <v>Managers, directors and senior officials</v>
      </c>
      <c r="J107" s="11">
        <f t="array" ref="J107:J115">MMULT(aggregation!$B$13:$AA$21,B268:B293)</f>
        <v>1.9795515544220064</v>
      </c>
      <c r="K107" s="11">
        <f t="array" ref="K107:K115">MMULT(aggregation!$B$13:$AA$21,C268:C293)</f>
        <v>1.0779194745633913</v>
      </c>
      <c r="L107" s="11">
        <f t="array" ref="L107:L115">MMULT(aggregation!$B$13:$AA$21,D268:D293)</f>
        <v>-0.90163207985861504</v>
      </c>
      <c r="M107" s="11">
        <f t="array" ref="M107:M115">MMULT(aggregation!$B$13:$AA$21,E268:E293)</f>
        <v>0.49973019342975034</v>
      </c>
      <c r="N107" s="11">
        <f t="array" ref="N107:N115">MMULT(aggregation!$B$13:$AA$21,F268:F293)</f>
        <v>-0.40190188642886471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1.0108615270135266</v>
      </c>
      <c r="C108" s="11">
        <v>1.5936859180117728</v>
      </c>
      <c r="D108" s="11">
        <f t="shared" si="72"/>
        <v>0.58282439099824623</v>
      </c>
      <c r="E108" s="11">
        <v>0.66076858943675465</v>
      </c>
      <c r="F108" s="11">
        <f t="shared" si="73"/>
        <v>1.2435929804350008</v>
      </c>
      <c r="G108" s="200">
        <f t="shared" si="74"/>
        <v>3.4101658390092826E-2</v>
      </c>
      <c r="I108" s="11" t="str">
        <f>I97</f>
        <v>Professional occupations</v>
      </c>
      <c r="J108" s="11">
        <v>1.935673273549035</v>
      </c>
      <c r="K108" s="11">
        <v>1.303210392023239</v>
      </c>
      <c r="L108" s="11">
        <v>-0.63246288152579588</v>
      </c>
      <c r="M108" s="11">
        <v>0.56063435133729356</v>
      </c>
      <c r="N108" s="11">
        <v>-7.1828530188502326E-2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0.46429554972091547</v>
      </c>
      <c r="C109" s="11">
        <v>0.68037903954613643</v>
      </c>
      <c r="D109" s="11">
        <f t="shared" ref="D109" si="80">C109-B109</f>
        <v>0.21608348982522096</v>
      </c>
      <c r="E109" s="11">
        <v>0.30101023926099796</v>
      </c>
      <c r="F109" s="11">
        <f t="shared" ref="F109" si="81">SUM(D109:E109)</f>
        <v>0.51709372908621898</v>
      </c>
      <c r="G109" s="200">
        <f t="shared" si="74"/>
        <v>3.3878169356259535E-2</v>
      </c>
      <c r="I109" s="11" t="str">
        <f>I98</f>
        <v>Associate professional occupations</v>
      </c>
      <c r="J109" s="11">
        <v>2.0040708475709232</v>
      </c>
      <c r="K109" s="11">
        <v>1.3185255772025501</v>
      </c>
      <c r="L109" s="11">
        <v>-0.68554527036837321</v>
      </c>
      <c r="M109" s="11">
        <v>0.50128103676450975</v>
      </c>
      <c r="N109" s="11">
        <v>-0.1842642336038634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0.68175446367591452</v>
      </c>
      <c r="C110" s="11">
        <v>1.0389864012918018</v>
      </c>
      <c r="D110" s="11">
        <f t="shared" si="72"/>
        <v>0.35723193761588723</v>
      </c>
      <c r="E110" s="11">
        <v>0.49878190190336613</v>
      </c>
      <c r="F110" s="11">
        <f t="shared" si="73"/>
        <v>0.85601383951925336</v>
      </c>
      <c r="G110" s="200">
        <f t="shared" si="74"/>
        <v>3.7281801793828118E-2</v>
      </c>
      <c r="I110" s="11" t="str">
        <f>I99</f>
        <v>Administrative and secretarial occupations</v>
      </c>
      <c r="J110" s="11">
        <v>3.1141384966715933</v>
      </c>
      <c r="K110" s="11">
        <v>1.8084414719570716</v>
      </c>
      <c r="L110" s="11">
        <v>-1.3056970247145219</v>
      </c>
      <c r="M110" s="11">
        <v>0.80402920352320439</v>
      </c>
      <c r="N110" s="11">
        <v>-0.50166782119131736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4.8763898256424669</v>
      </c>
      <c r="C111" s="11">
        <v>7.479995486684671</v>
      </c>
      <c r="D111" s="11">
        <f>C111-B111</f>
        <v>2.603605661042204</v>
      </c>
      <c r="E111" s="11">
        <v>4.1737533910198366</v>
      </c>
      <c r="F111" s="11">
        <f>SUM(D111:E111)</f>
        <v>6.7773590520620406</v>
      </c>
      <c r="G111" s="200">
        <f t="shared" si="74"/>
        <v>4.2086578264328933E-2</v>
      </c>
      <c r="I111" s="11" t="str">
        <f t="shared" ref="I111:I115" si="82">I100</f>
        <v>Skilled trades occupations</v>
      </c>
      <c r="J111" s="11">
        <v>4.900140187783828</v>
      </c>
      <c r="K111" s="11">
        <v>1.476094352460535</v>
      </c>
      <c r="L111" s="11">
        <v>-3.4240458353232932</v>
      </c>
      <c r="M111" s="11">
        <v>0.89099800774094973</v>
      </c>
      <c r="N111" s="11">
        <v>-2.5330478275823434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1.04618160770427</v>
      </c>
      <c r="C112" s="11">
        <v>1.8567569542584992</v>
      </c>
      <c r="D112" s="11">
        <f t="shared" ref="D112:D113" si="83">C112-B112</f>
        <v>0.81057534655422914</v>
      </c>
      <c r="E112" s="11">
        <v>0.90839926699400486</v>
      </c>
      <c r="F112" s="11">
        <f t="shared" ref="F112:F113" si="84">SUM(D112:E112)</f>
        <v>1.718974613548234</v>
      </c>
      <c r="G112" s="200">
        <f t="shared" si="74"/>
        <v>4.2548907744171638E-2</v>
      </c>
      <c r="I112" s="11" t="str">
        <f t="shared" si="82"/>
        <v>Caring, leisure and other service occupations</v>
      </c>
      <c r="J112" s="11">
        <v>1.4045163348443912</v>
      </c>
      <c r="K112" s="11">
        <v>0.67604661530920995</v>
      </c>
      <c r="L112" s="11">
        <v>-0.72846971953518114</v>
      </c>
      <c r="M112" s="11">
        <v>0.28419886662493238</v>
      </c>
      <c r="N112" s="11">
        <v>-0.44427085291024881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8.1998874679508879E-2</v>
      </c>
      <c r="C113" s="11">
        <v>0.11703966322652286</v>
      </c>
      <c r="D113" s="11">
        <f t="shared" si="83"/>
        <v>3.5040788547013979E-2</v>
      </c>
      <c r="E113" s="11">
        <v>6.5841773705211715E-2</v>
      </c>
      <c r="F113" s="11">
        <f t="shared" si="84"/>
        <v>0.10088256225222569</v>
      </c>
      <c r="G113" s="200">
        <f t="shared" si="74"/>
        <v>4.0077571123205757E-2</v>
      </c>
      <c r="I113" s="11" t="str">
        <f t="shared" si="82"/>
        <v>Sales and customer service occupations</v>
      </c>
      <c r="J113" s="11">
        <v>3.3566301375437364</v>
      </c>
      <c r="K113" s="11">
        <v>1.3502488686833187</v>
      </c>
      <c r="L113" s="11">
        <v>-2.0063812688604177</v>
      </c>
      <c r="M113" s="11">
        <v>0.58131251580864485</v>
      </c>
      <c r="N113" s="11">
        <v>-1.4250687530517727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3.8220032733265215</v>
      </c>
      <c r="C114" s="11">
        <v>5.3556404202650221</v>
      </c>
      <c r="D114" s="11">
        <f t="shared" si="72"/>
        <v>1.5336371469385006</v>
      </c>
      <c r="E114" s="11">
        <v>2.3923825726534873</v>
      </c>
      <c r="F114" s="11">
        <f t="shared" si="73"/>
        <v>3.9260197195919879</v>
      </c>
      <c r="G114" s="200">
        <f t="shared" si="74"/>
        <v>3.2936944005083735E-2</v>
      </c>
      <c r="I114" s="11" t="str">
        <f t="shared" si="82"/>
        <v>Process, plant and machine operatives</v>
      </c>
      <c r="J114" s="11">
        <v>6.0892437343680346</v>
      </c>
      <c r="K114" s="11">
        <v>1.5830745630515233</v>
      </c>
      <c r="L114" s="11">
        <v>-4.5061691713165111</v>
      </c>
      <c r="M114" s="11">
        <v>1.144767135683602</v>
      </c>
      <c r="N114" s="11">
        <v>-3.3614020356329095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1.6682469073569808</v>
      </c>
      <c r="C115" s="11">
        <v>3.177399200090075</v>
      </c>
      <c r="D115" s="11">
        <f t="shared" si="72"/>
        <v>1.5091522927330943</v>
      </c>
      <c r="E115" s="11">
        <v>1.3098591119445613</v>
      </c>
      <c r="F115" s="11">
        <f t="shared" si="73"/>
        <v>2.8190114046776555</v>
      </c>
      <c r="G115" s="200">
        <f t="shared" si="74"/>
        <v>3.9390289389181765E-2</v>
      </c>
      <c r="I115" s="11" t="str">
        <f t="shared" si="82"/>
        <v>Elementary occupations</v>
      </c>
      <c r="J115" s="11">
        <v>8.0994823105279483</v>
      </c>
      <c r="K115" s="11">
        <v>2.8451119999378531</v>
      </c>
      <c r="L115" s="11">
        <v>-5.2543703105900939</v>
      </c>
      <c r="M115" s="11">
        <v>1.4126666763162159</v>
      </c>
      <c r="N115" s="11">
        <v>-3.8417036342738782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0.54779338919809473</v>
      </c>
      <c r="C116" s="11">
        <v>1.5961821254131774</v>
      </c>
      <c r="D116" s="11">
        <f t="shared" ref="D116:D117" si="85">C116-B116</f>
        <v>1.0483887362150828</v>
      </c>
      <c r="E116" s="11">
        <v>0.59936532724505265</v>
      </c>
      <c r="F116" s="11">
        <f t="shared" ref="F116:F117" si="86">SUM(D116:E116)</f>
        <v>1.6477540634601353</v>
      </c>
      <c r="G116" s="200">
        <f t="shared" si="74"/>
        <v>5.0510622320691034E-2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1.0249556819900001</v>
      </c>
      <c r="C117" s="11">
        <v>2.0482097240836299</v>
      </c>
      <c r="D117" s="11">
        <f t="shared" si="85"/>
        <v>1.0232540420936298</v>
      </c>
      <c r="E117" s="11">
        <v>1.02572540573363</v>
      </c>
      <c r="F117" s="11">
        <f t="shared" si="86"/>
        <v>2.0489794478272598</v>
      </c>
      <c r="G117" s="200">
        <f t="shared" si="74"/>
        <v>4.7320334878513171E-2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0.27973245081313591</v>
      </c>
      <c r="C118" s="11">
        <v>0.35567317770485057</v>
      </c>
      <c r="D118" s="11">
        <f t="shared" si="72"/>
        <v>7.5940726891714661E-2</v>
      </c>
      <c r="E118" s="11">
        <v>0.19608226179667604</v>
      </c>
      <c r="F118" s="11">
        <f t="shared" si="73"/>
        <v>0.2720229886883907</v>
      </c>
      <c r="G118" s="200">
        <f t="shared" si="74"/>
        <v>3.6047501559213657E-2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3.2107113943784005</v>
      </c>
      <c r="C119" s="11">
        <v>5.3213184861006413</v>
      </c>
      <c r="D119" s="11">
        <f t="shared" ref="D119" si="87">C119-B119</f>
        <v>2.1106070917222408</v>
      </c>
      <c r="E119" s="11">
        <v>2.8406237246090122</v>
      </c>
      <c r="F119" s="11">
        <f t="shared" ref="F119" si="88">SUM(D119:E119)</f>
        <v>4.9512308163312531</v>
      </c>
      <c r="G119" s="200">
        <f t="shared" si="74"/>
        <v>4.3157766199977576E-2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99.552973285743136</v>
      </c>
      <c r="C120" s="11">
        <f t="shared" ref="C120:F120" si="89">SUM(C94:C119)</f>
        <v>122.28253392711116</v>
      </c>
      <c r="D120" s="11">
        <f t="shared" si="89"/>
        <v>22.729560641368032</v>
      </c>
      <c r="E120" s="11">
        <f t="shared" si="89"/>
        <v>60.842926034750604</v>
      </c>
      <c r="F120" s="11">
        <f t="shared" si="89"/>
        <v>83.572486676118672</v>
      </c>
      <c r="G120" s="200">
        <f t="shared" si="74"/>
        <v>3.2307941521785732E-2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1.797804913180342</v>
      </c>
      <c r="C123" s="11">
        <v>1.809723210098545</v>
      </c>
      <c r="D123" s="11">
        <f>C123-B123</f>
        <v>1.1918296918203009E-2</v>
      </c>
      <c r="E123" s="11">
        <v>0.92024486253263915</v>
      </c>
      <c r="F123" s="11">
        <f>SUM(D123:E123)</f>
        <v>0.93216315945084216</v>
      </c>
      <c r="G123" s="200">
        <f>IF(B123&gt;0,(1+(E123/B123))^(1/($C$6-$B$6))-1,0)</f>
        <v>2.7939740090209497E-2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0.8938080117721503</v>
      </c>
      <c r="C124" s="11">
        <v>1.3720556192195417</v>
      </c>
      <c r="D124" s="11">
        <f t="shared" ref="D124:D139" si="92">C124-B124</f>
        <v>0.47824760744739137</v>
      </c>
      <c r="E124" s="11">
        <v>0.75792926652760362</v>
      </c>
      <c r="F124" s="11">
        <f t="shared" ref="F124:F131" si="93">SUM(D124:E124)</f>
        <v>1.236176873974995</v>
      </c>
      <c r="G124" s="200">
        <f t="shared" ref="G124:G147" si="94">IF(B124&gt;0,(1+(E124/B124))^(1/($C$6-$B$6))-1,0)</f>
        <v>4.1789034335882436E-2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1.074128117209848</v>
      </c>
      <c r="C125" s="11">
        <v>1.1640465827910873</v>
      </c>
      <c r="D125" s="11">
        <f t="shared" si="92"/>
        <v>8.9918465581239282E-2</v>
      </c>
      <c r="E125" s="11">
        <v>0.41375275518028026</v>
      </c>
      <c r="F125" s="11">
        <f t="shared" si="93"/>
        <v>0.50367122076151949</v>
      </c>
      <c r="G125" s="200">
        <f t="shared" si="94"/>
        <v>2.1960566472883469E-2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2.6720036731021675</v>
      </c>
      <c r="C126" s="11">
        <v>0.66385920766342998</v>
      </c>
      <c r="D126" s="11">
        <f t="shared" si="92"/>
        <v>-2.0081444654387375</v>
      </c>
      <c r="E126" s="11">
        <v>0.5601261949630385</v>
      </c>
      <c r="F126" s="11">
        <f t="shared" si="93"/>
        <v>-1.448018270475699</v>
      </c>
      <c r="G126" s="200">
        <f t="shared" si="94"/>
        <v>1.2768340727954186E-2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0.43560071945552742</v>
      </c>
      <c r="C127" s="11">
        <v>0.25539568234990617</v>
      </c>
      <c r="D127" s="11">
        <f t="shared" si="92"/>
        <v>-0.18020503710562125</v>
      </c>
      <c r="E127" s="11">
        <v>8.1557562095573105E-2</v>
      </c>
      <c r="F127" s="11">
        <f t="shared" si="93"/>
        <v>-9.8647475010048141E-2</v>
      </c>
      <c r="G127" s="200">
        <f>IF(B127&gt;0,(1+(E127/B127))^(1/($C$6-$B$6))-1,0)</f>
        <v>1.1507233898835567E-2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1.1270716390097433</v>
      </c>
      <c r="C128" s="11">
        <v>1.1698898573942036</v>
      </c>
      <c r="D128" s="11">
        <f t="shared" si="92"/>
        <v>4.2818218384460316E-2</v>
      </c>
      <c r="E128" s="11">
        <v>0.43741970789100065</v>
      </c>
      <c r="F128" s="11">
        <f t="shared" si="93"/>
        <v>0.48023792627546097</v>
      </c>
      <c r="G128" s="200">
        <f t="shared" si="94"/>
        <v>2.2103266552556899E-2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0.50244289020154631</v>
      </c>
      <c r="C129" s="11">
        <v>0.66028202792566448</v>
      </c>
      <c r="D129" s="11">
        <f t="shared" si="92"/>
        <v>0.15783913772411817</v>
      </c>
      <c r="E129" s="11">
        <v>0.2532227388641568</v>
      </c>
      <c r="F129" s="11">
        <f t="shared" si="93"/>
        <v>0.41106187658827498</v>
      </c>
      <c r="G129" s="200">
        <f t="shared" si="94"/>
        <v>2.7581312428617277E-2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1.4821993479331828</v>
      </c>
      <c r="C130" s="11">
        <v>0.73116034589526702</v>
      </c>
      <c r="D130" s="11">
        <f t="shared" si="92"/>
        <v>-0.75103900203791574</v>
      </c>
      <c r="E130" s="11">
        <v>0.46051875040489149</v>
      </c>
      <c r="F130" s="11">
        <f t="shared" si="93"/>
        <v>-0.29052025163302425</v>
      </c>
      <c r="G130" s="200">
        <f t="shared" si="94"/>
        <v>1.8201059349339799E-2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0.3606273181525621</v>
      </c>
      <c r="C131" s="11">
        <v>0.66037247479159</v>
      </c>
      <c r="D131" s="11">
        <f t="shared" si="92"/>
        <v>0.2997451566390279</v>
      </c>
      <c r="E131" s="11">
        <v>0.19288996124575147</v>
      </c>
      <c r="F131" s="11">
        <f t="shared" si="93"/>
        <v>0.49263511788477937</v>
      </c>
      <c r="G131" s="200">
        <f t="shared" si="94"/>
        <v>2.8975033464149202E-2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0.46473748627916772</v>
      </c>
      <c r="C132" s="11">
        <v>0.60400061321021925</v>
      </c>
      <c r="D132" s="11">
        <f t="shared" si="92"/>
        <v>0.13926312693105153</v>
      </c>
      <c r="E132" s="11">
        <v>0.25969013153507714</v>
      </c>
      <c r="F132" s="11">
        <f t="shared" ref="F132:F133" si="95">SUM(D132:E132)</f>
        <v>0.39895325846612867</v>
      </c>
      <c r="G132" s="200">
        <f t="shared" si="94"/>
        <v>3.003619594925544E-2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2.2030539679916612</v>
      </c>
      <c r="C133" s="11">
        <v>2.3657334067814442</v>
      </c>
      <c r="D133" s="11">
        <f t="shared" si="92"/>
        <v>0.16267943878978297</v>
      </c>
      <c r="E133" s="11">
        <v>1.1017201474691611</v>
      </c>
      <c r="F133" s="11">
        <f t="shared" si="95"/>
        <v>1.2643995862589441</v>
      </c>
      <c r="G133" s="200">
        <f t="shared" si="94"/>
        <v>2.7403662610635315E-2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3.5942181831286217</v>
      </c>
      <c r="C134" s="11">
        <v>4.1467453363511186</v>
      </c>
      <c r="D134" s="11">
        <f t="shared" si="92"/>
        <v>0.5525271532224969</v>
      </c>
      <c r="E134" s="11">
        <v>2.2655987611995334</v>
      </c>
      <c r="F134" s="11">
        <f t="shared" ref="F134:F137" si="96">SUM(D134:E134)</f>
        <v>2.8181259144220303</v>
      </c>
      <c r="G134" s="200">
        <f t="shared" si="94"/>
        <v>3.3122866730751044E-2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0.71670782277031309</v>
      </c>
      <c r="C135" s="11">
        <v>0.96713006754442732</v>
      </c>
      <c r="D135" s="11">
        <f t="shared" si="92"/>
        <v>0.25042224477411423</v>
      </c>
      <c r="E135" s="11">
        <v>0.55125559562895388</v>
      </c>
      <c r="F135" s="11">
        <f t="shared" si="96"/>
        <v>0.80167784040306811</v>
      </c>
      <c r="G135" s="200">
        <f t="shared" si="94"/>
        <v>3.8765790435715264E-2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0.21304678509054156</v>
      </c>
      <c r="C136" s="11">
        <v>0.34238138422919817</v>
      </c>
      <c r="D136" s="11">
        <f t="shared" si="92"/>
        <v>0.12933459913865661</v>
      </c>
      <c r="E136" s="11">
        <v>0.19554095828199622</v>
      </c>
      <c r="F136" s="11">
        <f t="shared" si="96"/>
        <v>0.32487555742065283</v>
      </c>
      <c r="G136" s="200">
        <f t="shared" si="94"/>
        <v>4.4369122961739782E-2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0.3532160544456372</v>
      </c>
      <c r="C137" s="11">
        <v>0.46626251480880071</v>
      </c>
      <c r="D137" s="11">
        <f t="shared" si="92"/>
        <v>0.11304646036316351</v>
      </c>
      <c r="E137" s="11">
        <v>0.17655966685039318</v>
      </c>
      <c r="F137" s="11">
        <f t="shared" si="96"/>
        <v>0.28960612721355672</v>
      </c>
      <c r="G137" s="200">
        <f t="shared" si="94"/>
        <v>2.7393406982649582E-2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0.34909226248455488</v>
      </c>
      <c r="C138" s="11">
        <v>0.48845072092395986</v>
      </c>
      <c r="D138" s="11">
        <f t="shared" si="92"/>
        <v>0.13935845843940498</v>
      </c>
      <c r="E138" s="11">
        <v>0.22915954993092905</v>
      </c>
      <c r="F138" s="11">
        <f t="shared" ref="F138" si="97">SUM(D138:E138)</f>
        <v>0.36851800837033399</v>
      </c>
      <c r="G138" s="200">
        <f t="shared" si="94"/>
        <v>3.4217269287028396E-2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0.27144363861313225</v>
      </c>
      <c r="C139" s="11">
        <v>0.3390286591930316</v>
      </c>
      <c r="D139" s="11">
        <f t="shared" si="92"/>
        <v>6.7585020579899346E-2</v>
      </c>
      <c r="E139" s="11">
        <v>0.17711680489565057</v>
      </c>
      <c r="F139" s="11">
        <f t="shared" ref="F139" si="98">SUM(D139:E139)</f>
        <v>0.24470182547554992</v>
      </c>
      <c r="G139" s="200">
        <f t="shared" si="94"/>
        <v>3.4052892108655142E-2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3.8627551630377139</v>
      </c>
      <c r="C140" s="11">
        <v>4.4791682197128715</v>
      </c>
      <c r="D140" s="11">
        <f>C140-B140</f>
        <v>0.61641305667515756</v>
      </c>
      <c r="E140" s="11">
        <v>2.4797739194936468</v>
      </c>
      <c r="F140" s="11">
        <f>SUM(D140:E140)</f>
        <v>3.0961869761688043</v>
      </c>
      <c r="G140" s="200">
        <f t="shared" si="94"/>
        <v>3.3612340255759543E-2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0.69218825706693898</v>
      </c>
      <c r="C141" s="11">
        <v>1.0926243904128221</v>
      </c>
      <c r="D141" s="11">
        <f t="shared" ref="D141:D147" si="99">C141-B141</f>
        <v>0.40043613334588313</v>
      </c>
      <c r="E141" s="11">
        <v>0.55791123202997528</v>
      </c>
      <c r="F141" s="11">
        <f t="shared" ref="F141:F142" si="100">SUM(D141:E141)</f>
        <v>0.95834736537585841</v>
      </c>
      <c r="G141" s="200">
        <f t="shared" si="94"/>
        <v>4.0194827906158137E-2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2.4532951521199647E-2</v>
      </c>
      <c r="C142" s="11">
        <v>3.0071215628057375E-2</v>
      </c>
      <c r="D142" s="11">
        <f t="shared" si="99"/>
        <v>5.5382641068577286E-3</v>
      </c>
      <c r="E142" s="11">
        <v>1.4959915523572932E-2</v>
      </c>
      <c r="F142" s="11">
        <f t="shared" si="100"/>
        <v>2.0498179630430661E-2</v>
      </c>
      <c r="G142" s="200">
        <f t="shared" si="94"/>
        <v>3.2249285252686777E-2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1.2625381580813273</v>
      </c>
      <c r="C143" s="11">
        <v>1.6248889199833401</v>
      </c>
      <c r="D143" s="11">
        <f t="shared" si="99"/>
        <v>0.36235076190201276</v>
      </c>
      <c r="E143" s="11">
        <v>0.74762740174356412</v>
      </c>
      <c r="F143" s="11">
        <f t="shared" ref="F143:F144" si="101">SUM(D143:E143)</f>
        <v>1.109978163645577</v>
      </c>
      <c r="G143" s="200">
        <f t="shared" si="94"/>
        <v>3.1491897797368384E-2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0.48939998917682026</v>
      </c>
      <c r="C144" s="11">
        <v>0.97643379817267151</v>
      </c>
      <c r="D144" s="11">
        <f t="shared" si="99"/>
        <v>0.48703380899585125</v>
      </c>
      <c r="E144" s="11">
        <v>0.40660432738886565</v>
      </c>
      <c r="F144" s="11">
        <f t="shared" si="101"/>
        <v>0.8936381363847169</v>
      </c>
      <c r="G144" s="200">
        <f t="shared" si="94"/>
        <v>4.1141464658974725E-2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0.24963136522665968</v>
      </c>
      <c r="C145" s="11">
        <v>0.53573473943480332</v>
      </c>
      <c r="D145" s="11">
        <f t="shared" si="99"/>
        <v>0.28610337420814363</v>
      </c>
      <c r="E145" s="11">
        <v>0.19634925827486224</v>
      </c>
      <c r="F145" s="11">
        <f t="shared" ref="F145:F146" si="102">SUM(D145:E145)</f>
        <v>0.48245263248300585</v>
      </c>
      <c r="G145" s="200">
        <f t="shared" si="94"/>
        <v>3.9444061901150018E-2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0.48040960779004876</v>
      </c>
      <c r="C146" s="11">
        <v>0.8346044047611324</v>
      </c>
      <c r="D146" s="11">
        <f t="shared" si="99"/>
        <v>0.35419479697108364</v>
      </c>
      <c r="E146" s="11">
        <v>0.43110336980843655</v>
      </c>
      <c r="F146" s="11">
        <f t="shared" si="102"/>
        <v>0.78529816677952025</v>
      </c>
      <c r="G146" s="200">
        <f t="shared" si="94"/>
        <v>4.3622446537781245E-2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0.20009463347276399</v>
      </c>
      <c r="C147" s="11">
        <v>0.28275790707558318</v>
      </c>
      <c r="D147" s="11">
        <f t="shared" si="99"/>
        <v>8.2663273602819193E-2</v>
      </c>
      <c r="E147" s="11">
        <v>0.14447052662299187</v>
      </c>
      <c r="F147" s="11">
        <f t="shared" ref="F147" si="103">SUM(D147:E147)</f>
        <v>0.22713380022581106</v>
      </c>
      <c r="G147" s="200">
        <f t="shared" si="94"/>
        <v>3.6897262988394575E-2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1.5148156943090307</v>
      </c>
      <c r="C148" s="11">
        <v>2.6114194662271224</v>
      </c>
      <c r="D148" s="11">
        <f t="shared" ref="D148" si="104">C148-B148</f>
        <v>1.0966037719180917</v>
      </c>
      <c r="E148" s="11">
        <v>1.2571083361945121</v>
      </c>
      <c r="F148" s="11">
        <f t="shared" ref="F148" si="105">SUM(D148:E148)</f>
        <v>2.353712108112604</v>
      </c>
      <c r="G148" s="200">
        <f t="shared" ref="G148:G149" si="106">IF(B148&gt;0,(1+(E148/B148))^(1/($C$6-$B$6))-1,0)</f>
        <v>4.1105566416418382E-2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27.2875686505032</v>
      </c>
      <c r="C149" s="11">
        <f t="shared" ref="C149:F149" si="107">SUM(C123:C148)</f>
        <v>30.674220772579847</v>
      </c>
      <c r="D149" s="11">
        <f t="shared" si="107"/>
        <v>3.3866521220766361</v>
      </c>
      <c r="E149" s="11">
        <f t="shared" si="107"/>
        <v>15.270211702577058</v>
      </c>
      <c r="F149" s="11">
        <f t="shared" si="107"/>
        <v>18.656863824653691</v>
      </c>
      <c r="G149" s="200">
        <f t="shared" si="106"/>
        <v>3.0072062625216223E-2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2.7369949624462269</v>
      </c>
      <c r="C152" s="11">
        <v>2.664536905922799</v>
      </c>
      <c r="D152" s="11">
        <f>C152-B152</f>
        <v>-7.245805652342785E-2</v>
      </c>
      <c r="E152" s="11">
        <v>1.3740701909455433</v>
      </c>
      <c r="F152" s="11">
        <f>SUM(D152:E152)</f>
        <v>1.3016121344221154</v>
      </c>
      <c r="G152" s="200">
        <f>IF(B152&gt;0,(1+(E152/B152))^(1/($C$6-$B$6))-1,0)</f>
        <v>2.7492571612759198E-2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1.0219800950196214</v>
      </c>
      <c r="C153" s="11">
        <v>1.5379717461717834</v>
      </c>
      <c r="D153" s="11">
        <f t="shared" ref="D153:D168" si="110">C153-B153</f>
        <v>0.51599165115216206</v>
      </c>
      <c r="E153" s="11">
        <v>0.8200607496341229</v>
      </c>
      <c r="F153" s="11">
        <f t="shared" ref="F153:F160" si="111">SUM(D153:E153)</f>
        <v>1.3360524007862851</v>
      </c>
      <c r="G153" s="200">
        <f t="shared" ref="G153:G155" si="112">IF(B153&gt;0,(1+(E153/B153))^(1/($C$6-$B$6))-1,0)</f>
        <v>4.0056951908906235E-2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3.0940793150881758</v>
      </c>
      <c r="C154" s="11">
        <v>2.8198377593511288</v>
      </c>
      <c r="D154" s="11">
        <f t="shared" si="110"/>
        <v>-0.274241555737047</v>
      </c>
      <c r="E154" s="11">
        <v>1.0192312297685402</v>
      </c>
      <c r="F154" s="11">
        <f t="shared" si="111"/>
        <v>0.74498967403149319</v>
      </c>
      <c r="G154" s="200">
        <f t="shared" si="112"/>
        <v>1.9163833660971186E-2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0.55888032286037237</v>
      </c>
      <c r="C155" s="11">
        <v>0.6278623428195782</v>
      </c>
      <c r="D155" s="11">
        <f t="shared" si="110"/>
        <v>6.8982019959205831E-2</v>
      </c>
      <c r="E155" s="11">
        <v>0.30554266061969909</v>
      </c>
      <c r="F155" s="11">
        <f t="shared" si="111"/>
        <v>0.37452468057890492</v>
      </c>
      <c r="G155" s="200">
        <f t="shared" si="112"/>
        <v>2.9501931493701283E-2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0.21773779395085094</v>
      </c>
      <c r="C156" s="11">
        <v>0.15183933490676182</v>
      </c>
      <c r="D156" s="11">
        <f t="shared" si="110"/>
        <v>-6.5898459044089114E-2</v>
      </c>
      <c r="E156" s="11">
        <v>8.5759637478211706E-2</v>
      </c>
      <c r="F156" s="11">
        <f t="shared" si="111"/>
        <v>1.9861178434122592E-2</v>
      </c>
      <c r="G156" s="200">
        <f>IF(B156&gt;0,(1+(E156/B156))^(1/($C$6-$B$6))-1,0)</f>
        <v>2.2385653705735198E-2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1.9357280641593266</v>
      </c>
      <c r="C157" s="11">
        <v>2.3609976122670955</v>
      </c>
      <c r="D157" s="11">
        <f t="shared" si="110"/>
        <v>0.42526954810776885</v>
      </c>
      <c r="E157" s="11">
        <v>1.0662715262518854</v>
      </c>
      <c r="F157" s="11">
        <f t="shared" si="111"/>
        <v>1.4915410743596542</v>
      </c>
      <c r="G157" s="200">
        <f t="shared" ref="G157:G178" si="113">IF(B157&gt;0,(1+(E157/B157))^(1/($C$6-$B$6))-1,0)</f>
        <v>2.9685077373308832E-2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1.0904293724308785</v>
      </c>
      <c r="C158" s="11">
        <v>0.90006169926666835</v>
      </c>
      <c r="D158" s="11">
        <f t="shared" si="110"/>
        <v>-0.1903676731642101</v>
      </c>
      <c r="E158" s="11">
        <v>0.34456471694302826</v>
      </c>
      <c r="F158" s="11">
        <f t="shared" si="111"/>
        <v>0.15419704377881815</v>
      </c>
      <c r="G158" s="200">
        <f t="shared" si="113"/>
        <v>1.8474527069476387E-2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0.43039059393566848</v>
      </c>
      <c r="C159" s="11">
        <v>0.45005945404624925</v>
      </c>
      <c r="D159" s="11">
        <f t="shared" si="110"/>
        <v>1.9668860110580777E-2</v>
      </c>
      <c r="E159" s="11">
        <v>0.24234233601630625</v>
      </c>
      <c r="F159" s="11">
        <f t="shared" si="111"/>
        <v>0.26201119612688706</v>
      </c>
      <c r="G159" s="200">
        <f t="shared" si="113"/>
        <v>3.0224786164049E-2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0.30003087402083284</v>
      </c>
      <c r="C160" s="11">
        <v>0.40424797204168694</v>
      </c>
      <c r="D160" s="11">
        <f t="shared" si="110"/>
        <v>0.1042170980208541</v>
      </c>
      <c r="E160" s="11">
        <v>0.13869479632076506</v>
      </c>
      <c r="F160" s="11">
        <f t="shared" si="111"/>
        <v>0.24291189434161917</v>
      </c>
      <c r="G160" s="200">
        <f t="shared" si="113"/>
        <v>2.5656192830200375E-2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0.52784849693099023</v>
      </c>
      <c r="C161" s="11">
        <v>0.46899804056214045</v>
      </c>
      <c r="D161" s="11">
        <f t="shared" si="110"/>
        <v>-5.8850456368849779E-2</v>
      </c>
      <c r="E161" s="11">
        <v>0.22100960471433898</v>
      </c>
      <c r="F161" s="11">
        <f t="shared" ref="F161:F162" si="114">SUM(D161:E161)</f>
        <v>0.1621591483454892</v>
      </c>
      <c r="G161" s="200">
        <f t="shared" si="113"/>
        <v>2.3589957216843205E-2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2.0624544985955469</v>
      </c>
      <c r="C162" s="11">
        <v>2.1592862608923569</v>
      </c>
      <c r="D162" s="11">
        <f t="shared" si="110"/>
        <v>9.6831762296810009E-2</v>
      </c>
      <c r="E162" s="11">
        <v>0.98581985168484443</v>
      </c>
      <c r="F162" s="11">
        <f t="shared" si="114"/>
        <v>1.0826516139816544</v>
      </c>
      <c r="G162" s="200">
        <f t="shared" si="113"/>
        <v>2.6387399390336741E-2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3.6568971202767218</v>
      </c>
      <c r="C163" s="11">
        <v>4.1294608056770672</v>
      </c>
      <c r="D163" s="11">
        <f t="shared" si="110"/>
        <v>0.47256368540034543</v>
      </c>
      <c r="E163" s="11">
        <v>2.0979173758027256</v>
      </c>
      <c r="F163" s="11">
        <f t="shared" ref="F163:F166" si="115">SUM(D163:E163)</f>
        <v>2.5704810612030711</v>
      </c>
      <c r="G163" s="200">
        <f t="shared" si="113"/>
        <v>3.0689628167879457E-2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0.59332281172242241</v>
      </c>
      <c r="C164" s="11">
        <v>0.72104966471058574</v>
      </c>
      <c r="D164" s="11">
        <f t="shared" si="110"/>
        <v>0.12772685298816333</v>
      </c>
      <c r="E164" s="11">
        <v>0.39731877240733687</v>
      </c>
      <c r="F164" s="11">
        <f t="shared" si="115"/>
        <v>0.52504562539550026</v>
      </c>
      <c r="G164" s="200">
        <f t="shared" si="113"/>
        <v>3.476492823164401E-2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0.35896411908063169</v>
      </c>
      <c r="C165" s="11">
        <v>0.5999162685490923</v>
      </c>
      <c r="D165" s="11">
        <f t="shared" si="110"/>
        <v>0.24095214946846061</v>
      </c>
      <c r="E165" s="11">
        <v>0.29451286825646567</v>
      </c>
      <c r="F165" s="11">
        <f t="shared" si="115"/>
        <v>0.53546501772492627</v>
      </c>
      <c r="G165" s="200">
        <f t="shared" si="113"/>
        <v>4.0747278437245127E-2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1.674202009257562</v>
      </c>
      <c r="C166" s="11">
        <v>1.9557480612250095</v>
      </c>
      <c r="D166" s="11">
        <f t="shared" si="110"/>
        <v>0.28154605196744753</v>
      </c>
      <c r="E166" s="11">
        <v>0.78586206838578887</v>
      </c>
      <c r="F166" s="11">
        <f t="shared" si="115"/>
        <v>1.0674081203532364</v>
      </c>
      <c r="G166" s="200">
        <f t="shared" si="113"/>
        <v>2.598868374929264E-2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0.45142703297021169</v>
      </c>
      <c r="C167" s="11">
        <v>0.61902728264008744</v>
      </c>
      <c r="D167" s="11">
        <f t="shared" si="110"/>
        <v>0.16760024966987574</v>
      </c>
      <c r="E167" s="11">
        <v>0.2894986836716355</v>
      </c>
      <c r="F167" s="11">
        <f t="shared" ref="F167" si="116">SUM(D167:E167)</f>
        <v>0.45709893334151125</v>
      </c>
      <c r="G167" s="200">
        <f t="shared" si="113"/>
        <v>3.3584069768868519E-2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0.29669500041029162</v>
      </c>
      <c r="C168" s="11">
        <v>0.37748180763704731</v>
      </c>
      <c r="D168" s="11">
        <f t="shared" si="110"/>
        <v>8.0786807226755686E-2</v>
      </c>
      <c r="E168" s="11">
        <v>0.18338316122719414</v>
      </c>
      <c r="F168" s="11">
        <f t="shared" ref="F168" si="117">SUM(D168:E168)</f>
        <v>0.2641699684539498</v>
      </c>
      <c r="G168" s="200">
        <f t="shared" si="113"/>
        <v>3.2603156245887943E-2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2.05948260532324</v>
      </c>
      <c r="C169" s="11">
        <v>2.4574125484506162</v>
      </c>
      <c r="D169" s="11">
        <f>C169-B169</f>
        <v>0.39792994312737617</v>
      </c>
      <c r="E169" s="11">
        <v>1.3630380723173989</v>
      </c>
      <c r="F169" s="11">
        <f>SUM(D169:E169)</f>
        <v>1.7609680154447751</v>
      </c>
      <c r="G169" s="200">
        <f t="shared" si="113"/>
        <v>3.4441328823687778E-2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0.81030250640817747</v>
      </c>
      <c r="C170" s="11">
        <v>1.3828636397275513</v>
      </c>
      <c r="D170" s="11">
        <f t="shared" ref="D170:D176" si="118">C170-B170</f>
        <v>0.57256113331937386</v>
      </c>
      <c r="E170" s="11">
        <v>0.68730004153374213</v>
      </c>
      <c r="F170" s="11">
        <f t="shared" ref="F170:F171" si="119">SUM(D170:E170)</f>
        <v>1.2598611748531159</v>
      </c>
      <c r="G170" s="200">
        <f t="shared" si="113"/>
        <v>4.1797455892107482E-2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2.4014715501919977E-2</v>
      </c>
      <c r="C171" s="11">
        <v>2.2008300935829016E-2</v>
      </c>
      <c r="D171" s="11">
        <f t="shared" si="118"/>
        <v>-2.0064145660909603E-3</v>
      </c>
      <c r="E171" s="11">
        <v>1.343857565810176E-2</v>
      </c>
      <c r="F171" s="11">
        <f t="shared" si="119"/>
        <v>1.14321610920108E-2</v>
      </c>
      <c r="G171" s="200">
        <f t="shared" si="113"/>
        <v>3.0071811738165977E-2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1.0549267597430585</v>
      </c>
      <c r="C172" s="11">
        <v>1.2433801024017286</v>
      </c>
      <c r="D172" s="11">
        <f t="shared" si="118"/>
        <v>0.18845334265867009</v>
      </c>
      <c r="E172" s="11">
        <v>0.52293743587264996</v>
      </c>
      <c r="F172" s="11">
        <f t="shared" ref="F172:F173" si="120">SUM(D172:E172)</f>
        <v>0.71139077853132004</v>
      </c>
      <c r="G172" s="200">
        <f t="shared" si="113"/>
        <v>2.7203492887441838E-2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0.79191222999583233</v>
      </c>
      <c r="C173" s="11">
        <v>1.3109563350014097</v>
      </c>
      <c r="D173" s="11">
        <f t="shared" si="118"/>
        <v>0.51904410500557741</v>
      </c>
      <c r="E173" s="11">
        <v>0.52009617759227345</v>
      </c>
      <c r="F173" s="11">
        <f t="shared" si="120"/>
        <v>1.0391402825978509</v>
      </c>
      <c r="G173" s="200">
        <f t="shared" si="113"/>
        <v>3.4230412687064282E-2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0.55425796960625839</v>
      </c>
      <c r="C174" s="11">
        <v>1.1560614658716839</v>
      </c>
      <c r="D174" s="11">
        <f t="shared" si="118"/>
        <v>0.60180349626542551</v>
      </c>
      <c r="E174" s="11">
        <v>0.43370285674685827</v>
      </c>
      <c r="F174" s="11">
        <f t="shared" ref="F174:F175" si="121">SUM(D174:E174)</f>
        <v>1.0355063530122837</v>
      </c>
      <c r="G174" s="200">
        <f t="shared" si="113"/>
        <v>3.9286258872461399E-2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0.7355018545761004</v>
      </c>
      <c r="C175" s="11">
        <v>1.1945524114846942</v>
      </c>
      <c r="D175" s="11">
        <f t="shared" si="118"/>
        <v>0.45905055690859375</v>
      </c>
      <c r="E175" s="11">
        <v>0.64474688767063615</v>
      </c>
      <c r="F175" s="11">
        <f t="shared" si="121"/>
        <v>1.10379744457923</v>
      </c>
      <c r="G175" s="200">
        <f t="shared" si="113"/>
        <v>4.2857348777798121E-2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0.2375661488690797</v>
      </c>
      <c r="C176" s="11">
        <v>0.29572613804242998</v>
      </c>
      <c r="D176" s="11">
        <f t="shared" si="118"/>
        <v>5.8159989173350274E-2</v>
      </c>
      <c r="E176" s="11">
        <v>0.14819847234009262</v>
      </c>
      <c r="F176" s="11">
        <f t="shared" ref="F176" si="122">SUM(D176:E176)</f>
        <v>0.20635846151344289</v>
      </c>
      <c r="G176" s="200">
        <f t="shared" si="113"/>
        <v>3.2846675307564022E-2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1.3965630490988796</v>
      </c>
      <c r="C177" s="11">
        <v>2.3442026975298687</v>
      </c>
      <c r="D177" s="11">
        <f t="shared" ref="D177" si="123">C177-B177</f>
        <v>0.94763964843098902</v>
      </c>
      <c r="E177" s="11">
        <v>1.1687222066507419</v>
      </c>
      <c r="F177" s="11">
        <f t="shared" ref="F177" si="124">SUM(D177:E177)</f>
        <v>2.1163618550817311</v>
      </c>
      <c r="G177" s="200">
        <f t="shared" si="113"/>
        <v>4.1369869521755254E-2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28.672590322278875</v>
      </c>
      <c r="C178" s="11">
        <f t="shared" ref="C178:F178" si="125">SUM(C152:C177)</f>
        <v>34.355546658132951</v>
      </c>
      <c r="D178" s="11">
        <f t="shared" si="125"/>
        <v>5.6829563358540707</v>
      </c>
      <c r="E178" s="11">
        <f t="shared" si="125"/>
        <v>16.154040956510929</v>
      </c>
      <c r="F178" s="11">
        <f t="shared" si="125"/>
        <v>21.836997292364998</v>
      </c>
      <c r="G178" s="200">
        <f t="shared" si="113"/>
        <v>3.0238902004454449E-2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6.6605338850989106</v>
      </c>
      <c r="C181" s="11">
        <v>6.5191966133947039</v>
      </c>
      <c r="D181" s="11">
        <f>C181-B181</f>
        <v>-0.14133727170420674</v>
      </c>
      <c r="E181" s="11">
        <v>2.8116078897503121</v>
      </c>
      <c r="F181" s="11">
        <f>SUM(D181:E181)</f>
        <v>2.6702706180461053</v>
      </c>
      <c r="G181" s="200">
        <f>IF(B181&gt;0,(1+(E181/B181))^(1/($C$6-$B$6))-1,0)</f>
        <v>2.3754781522166146E-2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2.4155323195119642</v>
      </c>
      <c r="C182" s="11">
        <v>3.1250669608417523</v>
      </c>
      <c r="D182" s="11">
        <f t="shared" ref="D182:D197" si="128">C182-B182</f>
        <v>0.70953464132978805</v>
      </c>
      <c r="E182" s="11">
        <v>1.3735166616180012</v>
      </c>
      <c r="F182" s="11">
        <f t="shared" ref="F182:F189" si="129">SUM(D182:E182)</f>
        <v>2.0830513029477893</v>
      </c>
      <c r="G182" s="200">
        <f t="shared" ref="G182:G184" si="130">IF(B182&gt;0,(1+(E182/B182))^(1/($C$6-$B$6))-1,0)</f>
        <v>3.0467955654312151E-2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4.3605579262822225</v>
      </c>
      <c r="C183" s="11">
        <v>4.0807590919530048</v>
      </c>
      <c r="D183" s="11">
        <f t="shared" si="128"/>
        <v>-0.2797988343292177</v>
      </c>
      <c r="E183" s="11">
        <v>1.2472085103088135</v>
      </c>
      <c r="F183" s="11">
        <f t="shared" si="129"/>
        <v>0.96740967597959582</v>
      </c>
      <c r="G183" s="200">
        <f t="shared" si="130"/>
        <v>1.6911574385656269E-2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2.3862316690412833</v>
      </c>
      <c r="C184" s="11">
        <v>2.5364631519863146</v>
      </c>
      <c r="D184" s="11">
        <f t="shared" si="128"/>
        <v>0.1502314829450313</v>
      </c>
      <c r="E184" s="11">
        <v>1.4594707907895674</v>
      </c>
      <c r="F184" s="11">
        <f t="shared" si="129"/>
        <v>1.6097022737345987</v>
      </c>
      <c r="G184" s="200">
        <f t="shared" si="130"/>
        <v>3.2327599196850132E-2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0.93485361014184665</v>
      </c>
      <c r="C185" s="11">
        <v>0.95673770308131068</v>
      </c>
      <c r="D185" s="11">
        <f t="shared" si="128"/>
        <v>2.1884092939464028E-2</v>
      </c>
      <c r="E185" s="11">
        <v>0.41768844664427918</v>
      </c>
      <c r="F185" s="11">
        <f t="shared" si="129"/>
        <v>0.4395725395837432</v>
      </c>
      <c r="G185" s="200">
        <f>IF(B185&gt;0,(1+(E185/B185))^(1/($C$6-$B$6))-1,0)</f>
        <v>2.492907017430035E-2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4.5894507298422491</v>
      </c>
      <c r="C186" s="11">
        <v>5.5542290685347462</v>
      </c>
      <c r="D186" s="11">
        <f t="shared" si="128"/>
        <v>0.96477833869249707</v>
      </c>
      <c r="E186" s="11">
        <v>2.2075616196599719</v>
      </c>
      <c r="F186" s="11">
        <f t="shared" si="129"/>
        <v>3.172339958352469</v>
      </c>
      <c r="G186" s="200">
        <f t="shared" ref="G186:G205" si="131">IF(B186&gt;0,(1+(E186/B186))^(1/($C$6-$B$6))-1,0)</f>
        <v>2.652726713821818E-2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1.9937557689726586</v>
      </c>
      <c r="C187" s="11">
        <v>1.4165344619327327</v>
      </c>
      <c r="D187" s="11">
        <f t="shared" si="128"/>
        <v>-0.57722130703992591</v>
      </c>
      <c r="E187" s="11">
        <v>0.53205927388584051</v>
      </c>
      <c r="F187" s="11">
        <f t="shared" si="129"/>
        <v>-4.5162033154085401E-2</v>
      </c>
      <c r="G187" s="200">
        <f t="shared" si="131"/>
        <v>1.5894570508994788E-2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1.72082898954185</v>
      </c>
      <c r="C188" s="11">
        <v>1.8641415074233294</v>
      </c>
      <c r="D188" s="11">
        <f t="shared" si="128"/>
        <v>0.14331251788147936</v>
      </c>
      <c r="E188" s="11">
        <v>1.0338549048594685</v>
      </c>
      <c r="F188" s="11">
        <f t="shared" si="129"/>
        <v>1.1771674227409479</v>
      </c>
      <c r="G188" s="200">
        <f t="shared" si="131"/>
        <v>3.1863547378212287E-2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0.99776013533847363</v>
      </c>
      <c r="C189" s="11">
        <v>1.2374923006841287</v>
      </c>
      <c r="D189" s="11">
        <f t="shared" si="128"/>
        <v>0.23973216534565511</v>
      </c>
      <c r="E189" s="11">
        <v>0.30328719593639225</v>
      </c>
      <c r="F189" s="11">
        <f t="shared" si="129"/>
        <v>0.54301936128204731</v>
      </c>
      <c r="G189" s="200">
        <f t="shared" si="131"/>
        <v>1.785159894203403E-2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1.4697606794691815</v>
      </c>
      <c r="C190" s="11">
        <v>1.5098408834359256</v>
      </c>
      <c r="D190" s="11">
        <f t="shared" si="128"/>
        <v>4.0080203966744055E-2</v>
      </c>
      <c r="E190" s="11">
        <v>0.5643665462627151</v>
      </c>
      <c r="F190" s="11">
        <f t="shared" ref="F190:F191" si="132">SUM(D190:E190)</f>
        <v>0.60444675022945915</v>
      </c>
      <c r="G190" s="200">
        <f t="shared" si="131"/>
        <v>2.1900862906300445E-2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5.8719596255789543</v>
      </c>
      <c r="C191" s="11">
        <v>5.2206356102657772</v>
      </c>
      <c r="D191" s="11">
        <f t="shared" si="128"/>
        <v>-0.65132401531317718</v>
      </c>
      <c r="E191" s="11">
        <v>2.2806772923244338</v>
      </c>
      <c r="F191" s="11">
        <f t="shared" si="132"/>
        <v>1.6293532770112567</v>
      </c>
      <c r="G191" s="200">
        <f t="shared" si="131"/>
        <v>2.211792045257388E-2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10.639602993696238</v>
      </c>
      <c r="C192" s="11">
        <v>8.5278807999389272</v>
      </c>
      <c r="D192" s="11">
        <f t="shared" si="128"/>
        <v>-2.111722193757311</v>
      </c>
      <c r="E192" s="11">
        <v>4.3255556997003817</v>
      </c>
      <c r="F192" s="11">
        <f t="shared" ref="F192:F195" si="133">SUM(D192:E192)</f>
        <v>2.2138335059430707</v>
      </c>
      <c r="G192" s="200">
        <f t="shared" si="131"/>
        <v>2.3003360247781712E-2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1.805856598560766</v>
      </c>
      <c r="C193" s="11">
        <v>0.67193583881860608</v>
      </c>
      <c r="D193" s="11">
        <f t="shared" si="128"/>
        <v>-1.1339207597421599</v>
      </c>
      <c r="E193" s="11">
        <v>0.72417495144782618</v>
      </c>
      <c r="F193" s="11">
        <f t="shared" si="133"/>
        <v>-0.40974580829433371</v>
      </c>
      <c r="G193" s="200">
        <f t="shared" si="131"/>
        <v>2.2734355900980718E-2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0.58261005869925564</v>
      </c>
      <c r="C194" s="11">
        <v>0.64679593805289215</v>
      </c>
      <c r="D194" s="11">
        <f t="shared" si="128"/>
        <v>6.418587935363651E-2</v>
      </c>
      <c r="E194" s="11">
        <v>0.33085525113148889</v>
      </c>
      <c r="F194" s="11">
        <f t="shared" si="133"/>
        <v>0.3950411304851254</v>
      </c>
      <c r="G194" s="200">
        <f t="shared" si="131"/>
        <v>3.0435799809420905E-2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8.9974403501190547</v>
      </c>
      <c r="C195" s="11">
        <v>8.8300194963223095</v>
      </c>
      <c r="D195" s="11">
        <f t="shared" si="128"/>
        <v>-0.16742085379674521</v>
      </c>
      <c r="E195" s="11">
        <v>3.161177363939109</v>
      </c>
      <c r="F195" s="11">
        <f t="shared" si="133"/>
        <v>2.9937565101423638</v>
      </c>
      <c r="G195" s="200">
        <f t="shared" si="131"/>
        <v>2.0276025844723211E-2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4.892757772657232</v>
      </c>
      <c r="C196" s="11">
        <v>4.6343941699426665</v>
      </c>
      <c r="D196" s="11">
        <f t="shared" si="128"/>
        <v>-0.25836360271456549</v>
      </c>
      <c r="E196" s="11">
        <v>1.8890163342128552</v>
      </c>
      <c r="F196" s="11">
        <f t="shared" ref="F196" si="134">SUM(D196:E196)</f>
        <v>1.6306527314982897</v>
      </c>
      <c r="G196" s="200">
        <f t="shared" si="131"/>
        <v>2.2004105209990632E-2</v>
      </c>
    </row>
    <row r="197" spans="1:14" x14ac:dyDescent="0.2">
      <c r="A197" t="str">
        <f t="shared" si="127"/>
        <v>54 Textiles, printing and other skilled trades</v>
      </c>
      <c r="B197" s="11">
        <v>1.985886203368912</v>
      </c>
      <c r="C197" s="11">
        <v>2.1727470033870904</v>
      </c>
      <c r="D197" s="11">
        <f t="shared" si="128"/>
        <v>0.1868608000181784</v>
      </c>
      <c r="E197" s="11">
        <v>0.86452950712435628</v>
      </c>
      <c r="F197" s="11">
        <f t="shared" ref="F197" si="135">SUM(D197:E197)</f>
        <v>1.0513903071425346</v>
      </c>
      <c r="G197" s="200">
        <f t="shared" si="131"/>
        <v>2.4385894263195818E-2</v>
      </c>
    </row>
    <row r="198" spans="1:14" x14ac:dyDescent="0.2">
      <c r="A198" t="str">
        <f t="shared" si="127"/>
        <v>61 Caring personal service occupations</v>
      </c>
      <c r="B198" s="11">
        <v>12.737749516220729</v>
      </c>
      <c r="C198" s="11">
        <v>15.616621194248832</v>
      </c>
      <c r="D198" s="11">
        <f>C198-B198</f>
        <v>2.8788716780281032</v>
      </c>
      <c r="E198" s="11">
        <v>8.1698107809315044</v>
      </c>
      <c r="F198" s="11">
        <f>SUM(D198:E198)</f>
        <v>11.048682458959608</v>
      </c>
      <c r="G198" s="200">
        <f t="shared" si="131"/>
        <v>3.3587805804595527E-2</v>
      </c>
    </row>
    <row r="199" spans="1:14" x14ac:dyDescent="0.2">
      <c r="A199" t="str">
        <f t="shared" si="127"/>
        <v>62 Leisure, travel and related personal service occupations</v>
      </c>
      <c r="B199" s="11">
        <v>2.3514089693697331</v>
      </c>
      <c r="C199" s="11">
        <v>2.2134649867538387</v>
      </c>
      <c r="D199" s="11">
        <f t="shared" ref="D199:D205" si="136">C199-B199</f>
        <v>-0.13794398261589436</v>
      </c>
      <c r="E199" s="11">
        <v>1.0357771511218092</v>
      </c>
      <c r="F199" s="11">
        <f t="shared" ref="F199:F200" si="137">SUM(D199:E199)</f>
        <v>0.89783316850591488</v>
      </c>
      <c r="G199" s="200">
        <f t="shared" si="131"/>
        <v>2.4630767559630673E-2</v>
      </c>
    </row>
    <row r="200" spans="1:14" x14ac:dyDescent="0.2">
      <c r="A200" t="str">
        <f t="shared" si="127"/>
        <v>63 Community and civil enforcement occupations</v>
      </c>
      <c r="B200" s="11">
        <v>8.1143624933257399E-2</v>
      </c>
      <c r="C200" s="11">
        <v>6.5790218248985635E-2</v>
      </c>
      <c r="D200" s="11">
        <f t="shared" si="136"/>
        <v>-1.5353406684271764E-2</v>
      </c>
      <c r="E200" s="11">
        <v>2.2927440747608378E-2</v>
      </c>
      <c r="F200" s="11">
        <f t="shared" si="137"/>
        <v>7.5740340633366141E-3</v>
      </c>
      <c r="G200" s="200">
        <f t="shared" si="131"/>
        <v>1.6728599042997949E-2</v>
      </c>
    </row>
    <row r="201" spans="1:14" x14ac:dyDescent="0.2">
      <c r="A201" t="str">
        <f t="shared" si="127"/>
        <v>71 Sales occupations</v>
      </c>
      <c r="B201" s="11">
        <v>7.3185254304009097</v>
      </c>
      <c r="C201" s="11">
        <v>7.1641568900473303</v>
      </c>
      <c r="D201" s="11">
        <f t="shared" si="136"/>
        <v>-0.1543685403535795</v>
      </c>
      <c r="E201" s="11">
        <v>3.1591976774319996</v>
      </c>
      <c r="F201" s="11">
        <f t="shared" ref="F201:F202" si="138">SUM(D201:E201)</f>
        <v>3.0048291370784201</v>
      </c>
      <c r="G201" s="200">
        <f t="shared" si="131"/>
        <v>2.4211281976393328E-2</v>
      </c>
    </row>
    <row r="202" spans="1:14" x14ac:dyDescent="0.2">
      <c r="A202" t="str">
        <f t="shared" si="127"/>
        <v>72 Customer service occupations</v>
      </c>
      <c r="B202" s="11">
        <v>2.5224242904632757</v>
      </c>
      <c r="C202" s="11">
        <v>3.7817724032913937</v>
      </c>
      <c r="D202" s="11">
        <f t="shared" si="136"/>
        <v>1.2593481128281181</v>
      </c>
      <c r="E202" s="11">
        <v>1.4199997916075271</v>
      </c>
      <c r="F202" s="11">
        <f t="shared" si="138"/>
        <v>2.6793479044356454</v>
      </c>
      <c r="G202" s="200">
        <f t="shared" si="131"/>
        <v>3.0219295966416704E-2</v>
      </c>
    </row>
    <row r="203" spans="1:14" x14ac:dyDescent="0.2">
      <c r="A203" t="str">
        <f t="shared" si="127"/>
        <v>81 Process, plant and machine operatives</v>
      </c>
      <c r="B203" s="11">
        <v>3.7693873954150106</v>
      </c>
      <c r="C203" s="11">
        <v>6.3972945462157202</v>
      </c>
      <c r="D203" s="11">
        <f t="shared" si="136"/>
        <v>2.6279071508007097</v>
      </c>
      <c r="E203" s="11">
        <v>2.0734277719951075</v>
      </c>
      <c r="F203" s="11">
        <f t="shared" ref="F203:F204" si="139">SUM(D203:E203)</f>
        <v>4.7013349227958177</v>
      </c>
      <c r="G203" s="200">
        <f t="shared" si="131"/>
        <v>2.9651109015753851E-2</v>
      </c>
    </row>
    <row r="204" spans="1:14" x14ac:dyDescent="0.2">
      <c r="A204" t="str">
        <f t="shared" si="127"/>
        <v>82 Transport and mobile machine drivers and operatives</v>
      </c>
      <c r="B204" s="11">
        <v>4.2438769430945786</v>
      </c>
      <c r="C204" s="11">
        <v>6.5396929020922423</v>
      </c>
      <c r="D204" s="11">
        <f t="shared" si="136"/>
        <v>2.2958159589976637</v>
      </c>
      <c r="E204" s="11">
        <v>2.8792731766944777</v>
      </c>
      <c r="F204" s="11">
        <f t="shared" si="139"/>
        <v>5.1750891356921418</v>
      </c>
      <c r="G204" s="200">
        <f t="shared" si="131"/>
        <v>3.5127756867793014E-2</v>
      </c>
    </row>
    <row r="205" spans="1:14" x14ac:dyDescent="0.2">
      <c r="A205" t="str">
        <f t="shared" si="127"/>
        <v>91 Elementary trades and related occupations</v>
      </c>
      <c r="B205" s="11">
        <v>1.1026256120286515</v>
      </c>
      <c r="C205" s="11">
        <v>1.3550329620750163</v>
      </c>
      <c r="D205" s="11">
        <f t="shared" si="136"/>
        <v>0.25240735004636483</v>
      </c>
      <c r="E205" s="11">
        <v>0.42257684426020081</v>
      </c>
      <c r="F205" s="11">
        <f t="shared" ref="F205" si="140">SUM(D205:E205)</f>
        <v>0.67498419430656564</v>
      </c>
      <c r="G205" s="200">
        <f t="shared" si="131"/>
        <v>2.186445956742844E-2</v>
      </c>
    </row>
    <row r="206" spans="1:14" x14ac:dyDescent="0.2">
      <c r="A206" t="str">
        <f t="shared" si="127"/>
        <v>92 Elementary administration and service occupations</v>
      </c>
      <c r="B206" s="11">
        <v>7.0218184493776468</v>
      </c>
      <c r="C206" s="11">
        <v>6.8615449990359485</v>
      </c>
      <c r="D206" s="11">
        <f t="shared" ref="D206" si="141">C206-B206</f>
        <v>-0.16027345034169826</v>
      </c>
      <c r="E206" s="11">
        <v>3.503053686109153</v>
      </c>
      <c r="F206" s="11">
        <f t="shared" ref="F206" si="142">SUM(D206:E206)</f>
        <v>3.3427802357674548</v>
      </c>
      <c r="G206" s="200">
        <f t="shared" ref="G206:G207" si="143">IF(B206&gt;0,(1+(E206/B206))^(1/($C$6-$B$6))-1,0)</f>
        <v>2.7348557466896573E-2</v>
      </c>
    </row>
    <row r="207" spans="1:14" x14ac:dyDescent="0.2">
      <c r="A207" t="str">
        <f t="shared" si="127"/>
        <v>All occupations</v>
      </c>
      <c r="B207" s="11">
        <f>SUM(B181:B206)</f>
        <v>103.45433954722483</v>
      </c>
      <c r="C207" s="11">
        <f t="shared" ref="C207:F207" si="144">SUM(C181:C206)</f>
        <v>109.5002417020055</v>
      </c>
      <c r="D207" s="11">
        <f t="shared" si="144"/>
        <v>6.0459021547806806</v>
      </c>
      <c r="E207" s="11">
        <f t="shared" si="144"/>
        <v>48.212652560495194</v>
      </c>
      <c r="F207" s="11">
        <f t="shared" si="144"/>
        <v>54.258554715275878</v>
      </c>
      <c r="G207" s="200">
        <f t="shared" si="143"/>
        <v>2.5831799258941635E-2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5.2226061276602262</v>
      </c>
      <c r="C210" s="11">
        <v>4.234098599421678</v>
      </c>
      <c r="D210" s="11">
        <f>C210-B210</f>
        <v>-0.98850752823854826</v>
      </c>
      <c r="E210" s="11">
        <v>2.2594322641926228</v>
      </c>
      <c r="F210" s="11">
        <f>SUM(D210:E210)</f>
        <v>1.2709247359540745</v>
      </c>
      <c r="G210" s="200">
        <f>IF(B210&gt;0,(1+(E210/B210))^(1/($C$6-$B$6))-1,0)</f>
        <v>2.4256771679847633E-2</v>
      </c>
    </row>
    <row r="211" spans="1:7" x14ac:dyDescent="0.2">
      <c r="A211" t="str">
        <f t="shared" si="146"/>
        <v>12 Other managers and proprietors</v>
      </c>
      <c r="B211" s="11">
        <v>2.7437746540381229</v>
      </c>
      <c r="C211" s="11">
        <v>3.3826822682275783</v>
      </c>
      <c r="D211" s="11">
        <f t="shared" ref="D211:D226" si="147">C211-B211</f>
        <v>0.63890761418945541</v>
      </c>
      <c r="E211" s="11">
        <v>1.9640887238333948</v>
      </c>
      <c r="F211" s="11">
        <f t="shared" ref="F211:F218" si="148">SUM(D211:E211)</f>
        <v>2.6029963380228502</v>
      </c>
      <c r="G211" s="200">
        <f t="shared" ref="G211:G213" si="149">IF(B211&gt;0,(1+(E211/B211))^(1/($C$6-$B$6))-1,0)</f>
        <v>3.664890689843503E-2</v>
      </c>
    </row>
    <row r="212" spans="1:7" x14ac:dyDescent="0.2">
      <c r="A212" t="str">
        <f t="shared" si="146"/>
        <v>21 Science, research, engineering and technology professionals</v>
      </c>
      <c r="B212" s="11">
        <v>3.1594896500283469</v>
      </c>
      <c r="C212" s="11">
        <v>2.7815254773412144</v>
      </c>
      <c r="D212" s="11">
        <f t="shared" si="147"/>
        <v>-0.37796417268713256</v>
      </c>
      <c r="E212" s="11">
        <v>1.0544406755220739</v>
      </c>
      <c r="F212" s="11">
        <f t="shared" si="148"/>
        <v>0.67647650283494132</v>
      </c>
      <c r="G212" s="200">
        <f t="shared" si="149"/>
        <v>1.9384504282723425E-2</v>
      </c>
    </row>
    <row r="213" spans="1:7" x14ac:dyDescent="0.2">
      <c r="A213" t="str">
        <f t="shared" si="146"/>
        <v>22 Health professionals</v>
      </c>
      <c r="B213" s="11">
        <v>1.7402924176278822</v>
      </c>
      <c r="C213" s="11">
        <v>1.5651776831104973</v>
      </c>
      <c r="D213" s="11">
        <f t="shared" si="147"/>
        <v>-0.17511473451738491</v>
      </c>
      <c r="E213" s="11">
        <v>0.940424760891999</v>
      </c>
      <c r="F213" s="11">
        <f t="shared" si="148"/>
        <v>0.76531002637461409</v>
      </c>
      <c r="G213" s="200">
        <f t="shared" si="149"/>
        <v>2.9220871430620798E-2</v>
      </c>
    </row>
    <row r="214" spans="1:7" x14ac:dyDescent="0.2">
      <c r="A214" t="str">
        <f t="shared" si="146"/>
        <v>23 Teaching and other educational professionals</v>
      </c>
      <c r="B214" s="11">
        <v>0.7426659392840228</v>
      </c>
      <c r="C214" s="11">
        <v>0.58959730786682618</v>
      </c>
      <c r="D214" s="11">
        <f t="shared" si="147"/>
        <v>-0.15306863141719662</v>
      </c>
      <c r="E214" s="11">
        <v>0.35922595852482048</v>
      </c>
      <c r="F214" s="11">
        <f t="shared" si="148"/>
        <v>0.20615732710762386</v>
      </c>
      <c r="G214" s="200">
        <f>IF(B214&gt;0,(1+(E214/B214))^(1/($C$6-$B$6))-1,0)</f>
        <v>2.6651467377508009E-2</v>
      </c>
    </row>
    <row r="215" spans="1:7" x14ac:dyDescent="0.2">
      <c r="A215" t="str">
        <f t="shared" si="146"/>
        <v>24 Business, media and public service professionals</v>
      </c>
      <c r="B215" s="11">
        <v>2.9643851390054974</v>
      </c>
      <c r="C215" s="11">
        <v>2.7507646993318984</v>
      </c>
      <c r="D215" s="11">
        <f t="shared" si="147"/>
        <v>-0.21362043967359901</v>
      </c>
      <c r="E215" s="11">
        <v>1.2948835048723859</v>
      </c>
      <c r="F215" s="11">
        <f t="shared" si="148"/>
        <v>1.0812630651987869</v>
      </c>
      <c r="G215" s="200">
        <f t="shared" ref="G215:G234" si="150">IF(B215&gt;0,(1+(E215/B215))^(1/($C$6-$B$6))-1,0)</f>
        <v>2.4456118006857208E-2</v>
      </c>
    </row>
    <row r="216" spans="1:7" x14ac:dyDescent="0.2">
      <c r="A216" t="str">
        <f t="shared" si="146"/>
        <v>31 Science, engineering and technology associate professionals</v>
      </c>
      <c r="B216" s="11">
        <v>1.4721926008678956</v>
      </c>
      <c r="C216" s="11">
        <v>1.1636738554367274</v>
      </c>
      <c r="D216" s="11">
        <f t="shared" si="147"/>
        <v>-0.3085187454311682</v>
      </c>
      <c r="E216" s="11">
        <v>0.48077300243878818</v>
      </c>
      <c r="F216" s="11">
        <f t="shared" si="148"/>
        <v>0.17225425700761998</v>
      </c>
      <c r="G216" s="200">
        <f t="shared" si="150"/>
        <v>1.9018333412939237E-2</v>
      </c>
    </row>
    <row r="217" spans="1:7" x14ac:dyDescent="0.2">
      <c r="A217" t="str">
        <f t="shared" si="146"/>
        <v>32 Health and social care associate professionals</v>
      </c>
      <c r="B217" s="11">
        <v>1.1942187008905967</v>
      </c>
      <c r="C217" s="11">
        <v>0.95277681542290582</v>
      </c>
      <c r="D217" s="11">
        <f t="shared" si="147"/>
        <v>-0.24144188546769085</v>
      </c>
      <c r="E217" s="11">
        <v>0.60946949727155975</v>
      </c>
      <c r="F217" s="11">
        <f t="shared" si="148"/>
        <v>0.36802761180386889</v>
      </c>
      <c r="G217" s="200">
        <f t="shared" si="150"/>
        <v>2.7870747219803871E-2</v>
      </c>
    </row>
    <row r="218" spans="1:7" x14ac:dyDescent="0.2">
      <c r="A218" t="str">
        <f t="shared" si="146"/>
        <v>33 Protective service occupations</v>
      </c>
      <c r="B218" s="11">
        <v>1.2239664822165304</v>
      </c>
      <c r="C218" s="11">
        <v>1.3329278928915371</v>
      </c>
      <c r="D218" s="11">
        <f t="shared" si="147"/>
        <v>0.10896141067500675</v>
      </c>
      <c r="E218" s="11">
        <v>0.43174269423712813</v>
      </c>
      <c r="F218" s="11">
        <f t="shared" si="148"/>
        <v>0.54070410491213483</v>
      </c>
      <c r="G218" s="200">
        <f t="shared" si="150"/>
        <v>2.0346397297259511E-2</v>
      </c>
    </row>
    <row r="219" spans="1:7" x14ac:dyDescent="0.2">
      <c r="A219" t="str">
        <f t="shared" si="146"/>
        <v>34 Culture, media and sports occupations</v>
      </c>
      <c r="B219" s="11">
        <v>0.71737249760760979</v>
      </c>
      <c r="C219" s="11">
        <v>0.50475761170674505</v>
      </c>
      <c r="D219" s="11">
        <f t="shared" si="147"/>
        <v>-0.21261488590086475</v>
      </c>
      <c r="E219" s="11">
        <v>0.22565025257712512</v>
      </c>
      <c r="F219" s="11">
        <f t="shared" ref="F219:F220" si="151">SUM(D219:E219)</f>
        <v>1.3035366676260374E-2</v>
      </c>
      <c r="G219" s="200">
        <f t="shared" si="150"/>
        <v>1.8400248190572066E-2</v>
      </c>
    </row>
    <row r="220" spans="1:7" x14ac:dyDescent="0.2">
      <c r="A220" t="str">
        <f t="shared" si="146"/>
        <v>35 Business and public service associate professionals</v>
      </c>
      <c r="B220" s="11">
        <v>4.5568429102421888</v>
      </c>
      <c r="C220" s="11">
        <v>3.4944790506500856</v>
      </c>
      <c r="D220" s="11">
        <f t="shared" si="147"/>
        <v>-1.0623638595921032</v>
      </c>
      <c r="E220" s="11">
        <v>1.6726404450317658</v>
      </c>
      <c r="F220" s="11">
        <f t="shared" si="151"/>
        <v>0.61027658543966257</v>
      </c>
      <c r="G220" s="200">
        <f t="shared" si="150"/>
        <v>2.1062982231873972E-2</v>
      </c>
    </row>
    <row r="221" spans="1:7" x14ac:dyDescent="0.2">
      <c r="A221" t="str">
        <f t="shared" si="146"/>
        <v>41 Administrative occupations</v>
      </c>
      <c r="B221" s="11">
        <v>12.088645079007145</v>
      </c>
      <c r="C221" s="11">
        <v>8.3668630229161778</v>
      </c>
      <c r="D221" s="11">
        <f t="shared" si="147"/>
        <v>-3.7217820560909676</v>
      </c>
      <c r="E221" s="11">
        <v>4.6726958331836732</v>
      </c>
      <c r="F221" s="11">
        <f t="shared" ref="F221:F224" si="152">SUM(D221:E221)</f>
        <v>0.95091377709270564</v>
      </c>
      <c r="G221" s="200">
        <f t="shared" si="150"/>
        <v>2.2026308869709688E-2</v>
      </c>
    </row>
    <row r="222" spans="1:7" x14ac:dyDescent="0.2">
      <c r="A222" t="str">
        <f t="shared" si="146"/>
        <v>42 Secretarial and related occupations</v>
      </c>
      <c r="B222" s="11">
        <v>2.1167512367464973</v>
      </c>
      <c r="C222" s="11">
        <v>0.52482774141050936</v>
      </c>
      <c r="D222" s="11">
        <f t="shared" si="147"/>
        <v>-1.591923495335988</v>
      </c>
      <c r="E222" s="11">
        <v>0.66139077695028536</v>
      </c>
      <c r="F222" s="11">
        <f t="shared" si="152"/>
        <v>-0.93053271838570262</v>
      </c>
      <c r="G222" s="200">
        <f t="shared" si="150"/>
        <v>1.8291944133461246E-2</v>
      </c>
    </row>
    <row r="223" spans="1:7" x14ac:dyDescent="0.2">
      <c r="A223" t="str">
        <f t="shared" si="146"/>
        <v>51 Skilled agricultural and related trades</v>
      </c>
      <c r="B223" s="11">
        <v>0.98885777747672909</v>
      </c>
      <c r="C223" s="11">
        <v>0.99417947988737854</v>
      </c>
      <c r="D223" s="11">
        <f t="shared" si="147"/>
        <v>5.3217024106494426E-3</v>
      </c>
      <c r="E223" s="11">
        <v>0.58453819532264106</v>
      </c>
      <c r="F223" s="11">
        <f t="shared" si="152"/>
        <v>0.58985989773329051</v>
      </c>
      <c r="G223" s="200">
        <f t="shared" si="150"/>
        <v>3.1447070450658865E-2</v>
      </c>
    </row>
    <row r="224" spans="1:7" x14ac:dyDescent="0.2">
      <c r="A224" t="str">
        <f t="shared" si="146"/>
        <v>52 Skilled metal, electrical and electronic trades</v>
      </c>
      <c r="B224" s="11">
        <v>5.236829312856714</v>
      </c>
      <c r="C224" s="11">
        <v>4.4518158743825635</v>
      </c>
      <c r="D224" s="11">
        <f t="shared" si="147"/>
        <v>-0.7850134384741505</v>
      </c>
      <c r="E224" s="11">
        <v>1.8843056741044744</v>
      </c>
      <c r="F224" s="11">
        <f t="shared" si="152"/>
        <v>1.0992922356303239</v>
      </c>
      <c r="G224" s="200">
        <f t="shared" si="150"/>
        <v>2.070142233739225E-2</v>
      </c>
    </row>
    <row r="225" spans="1:7" x14ac:dyDescent="0.2">
      <c r="A225" t="str">
        <f t="shared" si="146"/>
        <v>53 Skilled construction and building trades</v>
      </c>
      <c r="B225" s="11">
        <v>4.8394878659067055</v>
      </c>
      <c r="C225" s="11">
        <v>5.3790472191177727</v>
      </c>
      <c r="D225" s="11">
        <f t="shared" si="147"/>
        <v>0.53955935321106718</v>
      </c>
      <c r="E225" s="11">
        <v>2.5198320700026855</v>
      </c>
      <c r="F225" s="11">
        <f t="shared" ref="F225" si="153">SUM(D225:E225)</f>
        <v>3.0593914232137527</v>
      </c>
      <c r="G225" s="200">
        <f t="shared" si="150"/>
        <v>2.8338001690696446E-2</v>
      </c>
    </row>
    <row r="226" spans="1:7" x14ac:dyDescent="0.2">
      <c r="A226" t="str">
        <f t="shared" si="146"/>
        <v>54 Textiles, printing and other skilled trades</v>
      </c>
      <c r="B226" s="11">
        <v>2.1860712478376403</v>
      </c>
      <c r="C226" s="11">
        <v>2.0217163797931277</v>
      </c>
      <c r="D226" s="11">
        <f t="shared" si="147"/>
        <v>-0.1643548680445126</v>
      </c>
      <c r="E226" s="11">
        <v>0.85121678574826587</v>
      </c>
      <c r="F226" s="11">
        <f t="shared" ref="F226" si="154">SUM(D226:E226)</f>
        <v>0.68686191770375327</v>
      </c>
      <c r="G226" s="200">
        <f t="shared" si="150"/>
        <v>2.2166031547055098E-2</v>
      </c>
    </row>
    <row r="227" spans="1:7" x14ac:dyDescent="0.2">
      <c r="A227" t="str">
        <f t="shared" si="146"/>
        <v>61 Caring personal service occupations</v>
      </c>
      <c r="B227" s="11">
        <v>8.372287906086882</v>
      </c>
      <c r="C227" s="11">
        <v>7.1937700873574872</v>
      </c>
      <c r="D227" s="11">
        <f>C227-B227</f>
        <v>-1.1785178187293948</v>
      </c>
      <c r="E227" s="11">
        <v>4.3002800337845217</v>
      </c>
      <c r="F227" s="11">
        <f>SUM(D227:E227)</f>
        <v>3.121762215055127</v>
      </c>
      <c r="G227" s="200">
        <f t="shared" si="150"/>
        <v>2.8019529026335865E-2</v>
      </c>
    </row>
    <row r="228" spans="1:7" x14ac:dyDescent="0.2">
      <c r="A228" t="str">
        <f t="shared" si="146"/>
        <v>62 Leisure, travel and related personal service occupations</v>
      </c>
      <c r="B228" s="11">
        <v>2.5314888082785267</v>
      </c>
      <c r="C228" s="11">
        <v>2.1128303651846476</v>
      </c>
      <c r="D228" s="11">
        <f t="shared" ref="D228:D234" si="155">C228-B228</f>
        <v>-0.41865844309387912</v>
      </c>
      <c r="E228" s="11">
        <v>1.181751354790322</v>
      </c>
      <c r="F228" s="11">
        <f t="shared" ref="F228:F229" si="156">SUM(D228:E228)</f>
        <v>0.76309291169644289</v>
      </c>
      <c r="G228" s="200">
        <f t="shared" si="150"/>
        <v>2.5868753044223647E-2</v>
      </c>
    </row>
    <row r="229" spans="1:7" x14ac:dyDescent="0.2">
      <c r="A229" t="str">
        <f t="shared" si="146"/>
        <v>63 Community and civil enforcement occupations</v>
      </c>
      <c r="B229" s="11">
        <v>0.12995610688150838</v>
      </c>
      <c r="C229" s="11">
        <v>0.11593083886146917</v>
      </c>
      <c r="D229" s="11">
        <f t="shared" si="155"/>
        <v>-1.4025268020039214E-2</v>
      </c>
      <c r="E229" s="11">
        <v>5.0981882334192499E-2</v>
      </c>
      <c r="F229" s="11">
        <f t="shared" si="156"/>
        <v>3.6956614314153285E-2</v>
      </c>
      <c r="G229" s="200">
        <f t="shared" si="150"/>
        <v>2.2309047787903102E-2</v>
      </c>
    </row>
    <row r="230" spans="1:7" x14ac:dyDescent="0.2">
      <c r="A230" t="str">
        <f t="shared" si="146"/>
        <v>71 Sales occupations</v>
      </c>
      <c r="B230" s="11">
        <v>7.0689329201703783</v>
      </c>
      <c r="C230" s="11">
        <v>5.4749113621952068</v>
      </c>
      <c r="D230" s="11">
        <f t="shared" si="155"/>
        <v>-1.5940215579751715</v>
      </c>
      <c r="E230" s="11">
        <v>3.0265978713586277</v>
      </c>
      <c r="F230" s="11">
        <f t="shared" ref="F230:F231" si="157">SUM(D230:E230)</f>
        <v>1.4325763133834561</v>
      </c>
      <c r="G230" s="200">
        <f t="shared" si="150"/>
        <v>2.4043377075431582E-2</v>
      </c>
    </row>
    <row r="231" spans="1:7" x14ac:dyDescent="0.2">
      <c r="A231" t="str">
        <f t="shared" si="146"/>
        <v>72 Customer service occupations</v>
      </c>
      <c r="B231" s="11">
        <v>2.4923963659868358</v>
      </c>
      <c r="C231" s="11">
        <v>3.2132519062432419</v>
      </c>
      <c r="D231" s="11">
        <f t="shared" si="155"/>
        <v>0.72085554025640608</v>
      </c>
      <c r="E231" s="11">
        <v>1.5184209127536707</v>
      </c>
      <c r="F231" s="11">
        <f t="shared" si="157"/>
        <v>2.2392764530100768</v>
      </c>
      <c r="G231" s="200">
        <f t="shared" si="150"/>
        <v>3.2225026754517883E-2</v>
      </c>
    </row>
    <row r="232" spans="1:7" x14ac:dyDescent="0.2">
      <c r="A232" t="str">
        <f t="shared" si="146"/>
        <v>81 Process, plant and machine operatives</v>
      </c>
      <c r="B232" s="11">
        <v>4.7093259763294162</v>
      </c>
      <c r="C232" s="11">
        <v>6.7230027758168198</v>
      </c>
      <c r="D232" s="11">
        <f t="shared" si="155"/>
        <v>2.0136767994874036</v>
      </c>
      <c r="E232" s="11">
        <v>2.7162376935322934</v>
      </c>
      <c r="F232" s="11">
        <f t="shared" ref="F232:F233" si="158">SUM(D232:E232)</f>
        <v>4.729914493019697</v>
      </c>
      <c r="G232" s="200">
        <f t="shared" si="150"/>
        <v>3.0824451348727022E-2</v>
      </c>
    </row>
    <row r="233" spans="1:7" x14ac:dyDescent="0.2">
      <c r="A233" t="str">
        <f t="shared" si="146"/>
        <v>82 Transport and mobile machine drivers and operatives</v>
      </c>
      <c r="B233" s="11">
        <v>6.7501881630510177</v>
      </c>
      <c r="C233" s="11">
        <v>9.4749822241696844</v>
      </c>
      <c r="D233" s="11">
        <f t="shared" si="155"/>
        <v>2.7247940611186667</v>
      </c>
      <c r="E233" s="11">
        <v>5.0105867516075842</v>
      </c>
      <c r="F233" s="11">
        <f t="shared" si="158"/>
        <v>7.7353808127262509</v>
      </c>
      <c r="G233" s="200">
        <f t="shared" si="150"/>
        <v>3.7706819057874652E-2</v>
      </c>
    </row>
    <row r="234" spans="1:7" x14ac:dyDescent="0.2">
      <c r="A234" t="str">
        <f t="shared" si="146"/>
        <v>91 Elementary trades and related occupations</v>
      </c>
      <c r="B234" s="11">
        <v>1.9698497696987918</v>
      </c>
      <c r="C234" s="11">
        <v>1.9765742083059867</v>
      </c>
      <c r="D234" s="11">
        <f t="shared" si="155"/>
        <v>6.7244386071949602E-3</v>
      </c>
      <c r="E234" s="11">
        <v>0.76398261584090654</v>
      </c>
      <c r="F234" s="11">
        <f t="shared" ref="F234" si="159">SUM(D234:E234)</f>
        <v>0.7707070544481015</v>
      </c>
      <c r="G234" s="200">
        <f t="shared" si="150"/>
        <v>2.2090265083024585E-2</v>
      </c>
    </row>
    <row r="235" spans="1:7" x14ac:dyDescent="0.2">
      <c r="A235" t="str">
        <f t="shared" si="146"/>
        <v>92 Elementary administration and service occupations</v>
      </c>
      <c r="B235" s="11">
        <v>12.349025269971987</v>
      </c>
      <c r="C235" s="11">
        <v>13.352264446845629</v>
      </c>
      <c r="D235" s="11">
        <f t="shared" ref="D235" si="160">C235-B235</f>
        <v>1.0032391768736417</v>
      </c>
      <c r="E235" s="11">
        <v>6.957543014003245</v>
      </c>
      <c r="F235" s="11">
        <f t="shared" ref="F235" si="161">SUM(D235:E235)</f>
        <v>7.9607821908768868</v>
      </c>
      <c r="G235" s="200">
        <f t="shared" ref="G235:G236" si="162">IF(B235&gt;0,(1+(E235/B235))^(1/($C$6-$B$6))-1,0)</f>
        <v>3.0239413246953672E-2</v>
      </c>
    </row>
    <row r="236" spans="1:7" x14ac:dyDescent="0.2">
      <c r="A236" t="str">
        <f t="shared" si="146"/>
        <v>All occupations</v>
      </c>
      <c r="B236" s="11">
        <f>SUM(B210:B235)</f>
        <v>99.567900925755708</v>
      </c>
      <c r="C236" s="11">
        <f t="shared" ref="C236:F236" si="163">SUM(C210:C235)</f>
        <v>94.128429193895371</v>
      </c>
      <c r="D236" s="11">
        <f t="shared" si="163"/>
        <v>-5.4394717318602979</v>
      </c>
      <c r="E236" s="11">
        <f t="shared" si="163"/>
        <v>47.993133244711053</v>
      </c>
      <c r="F236" s="11">
        <f t="shared" si="163"/>
        <v>42.553661512850752</v>
      </c>
      <c r="G236" s="200">
        <f t="shared" si="162"/>
        <v>2.6573752311060517E-2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3.8253928056818958</v>
      </c>
      <c r="C239" s="11">
        <v>2.3005185835730981</v>
      </c>
      <c r="D239" s="11">
        <f>C239-B239</f>
        <v>-1.5248742221087976</v>
      </c>
      <c r="E239" s="11">
        <v>1.3250301307834902</v>
      </c>
      <c r="F239" s="11">
        <f>SUM(D239:E239)</f>
        <v>-0.19984409132530745</v>
      </c>
      <c r="G239" s="200">
        <f>IF(B239&gt;0,(1+(E239/B239))^(1/($C$6-$B$6))-1,0)</f>
        <v>2.0025722626179743E-2</v>
      </c>
    </row>
    <row r="240" spans="1:7" x14ac:dyDescent="0.2">
      <c r="A240" t="str">
        <f t="shared" si="165"/>
        <v>12 Other managers and proprietors</v>
      </c>
      <c r="B240" s="11">
        <v>1.818715241348323</v>
      </c>
      <c r="C240" s="11">
        <v>1.3900385769727632</v>
      </c>
      <c r="D240" s="11">
        <f t="shared" ref="D240:D255" si="166">C240-B240</f>
        <v>-0.42867666437555974</v>
      </c>
      <c r="E240" s="11">
        <v>0.85175289690899514</v>
      </c>
      <c r="F240" s="11">
        <f t="shared" ref="F240:F247" si="167">SUM(D240:E240)</f>
        <v>0.4230762325334354</v>
      </c>
      <c r="G240" s="200">
        <f t="shared" ref="G240:G242" si="168">IF(B240&gt;0,(1+(E240/B240))^(1/($C$6-$B$6))-1,0)</f>
        <v>2.5938937582133947E-2</v>
      </c>
    </row>
    <row r="241" spans="1:7" x14ac:dyDescent="0.2">
      <c r="A241" t="str">
        <f t="shared" si="165"/>
        <v>21 Science, research, engineering and technology professionals</v>
      </c>
      <c r="B241" s="11">
        <v>1.9103484322681994</v>
      </c>
      <c r="C241" s="11">
        <v>1.2072294793468747</v>
      </c>
      <c r="D241" s="11">
        <f t="shared" si="166"/>
        <v>-0.70311895292132465</v>
      </c>
      <c r="E241" s="11">
        <v>0.48521172930448536</v>
      </c>
      <c r="F241" s="11">
        <f t="shared" si="167"/>
        <v>-0.21790722361683929</v>
      </c>
      <c r="G241" s="200">
        <f t="shared" si="168"/>
        <v>1.5203172807769061E-2</v>
      </c>
    </row>
    <row r="242" spans="1:7" x14ac:dyDescent="0.2">
      <c r="A242" t="str">
        <f t="shared" si="165"/>
        <v>22 Health professionals</v>
      </c>
      <c r="B242" s="11">
        <v>0.84831279329325537</v>
      </c>
      <c r="C242" s="11">
        <v>0.38441940711885525</v>
      </c>
      <c r="D242" s="11">
        <f t="shared" si="166"/>
        <v>-0.46389338617440012</v>
      </c>
      <c r="E242" s="11">
        <v>0.27400863803952269</v>
      </c>
      <c r="F242" s="11">
        <f t="shared" si="167"/>
        <v>-0.18988474813487743</v>
      </c>
      <c r="G242" s="200">
        <f t="shared" si="168"/>
        <v>1.8835532023562696E-2</v>
      </c>
    </row>
    <row r="243" spans="1:7" x14ac:dyDescent="0.2">
      <c r="A243" t="str">
        <f t="shared" si="165"/>
        <v>23 Teaching and other educational professionals</v>
      </c>
      <c r="B243" s="11">
        <v>0.51820582952142957</v>
      </c>
      <c r="C243" s="11">
        <v>0.26974780107646829</v>
      </c>
      <c r="D243" s="11">
        <f t="shared" si="166"/>
        <v>-0.24845802844496129</v>
      </c>
      <c r="E243" s="11">
        <v>0.18647007475743069</v>
      </c>
      <c r="F243" s="11">
        <f t="shared" si="167"/>
        <v>-6.19879536875306E-2</v>
      </c>
      <c r="G243" s="200">
        <f>IF(B243&gt;0,(1+(E243/B243))^(1/($C$6-$B$6))-1,0)</f>
        <v>2.0702413811168219E-2</v>
      </c>
    </row>
    <row r="244" spans="1:7" x14ac:dyDescent="0.2">
      <c r="A244" t="str">
        <f t="shared" si="165"/>
        <v>24 Business, media and public service professionals</v>
      </c>
      <c r="B244" s="11">
        <v>1.8040632255736222</v>
      </c>
      <c r="C244" s="11">
        <v>1.0533236162521775</v>
      </c>
      <c r="D244" s="11">
        <f t="shared" si="166"/>
        <v>-0.75073960932144468</v>
      </c>
      <c r="E244" s="11">
        <v>0.57932561151079986</v>
      </c>
      <c r="F244" s="11">
        <f t="shared" si="167"/>
        <v>-0.17141399781064481</v>
      </c>
      <c r="G244" s="200">
        <f t="shared" ref="G244:G263" si="169">IF(B244&gt;0,(1+(E244/B244))^(1/($C$6-$B$6))-1,0)</f>
        <v>1.8738868790676433E-2</v>
      </c>
    </row>
    <row r="245" spans="1:7" x14ac:dyDescent="0.2">
      <c r="A245" t="str">
        <f t="shared" si="165"/>
        <v>31 Science, engineering and technology associate professionals</v>
      </c>
      <c r="B245" s="11">
        <v>1.205706385349778</v>
      </c>
      <c r="C245" s="11">
        <v>0.66837856632662174</v>
      </c>
      <c r="D245" s="11">
        <f t="shared" si="166"/>
        <v>-0.53732781902315629</v>
      </c>
      <c r="E245" s="11">
        <v>0.30450155339260154</v>
      </c>
      <c r="F245" s="11">
        <f t="shared" si="167"/>
        <v>-0.23282626563055475</v>
      </c>
      <c r="G245" s="200">
        <f>IF(B245&gt;0,(1+(E245/B245))^(1/($C$6-$B$6))-1,0)</f>
        <v>1.5125363937250169E-2</v>
      </c>
    </row>
    <row r="246" spans="1:7" x14ac:dyDescent="0.2">
      <c r="A246" t="str">
        <f t="shared" si="165"/>
        <v>32 Health and social care associate professionals</v>
      </c>
      <c r="B246" s="11">
        <v>0.40763824817471395</v>
      </c>
      <c r="C246" s="11">
        <v>0.18190033186409213</v>
      </c>
      <c r="D246" s="11">
        <f t="shared" si="166"/>
        <v>-0.22573791631062182</v>
      </c>
      <c r="E246" s="11">
        <v>0.12347083689199057</v>
      </c>
      <c r="F246" s="11">
        <f t="shared" si="167"/>
        <v>-0.10226707941863125</v>
      </c>
      <c r="G246" s="200">
        <f t="shared" si="169"/>
        <v>1.7795641881684032E-2</v>
      </c>
    </row>
    <row r="247" spans="1:7" x14ac:dyDescent="0.2">
      <c r="A247" t="str">
        <f t="shared" si="165"/>
        <v>33 Protective service occupations</v>
      </c>
      <c r="B247" s="11">
        <v>0.65640023251494772</v>
      </c>
      <c r="C247" s="11">
        <v>0.41513687001607036</v>
      </c>
      <c r="D247" s="11">
        <f t="shared" si="166"/>
        <v>-0.24126336249887737</v>
      </c>
      <c r="E247" s="11">
        <v>0.20127046968805393</v>
      </c>
      <c r="F247" s="11">
        <f t="shared" si="167"/>
        <v>-3.9992892810823438E-2</v>
      </c>
      <c r="G247" s="200">
        <f t="shared" si="169"/>
        <v>1.7989870508210881E-2</v>
      </c>
    </row>
    <row r="248" spans="1:7" x14ac:dyDescent="0.2">
      <c r="A248" t="str">
        <f t="shared" si="165"/>
        <v>34 Culture, media and sports occupations</v>
      </c>
      <c r="B248" s="11">
        <v>0.52949490337707372</v>
      </c>
      <c r="C248" s="11">
        <v>0.22754305412154899</v>
      </c>
      <c r="D248" s="11">
        <f t="shared" si="166"/>
        <v>-0.30195184925552476</v>
      </c>
      <c r="E248" s="11">
        <v>0.12230803888172632</v>
      </c>
      <c r="F248" s="11">
        <f t="shared" ref="F248:F249" si="170">SUM(D248:E248)</f>
        <v>-0.17964381037379845</v>
      </c>
      <c r="G248" s="200">
        <f t="shared" si="169"/>
        <v>1.3951002220570219E-2</v>
      </c>
    </row>
    <row r="249" spans="1:7" x14ac:dyDescent="0.2">
      <c r="A249" t="str">
        <f t="shared" si="165"/>
        <v>35 Business and public service associate professionals</v>
      </c>
      <c r="B249" s="11">
        <v>2.8057707673299075</v>
      </c>
      <c r="C249" s="11">
        <v>1.3695614524317614</v>
      </c>
      <c r="D249" s="11">
        <f t="shared" si="166"/>
        <v>-1.4362093148981461</v>
      </c>
      <c r="E249" s="11">
        <v>0.72802643752812468</v>
      </c>
      <c r="F249" s="11">
        <f t="shared" si="170"/>
        <v>-0.70818287737002139</v>
      </c>
      <c r="G249" s="200">
        <f t="shared" si="169"/>
        <v>1.5498522317350272E-2</v>
      </c>
    </row>
    <row r="250" spans="1:7" x14ac:dyDescent="0.2">
      <c r="A250" t="str">
        <f t="shared" si="165"/>
        <v>41 Administrative occupations</v>
      </c>
      <c r="B250" s="11">
        <v>5.3197431700260234</v>
      </c>
      <c r="C250" s="11">
        <v>1.3688962812491301</v>
      </c>
      <c r="D250" s="11">
        <f t="shared" si="166"/>
        <v>-3.9508468887768933</v>
      </c>
      <c r="E250" s="11">
        <v>1.1589863940315344</v>
      </c>
      <c r="F250" s="11">
        <f t="shared" ref="F250:F253" si="171">SUM(D250:E250)</f>
        <v>-2.7918604947453591</v>
      </c>
      <c r="G250" s="200">
        <f t="shared" si="169"/>
        <v>1.3226669339061026E-2</v>
      </c>
    </row>
    <row r="251" spans="1:7" x14ac:dyDescent="0.2">
      <c r="A251" t="str">
        <f t="shared" si="165"/>
        <v>42 Secretarial and related occupations</v>
      </c>
      <c r="B251" s="11">
        <v>1.8726914877799494</v>
      </c>
      <c r="C251" s="11">
        <v>0.2935675974188196</v>
      </c>
      <c r="D251" s="11">
        <f t="shared" si="166"/>
        <v>-1.5791238903611298</v>
      </c>
      <c r="E251" s="11">
        <v>0.47425376176924539</v>
      </c>
      <c r="F251" s="11">
        <f t="shared" si="171"/>
        <v>-1.1048701285918843</v>
      </c>
      <c r="G251" s="200">
        <f t="shared" si="169"/>
        <v>1.5163002260707881E-2</v>
      </c>
    </row>
    <row r="252" spans="1:7" x14ac:dyDescent="0.2">
      <c r="A252" t="str">
        <f t="shared" si="165"/>
        <v>51 Skilled agricultural and related trades</v>
      </c>
      <c r="B252" s="11">
        <v>0.82042108164047889</v>
      </c>
      <c r="C252" s="11">
        <v>0.87954570869367532</v>
      </c>
      <c r="D252" s="11">
        <f t="shared" si="166"/>
        <v>5.9124627053196432E-2</v>
      </c>
      <c r="E252" s="11">
        <v>0.38816535549218562</v>
      </c>
      <c r="F252" s="11">
        <f t="shared" si="171"/>
        <v>0.44728998254538205</v>
      </c>
      <c r="G252" s="200">
        <f t="shared" si="169"/>
        <v>2.6162312222016704E-2</v>
      </c>
    </row>
    <row r="253" spans="1:7" x14ac:dyDescent="0.2">
      <c r="A253" t="str">
        <f t="shared" si="165"/>
        <v>52 Skilled metal, electrical and electronic trades</v>
      </c>
      <c r="B253" s="11">
        <v>2.7136835417360716</v>
      </c>
      <c r="C253" s="11">
        <v>1.2748291308489064</v>
      </c>
      <c r="D253" s="11">
        <f t="shared" si="166"/>
        <v>-1.4388544108871653</v>
      </c>
      <c r="E253" s="11">
        <v>0.70570176719213507</v>
      </c>
      <c r="F253" s="11">
        <f t="shared" si="171"/>
        <v>-0.73315264369503019</v>
      </c>
      <c r="G253" s="200">
        <f t="shared" si="169"/>
        <v>1.552960683722282E-2</v>
      </c>
    </row>
    <row r="254" spans="1:7" x14ac:dyDescent="0.2">
      <c r="A254" t="str">
        <f t="shared" si="165"/>
        <v>53 Skilled construction and building trades</v>
      </c>
      <c r="B254" s="11">
        <v>2.3061790178911652</v>
      </c>
      <c r="C254" s="11">
        <v>1.4896367733670577</v>
      </c>
      <c r="D254" s="11">
        <f t="shared" si="166"/>
        <v>-0.81654224452410751</v>
      </c>
      <c r="E254" s="11">
        <v>0.75330221298837052</v>
      </c>
      <c r="F254" s="11">
        <f t="shared" ref="F254" si="172">SUM(D254:E254)</f>
        <v>-6.3240031535736985E-2</v>
      </c>
      <c r="G254" s="200">
        <f t="shared" si="169"/>
        <v>1.902221480953159E-2</v>
      </c>
    </row>
    <row r="255" spans="1:7" x14ac:dyDescent="0.2">
      <c r="A255" t="str">
        <f t="shared" si="165"/>
        <v>54 Textiles, printing and other skilled trades</v>
      </c>
      <c r="B255" s="11">
        <v>1.6802001224932039</v>
      </c>
      <c r="C255" s="11">
        <v>0.88018351926202953</v>
      </c>
      <c r="D255" s="11">
        <f t="shared" si="166"/>
        <v>-0.80001660323117441</v>
      </c>
      <c r="E255" s="11">
        <v>0.47845610473654843</v>
      </c>
      <c r="F255" s="11">
        <f t="shared" ref="F255" si="173">SUM(D255:E255)</f>
        <v>-0.32156049849462598</v>
      </c>
      <c r="G255" s="200">
        <f t="shared" si="169"/>
        <v>1.6845173416396353E-2</v>
      </c>
    </row>
    <row r="256" spans="1:7" x14ac:dyDescent="0.2">
      <c r="A256" t="str">
        <f t="shared" si="165"/>
        <v>61 Caring personal service occupations</v>
      </c>
      <c r="B256" s="11">
        <v>1.4992278764905664</v>
      </c>
      <c r="C256" s="11">
        <v>0.77491967254776517</v>
      </c>
      <c r="D256" s="11">
        <f>C256-B256</f>
        <v>-0.72430820394280127</v>
      </c>
      <c r="E256" s="11">
        <v>0.336818095682616</v>
      </c>
      <c r="F256" s="11">
        <f>SUM(D256:E256)</f>
        <v>-0.38749010826018526</v>
      </c>
      <c r="G256" s="200">
        <f t="shared" si="169"/>
        <v>1.360262551457514E-2</v>
      </c>
    </row>
    <row r="257" spans="1:7" x14ac:dyDescent="0.2">
      <c r="A257" t="str">
        <f t="shared" si="165"/>
        <v>62 Leisure, travel and related personal service occupations</v>
      </c>
      <c r="B257" s="11">
        <v>1.5381440795921064</v>
      </c>
      <c r="C257" s="11">
        <v>0.95628851185258157</v>
      </c>
      <c r="D257" s="11">
        <f t="shared" ref="D257:D263" si="174">C257-B257</f>
        <v>-0.58185556773952485</v>
      </c>
      <c r="E257" s="11">
        <v>0.55145046135132725</v>
      </c>
      <c r="F257" s="11">
        <f t="shared" ref="F257:F258" si="175">SUM(D257:E257)</f>
        <v>-3.04051063881976E-2</v>
      </c>
      <c r="G257" s="200">
        <f t="shared" si="169"/>
        <v>2.0636276603241743E-2</v>
      </c>
    </row>
    <row r="258" spans="1:7" x14ac:dyDescent="0.2">
      <c r="A258" t="str">
        <f t="shared" si="165"/>
        <v>63 Community and civil enforcement occupations</v>
      </c>
      <c r="B258" s="11">
        <v>0.10732944294255435</v>
      </c>
      <c r="C258" s="11">
        <v>6.7735214443232369E-2</v>
      </c>
      <c r="D258" s="11">
        <f t="shared" si="174"/>
        <v>-3.9594228499321982E-2</v>
      </c>
      <c r="E258" s="11">
        <v>3.2288913664406241E-2</v>
      </c>
      <c r="F258" s="11">
        <f t="shared" si="175"/>
        <v>-7.305314834915741E-3</v>
      </c>
      <c r="G258" s="200">
        <f t="shared" si="169"/>
        <v>1.7688600292143697E-2</v>
      </c>
    </row>
    <row r="259" spans="1:7" x14ac:dyDescent="0.2">
      <c r="A259" t="str">
        <f t="shared" si="165"/>
        <v>71 Sales occupations</v>
      </c>
      <c r="B259" s="11">
        <v>4.5382771092407799</v>
      </c>
      <c r="C259" s="11">
        <v>1.4632368598815655</v>
      </c>
      <c r="D259" s="11">
        <f t="shared" si="174"/>
        <v>-3.0750402493592146</v>
      </c>
      <c r="E259" s="11">
        <v>1.070691083255441</v>
      </c>
      <c r="F259" s="11">
        <f t="shared" ref="F259:F260" si="176">SUM(D259:E259)</f>
        <v>-2.0043491661037738</v>
      </c>
      <c r="G259" s="200">
        <f t="shared" si="169"/>
        <v>1.4221465118304133E-2</v>
      </c>
    </row>
    <row r="260" spans="1:7" x14ac:dyDescent="0.2">
      <c r="A260" t="str">
        <f t="shared" si="165"/>
        <v>72 Customer service occupations</v>
      </c>
      <c r="B260" s="11">
        <v>1.2577686288459493</v>
      </c>
      <c r="C260" s="11">
        <v>1.1301353039219277</v>
      </c>
      <c r="D260" s="11">
        <f t="shared" si="174"/>
        <v>-0.12763332492402157</v>
      </c>
      <c r="E260" s="11">
        <v>0.43363204338032107</v>
      </c>
      <c r="F260" s="11">
        <f t="shared" si="176"/>
        <v>0.3059987184562995</v>
      </c>
      <c r="G260" s="200">
        <f t="shared" si="169"/>
        <v>1.9944129658937104E-2</v>
      </c>
    </row>
    <row r="261" spans="1:7" x14ac:dyDescent="0.2">
      <c r="A261" t="str">
        <f t="shared" si="165"/>
        <v>81 Process, plant and machine operatives</v>
      </c>
      <c r="B261" s="11">
        <v>3.7896747088217118</v>
      </c>
      <c r="C261" s="11">
        <v>2.1606951449679324</v>
      </c>
      <c r="D261" s="11">
        <f t="shared" si="174"/>
        <v>-1.6289795638537794</v>
      </c>
      <c r="E261" s="11">
        <v>1.2902264274716906</v>
      </c>
      <c r="F261" s="11">
        <f t="shared" ref="F261:F262" si="177">SUM(D261:E261)</f>
        <v>-0.33875313638208882</v>
      </c>
      <c r="G261" s="200">
        <f t="shared" si="169"/>
        <v>1.9726146640811404E-2</v>
      </c>
    </row>
    <row r="262" spans="1:7" x14ac:dyDescent="0.2">
      <c r="A262" t="str">
        <f t="shared" si="165"/>
        <v>82 Transport and mobile machine drivers and operatives</v>
      </c>
      <c r="B262" s="11">
        <v>5.5413233104124817</v>
      </c>
      <c r="C262" s="11">
        <v>4.084748553945639</v>
      </c>
      <c r="D262" s="11">
        <f t="shared" si="174"/>
        <v>-1.4565747564668428</v>
      </c>
      <c r="E262" s="11">
        <v>2.2914285749615395</v>
      </c>
      <c r="F262" s="11">
        <f t="shared" si="177"/>
        <v>0.83485381849469675</v>
      </c>
      <c r="G262" s="200">
        <f t="shared" si="169"/>
        <v>2.334025596333511E-2</v>
      </c>
    </row>
    <row r="263" spans="1:7" x14ac:dyDescent="0.2">
      <c r="A263" t="str">
        <f t="shared" si="165"/>
        <v>91 Elementary trades and related occupations</v>
      </c>
      <c r="B263" s="11">
        <v>2.5651870331853637</v>
      </c>
      <c r="C263" s="11">
        <v>1.6020450248528757</v>
      </c>
      <c r="D263" s="11">
        <f t="shared" si="174"/>
        <v>-0.96314200833248798</v>
      </c>
      <c r="E263" s="11">
        <v>0.79122346708126057</v>
      </c>
      <c r="F263" s="11">
        <f t="shared" ref="F263" si="178">SUM(D263:E263)</f>
        <v>-0.17191854125122741</v>
      </c>
      <c r="G263" s="200">
        <f t="shared" si="169"/>
        <v>1.8084289418943023E-2</v>
      </c>
    </row>
    <row r="264" spans="1:7" x14ac:dyDescent="0.2">
      <c r="A264" t="str">
        <f t="shared" si="165"/>
        <v>92 Elementary administration and service occupations</v>
      </c>
      <c r="B264" s="11">
        <v>10.432759333536042</v>
      </c>
      <c r="C264" s="11">
        <v>6.5703286911883962</v>
      </c>
      <c r="D264" s="11">
        <f t="shared" ref="D264" si="179">C264-B264</f>
        <v>-3.862430642347646</v>
      </c>
      <c r="E264" s="11">
        <v>3.634426861423508</v>
      </c>
      <c r="F264" s="11">
        <f>SUM(D264:E264)</f>
        <v>-0.22800378092413798</v>
      </c>
      <c r="G264" s="200">
        <f t="shared" ref="G264:G265" si="180">IF(B264&gt;0,(1+(E264/B264))^(1/($C$6-$B$6))-1,0)</f>
        <v>2.0126124958031566E-2</v>
      </c>
    </row>
    <row r="265" spans="1:7" x14ac:dyDescent="0.2">
      <c r="A265" t="str">
        <f t="shared" si="165"/>
        <v>All occupations</v>
      </c>
      <c r="B265" s="11">
        <f>SUM(B239:B264)</f>
        <v>62.312658809067599</v>
      </c>
      <c r="C265" s="11">
        <f t="shared" ref="C265:F265" si="181">SUM(C239:C264)</f>
        <v>34.464589727541863</v>
      </c>
      <c r="D265" s="11">
        <f t="shared" si="181"/>
        <v>-27.848069081525729</v>
      </c>
      <c r="E265" s="11">
        <f t="shared" si="181"/>
        <v>19.572427942169352</v>
      </c>
      <c r="F265" s="11">
        <f t="shared" si="181"/>
        <v>-8.2756411393563774</v>
      </c>
      <c r="G265" s="200">
        <f t="shared" si="180"/>
        <v>1.8376968336741184E-2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1.1893569482103199</v>
      </c>
      <c r="C268" s="11">
        <v>0.58257921505503962</v>
      </c>
      <c r="D268" s="11">
        <f>C268-B268</f>
        <v>-0.60677773315528027</v>
      </c>
      <c r="E268" s="11">
        <v>0.25142540161718518</v>
      </c>
      <c r="F268" s="11">
        <f>SUM(D268:E268)</f>
        <v>-0.35535233153809509</v>
      </c>
      <c r="G268" s="200">
        <f>IF(B268&gt;0,(1+(E268/B268))^(1/($C$6-$B$6))-1,0)</f>
        <v>1.2866975101103906E-2</v>
      </c>
    </row>
    <row r="269" spans="1:7" x14ac:dyDescent="0.2">
      <c r="A269" t="str">
        <f t="shared" si="183"/>
        <v>12 Other managers and proprietors</v>
      </c>
      <c r="B269" s="11">
        <v>0.79019460621168647</v>
      </c>
      <c r="C269" s="11">
        <v>0.49534025950835175</v>
      </c>
      <c r="D269" s="11">
        <f t="shared" ref="D269:D284" si="184">C269-B269</f>
        <v>-0.29485434670333471</v>
      </c>
      <c r="E269" s="11">
        <v>0.24830479181256512</v>
      </c>
      <c r="F269" s="11">
        <f t="shared" ref="F269:F276" si="185">SUM(D269:E269)</f>
        <v>-4.654955489076959E-2</v>
      </c>
      <c r="G269" s="200">
        <f t="shared" ref="G269:G271" si="186">IF(B269&gt;0,(1+(E269/B269))^(1/($C$6-$B$6))-1,0)</f>
        <v>1.8383793151084182E-2</v>
      </c>
    </row>
    <row r="270" spans="1:7" x14ac:dyDescent="0.2">
      <c r="A270" t="str">
        <f t="shared" si="183"/>
        <v>21 Science, research, engineering and technology professionals</v>
      </c>
      <c r="B270" s="11">
        <v>0.69971416170772538</v>
      </c>
      <c r="C270" s="11">
        <v>0.43691057283609885</v>
      </c>
      <c r="D270" s="11">
        <f t="shared" si="184"/>
        <v>-0.26280358887162653</v>
      </c>
      <c r="E270" s="11">
        <v>0.16499408561024478</v>
      </c>
      <c r="F270" s="11">
        <f t="shared" si="185"/>
        <v>-9.7809503261381742E-2</v>
      </c>
      <c r="G270" s="200">
        <f t="shared" si="186"/>
        <v>1.4214765966080734E-2</v>
      </c>
    </row>
    <row r="271" spans="1:7" x14ac:dyDescent="0.2">
      <c r="A271" t="str">
        <f t="shared" si="183"/>
        <v>22 Health professionals</v>
      </c>
      <c r="B271" s="11">
        <v>0.31262679441876673</v>
      </c>
      <c r="C271" s="11">
        <v>0.33644944891141393</v>
      </c>
      <c r="D271" s="11">
        <f t="shared" si="184"/>
        <v>2.3822654492647199E-2</v>
      </c>
      <c r="E271" s="11">
        <v>0.13798650387427938</v>
      </c>
      <c r="F271" s="11">
        <f t="shared" si="185"/>
        <v>0.16180915836692658</v>
      </c>
      <c r="G271" s="200">
        <f t="shared" si="186"/>
        <v>2.4672750760917017E-2</v>
      </c>
    </row>
    <row r="272" spans="1:7" x14ac:dyDescent="0.2">
      <c r="A272" t="str">
        <f t="shared" si="183"/>
        <v>23 Teaching and other educational professionals</v>
      </c>
      <c r="B272" s="11">
        <v>0.20806953084928945</v>
      </c>
      <c r="C272" s="11">
        <v>0.11816590142198362</v>
      </c>
      <c r="D272" s="11">
        <f t="shared" si="184"/>
        <v>-8.9903629427305828E-2</v>
      </c>
      <c r="E272" s="11">
        <v>6.767410696420921E-2</v>
      </c>
      <c r="F272" s="11">
        <f t="shared" si="185"/>
        <v>-2.2229522463096618E-2</v>
      </c>
      <c r="G272" s="200">
        <f>IF(B272&gt;0,(1+(E272/B272))^(1/($C$6-$B$6))-1,0)</f>
        <v>1.8950611298754749E-2</v>
      </c>
    </row>
    <row r="273" spans="1:7" x14ac:dyDescent="0.2">
      <c r="A273" t="str">
        <f t="shared" si="183"/>
        <v>24 Business, media and public service professionals</v>
      </c>
      <c r="B273" s="11">
        <v>0.71526278657325337</v>
      </c>
      <c r="C273" s="11">
        <v>0.41168446885374266</v>
      </c>
      <c r="D273" s="11">
        <f t="shared" si="184"/>
        <v>-0.30357831771951072</v>
      </c>
      <c r="E273" s="11">
        <v>0.18997965488856017</v>
      </c>
      <c r="F273" s="11">
        <f t="shared" si="185"/>
        <v>-0.11359866283095055</v>
      </c>
      <c r="G273" s="200">
        <f t="shared" ref="G273" si="187">IF(B273&gt;0,(1+(E273/B273))^(1/($C$6-$B$6))-1,0)</f>
        <v>1.5827467557816055E-2</v>
      </c>
    </row>
    <row r="274" spans="1:7" x14ac:dyDescent="0.2">
      <c r="A274" t="str">
        <f t="shared" si="183"/>
        <v>31 Science, engineering and technology associate professionals</v>
      </c>
      <c r="B274" s="11">
        <v>0.42761051855264659</v>
      </c>
      <c r="C274" s="11">
        <v>0.38499020220504976</v>
      </c>
      <c r="D274" s="11">
        <f t="shared" si="184"/>
        <v>-4.2620316347596832E-2</v>
      </c>
      <c r="E274" s="11">
        <v>0.1393513351086022</v>
      </c>
      <c r="F274" s="11">
        <f t="shared" si="185"/>
        <v>9.6731018761005372E-2</v>
      </c>
      <c r="G274" s="200">
        <f>IF(B274&gt;0,(1+(E274/B274))^(1/($C$6-$B$6))-1,0)</f>
        <v>1.8983216017125937E-2</v>
      </c>
    </row>
    <row r="275" spans="1:7" x14ac:dyDescent="0.2">
      <c r="A275" t="str">
        <f t="shared" si="183"/>
        <v>32 Health and social care associate professionals</v>
      </c>
      <c r="B275" s="11">
        <v>0.12589542584731048</v>
      </c>
      <c r="C275" s="11">
        <v>9.2588427581528049E-2</v>
      </c>
      <c r="D275" s="11">
        <f t="shared" si="184"/>
        <v>-3.3306998265782428E-2</v>
      </c>
      <c r="E275" s="11">
        <v>4.073563786018293E-2</v>
      </c>
      <c r="F275" s="11">
        <f t="shared" si="185"/>
        <v>7.4286395944005018E-3</v>
      </c>
      <c r="G275" s="200">
        <f t="shared" ref="G275:G292" si="188">IF(B275&gt;0,(1+(E275/B275))^(1/($C$6-$B$6))-1,0)</f>
        <v>1.8864430852527425E-2</v>
      </c>
    </row>
    <row r="276" spans="1:7" x14ac:dyDescent="0.2">
      <c r="A276" t="str">
        <f t="shared" si="183"/>
        <v>33 Protective service occupations</v>
      </c>
      <c r="B276" s="11">
        <v>0.15004133332909242</v>
      </c>
      <c r="C276" s="11">
        <v>9.820743880586201E-2</v>
      </c>
      <c r="D276" s="11">
        <f t="shared" si="184"/>
        <v>-5.1833894523230409E-2</v>
      </c>
      <c r="E276" s="11">
        <v>2.7419041341723887E-2</v>
      </c>
      <c r="F276" s="11">
        <f t="shared" si="185"/>
        <v>-2.4414853181506522E-2</v>
      </c>
      <c r="G276" s="200">
        <f t="shared" si="188"/>
        <v>1.1251934198063474E-2</v>
      </c>
    </row>
    <row r="277" spans="1:7" x14ac:dyDescent="0.2">
      <c r="A277" t="str">
        <f t="shared" si="183"/>
        <v>34 Culture, media and sports occupations</v>
      </c>
      <c r="B277" s="11">
        <v>0.33071471410031689</v>
      </c>
      <c r="C277" s="11">
        <v>0.16148215150474107</v>
      </c>
      <c r="D277" s="11">
        <f t="shared" si="184"/>
        <v>-0.16923256259557581</v>
      </c>
      <c r="E277" s="11">
        <v>7.5430403680873392E-2</v>
      </c>
      <c r="F277" s="11">
        <f t="shared" ref="F277:F278" si="189">SUM(D277:E277)</f>
        <v>-9.3802158914702422E-2</v>
      </c>
      <c r="G277" s="200">
        <f t="shared" si="188"/>
        <v>1.3791194175147181E-2</v>
      </c>
    </row>
    <row r="278" spans="1:7" x14ac:dyDescent="0.2">
      <c r="A278" t="str">
        <f t="shared" si="183"/>
        <v>35 Business and public service associate professionals</v>
      </c>
      <c r="B278" s="11">
        <v>0.96980885574155695</v>
      </c>
      <c r="C278" s="11">
        <v>0.58125735710536919</v>
      </c>
      <c r="D278" s="11">
        <f t="shared" si="184"/>
        <v>-0.38855149863618776</v>
      </c>
      <c r="E278" s="11">
        <v>0.21834461877312744</v>
      </c>
      <c r="F278" s="11">
        <f t="shared" si="189"/>
        <v>-0.17020687986306032</v>
      </c>
      <c r="G278" s="200">
        <f t="shared" si="188"/>
        <v>1.3629153742328759E-2</v>
      </c>
    </row>
    <row r="279" spans="1:7" x14ac:dyDescent="0.2">
      <c r="A279" t="str">
        <f t="shared" si="183"/>
        <v>41 Administrative occupations</v>
      </c>
      <c r="B279" s="11">
        <v>2.2489881354143235</v>
      </c>
      <c r="C279" s="11">
        <v>1.110591490800575</v>
      </c>
      <c r="D279" s="11">
        <f t="shared" si="184"/>
        <v>-1.1383966446137486</v>
      </c>
      <c r="E279" s="11">
        <v>0.47733728037035589</v>
      </c>
      <c r="F279" s="11">
        <f t="shared" ref="F279:F282" si="190">SUM(D279:E279)</f>
        <v>-0.66105936424339262</v>
      </c>
      <c r="G279" s="200">
        <f t="shared" si="188"/>
        <v>1.2914298727435991E-2</v>
      </c>
    </row>
    <row r="280" spans="1:7" x14ac:dyDescent="0.2">
      <c r="A280" t="str">
        <f t="shared" si="183"/>
        <v>42 Secretarial and related occupations</v>
      </c>
      <c r="B280" s="11">
        <v>0.86515036125726996</v>
      </c>
      <c r="C280" s="11">
        <v>0.69784998115649666</v>
      </c>
      <c r="D280" s="11">
        <f t="shared" si="184"/>
        <v>-0.1673003801007733</v>
      </c>
      <c r="E280" s="11">
        <v>0.32669192315284856</v>
      </c>
      <c r="F280" s="11">
        <f t="shared" si="190"/>
        <v>0.15939154305207526</v>
      </c>
      <c r="G280" s="200">
        <f t="shared" si="188"/>
        <v>2.1586502793279561E-2</v>
      </c>
    </row>
    <row r="281" spans="1:7" x14ac:dyDescent="0.2">
      <c r="A281" t="str">
        <f t="shared" si="183"/>
        <v>51 Skilled agricultural and related trades</v>
      </c>
      <c r="B281" s="11">
        <v>0.69362822139838842</v>
      </c>
      <c r="C281" s="11">
        <v>0.27148344184110512</v>
      </c>
      <c r="D281" s="11">
        <f t="shared" si="184"/>
        <v>-0.4221447795572833</v>
      </c>
      <c r="E281" s="11">
        <v>0.17271423211727402</v>
      </c>
      <c r="F281" s="11">
        <f t="shared" si="190"/>
        <v>-0.24943054744000928</v>
      </c>
      <c r="G281" s="200">
        <f t="shared" si="188"/>
        <v>1.4933348689304848E-2</v>
      </c>
    </row>
    <row r="282" spans="1:7" x14ac:dyDescent="0.2">
      <c r="A282" t="str">
        <f t="shared" si="183"/>
        <v>52 Skilled metal, electrical and electronic trades</v>
      </c>
      <c r="B282" s="11">
        <v>1.3196473634218175</v>
      </c>
      <c r="C282" s="11">
        <v>0.55733592929875031</v>
      </c>
      <c r="D282" s="11">
        <f t="shared" si="184"/>
        <v>-0.76231143412306723</v>
      </c>
      <c r="E282" s="11">
        <v>0.28694023587489981</v>
      </c>
      <c r="F282" s="11">
        <f t="shared" si="190"/>
        <v>-0.47537119824816743</v>
      </c>
      <c r="G282" s="200">
        <f t="shared" si="188"/>
        <v>1.3202923894207519E-2</v>
      </c>
    </row>
    <row r="283" spans="1:7" x14ac:dyDescent="0.2">
      <c r="A283" t="str">
        <f t="shared" si="183"/>
        <v>53 Skilled construction and building trades</v>
      </c>
      <c r="B283" s="11">
        <v>1.6917692517174157</v>
      </c>
      <c r="C283" s="11">
        <v>0.18975735512129815</v>
      </c>
      <c r="D283" s="11">
        <f t="shared" si="184"/>
        <v>-1.5020118965961176</v>
      </c>
      <c r="E283" s="11">
        <v>0.2183738320996346</v>
      </c>
      <c r="F283" s="11">
        <f t="shared" ref="F283" si="191">SUM(D283:E283)</f>
        <v>-1.2836380644964829</v>
      </c>
      <c r="G283" s="200">
        <f t="shared" si="188"/>
        <v>8.1263930923012317E-3</v>
      </c>
    </row>
    <row r="284" spans="1:7" x14ac:dyDescent="0.2">
      <c r="A284" t="str">
        <f t="shared" si="183"/>
        <v>54 Textiles, printing and other skilled trades</v>
      </c>
      <c r="B284" s="11">
        <v>1.1950953512462066</v>
      </c>
      <c r="C284" s="11">
        <v>0.45751762619938136</v>
      </c>
      <c r="D284" s="11">
        <f t="shared" si="184"/>
        <v>-0.73757772504682517</v>
      </c>
      <c r="E284" s="11">
        <v>0.21296970764914136</v>
      </c>
      <c r="F284" s="11">
        <f t="shared" ref="F284" si="192">SUM(D284:E284)</f>
        <v>-0.52460801739768381</v>
      </c>
      <c r="G284" s="200">
        <f t="shared" si="188"/>
        <v>1.0992679621987689E-2</v>
      </c>
    </row>
    <row r="285" spans="1:7" x14ac:dyDescent="0.2">
      <c r="A285" t="str">
        <f t="shared" si="183"/>
        <v>61 Caring personal service occupations</v>
      </c>
      <c r="B285" s="11">
        <v>0.52696879069643465</v>
      </c>
      <c r="C285" s="11">
        <v>0.31831626535916824</v>
      </c>
      <c r="D285" s="11">
        <f>C285-B285</f>
        <v>-0.20865252533726641</v>
      </c>
      <c r="E285" s="11">
        <v>0.11833709762418357</v>
      </c>
      <c r="F285" s="11">
        <f>SUM(D285:E285)</f>
        <v>-9.0315427713082846E-2</v>
      </c>
      <c r="G285" s="200">
        <f t="shared" si="188"/>
        <v>1.3597153366882386E-2</v>
      </c>
    </row>
    <row r="286" spans="1:7" x14ac:dyDescent="0.2">
      <c r="A286" t="str">
        <f t="shared" si="183"/>
        <v>62 Leisure, travel and related personal service occupations</v>
      </c>
      <c r="B286" s="11">
        <v>0.83074683020844542</v>
      </c>
      <c r="C286" s="11">
        <v>0.34747851229770083</v>
      </c>
      <c r="D286" s="11">
        <f t="shared" ref="D286:D292" si="193">C286-B286</f>
        <v>-0.48326831791074459</v>
      </c>
      <c r="E286" s="11">
        <v>0.16090118118812341</v>
      </c>
      <c r="F286" s="11">
        <f t="shared" ref="F286:F287" si="194">SUM(D286:E286)</f>
        <v>-0.32236713672262118</v>
      </c>
      <c r="G286" s="200">
        <f t="shared" si="188"/>
        <v>1.1872803808773646E-2</v>
      </c>
    </row>
    <row r="287" spans="1:7" x14ac:dyDescent="0.2">
      <c r="A287" t="str">
        <f t="shared" si="183"/>
        <v>63 Community and civil enforcement occupations</v>
      </c>
      <c r="B287" s="11">
        <v>4.6800713939510949E-2</v>
      </c>
      <c r="C287" s="11">
        <v>1.0251837652340827E-2</v>
      </c>
      <c r="D287" s="11">
        <f t="shared" si="193"/>
        <v>-3.6548876287170122E-2</v>
      </c>
      <c r="E287" s="11">
        <v>4.9605878126253488E-3</v>
      </c>
      <c r="F287" s="11">
        <f t="shared" si="194"/>
        <v>-3.1588288474544771E-2</v>
      </c>
      <c r="G287" s="200">
        <f t="shared" si="188"/>
        <v>6.7388942986912337E-3</v>
      </c>
    </row>
    <row r="288" spans="1:7" x14ac:dyDescent="0.2">
      <c r="A288" t="str">
        <f t="shared" si="183"/>
        <v>71 Sales occupations</v>
      </c>
      <c r="B288" s="11">
        <v>2.7493006543738447</v>
      </c>
      <c r="C288" s="11">
        <v>0.72661148687803812</v>
      </c>
      <c r="D288" s="11">
        <f t="shared" si="193"/>
        <v>-2.0226891674958067</v>
      </c>
      <c r="E288" s="11">
        <v>0.36487245650286509</v>
      </c>
      <c r="F288" s="11">
        <f t="shared" ref="F288:F289" si="195">SUM(D288:E288)</f>
        <v>-1.6578167109929416</v>
      </c>
      <c r="G288" s="200">
        <f t="shared" si="188"/>
        <v>8.3424116661574566E-3</v>
      </c>
    </row>
    <row r="289" spans="1:7" x14ac:dyDescent="0.2">
      <c r="A289" t="str">
        <f t="shared" si="183"/>
        <v>72 Customer service occupations</v>
      </c>
      <c r="B289" s="11">
        <v>0.60732948316989144</v>
      </c>
      <c r="C289" s="11">
        <v>0.6236373818052805</v>
      </c>
      <c r="D289" s="11">
        <f t="shared" si="193"/>
        <v>1.6307898635389062E-2</v>
      </c>
      <c r="E289" s="11">
        <v>0.21644005930577978</v>
      </c>
      <c r="F289" s="11">
        <f t="shared" si="195"/>
        <v>0.23274795794116884</v>
      </c>
      <c r="G289" s="200">
        <f t="shared" si="188"/>
        <v>2.0529173834101355E-2</v>
      </c>
    </row>
    <row r="290" spans="1:7" x14ac:dyDescent="0.2">
      <c r="A290" t="str">
        <f t="shared" si="183"/>
        <v>81 Process, plant and machine operatives</v>
      </c>
      <c r="B290" s="11">
        <v>2.3126005036986355</v>
      </c>
      <c r="C290" s="11">
        <v>0.50329185498600504</v>
      </c>
      <c r="D290" s="11">
        <f t="shared" si="193"/>
        <v>-1.8093086487126304</v>
      </c>
      <c r="E290" s="11">
        <v>0.26655353270645876</v>
      </c>
      <c r="F290" s="11">
        <f t="shared" ref="F290:F291" si="196">SUM(D290:E290)</f>
        <v>-1.5427551160061717</v>
      </c>
      <c r="G290" s="200">
        <f t="shared" si="188"/>
        <v>7.2990962698014084E-3</v>
      </c>
    </row>
    <row r="291" spans="1:7" x14ac:dyDescent="0.2">
      <c r="A291" t="str">
        <f t="shared" si="183"/>
        <v>82 Transport and mobile machine drivers and operatives</v>
      </c>
      <c r="B291" s="11">
        <v>3.7766432306693991</v>
      </c>
      <c r="C291" s="11">
        <v>1.0797827080655182</v>
      </c>
      <c r="D291" s="11">
        <f t="shared" si="193"/>
        <v>-2.6968605226038811</v>
      </c>
      <c r="E291" s="11">
        <v>0.87821360297714324</v>
      </c>
      <c r="F291" s="11">
        <f t="shared" si="196"/>
        <v>-1.8186469196267379</v>
      </c>
      <c r="G291" s="200">
        <f t="shared" si="188"/>
        <v>1.4035963597585965E-2</v>
      </c>
    </row>
    <row r="292" spans="1:7" x14ac:dyDescent="0.2">
      <c r="A292" t="str">
        <f t="shared" si="183"/>
        <v>91 Elementary trades and related occupations</v>
      </c>
      <c r="B292" s="11">
        <v>1.8905749962459277</v>
      </c>
      <c r="C292" s="11">
        <v>0.72073662361844981</v>
      </c>
      <c r="D292" s="11">
        <f t="shared" si="193"/>
        <v>-1.1698383726274779</v>
      </c>
      <c r="E292" s="11">
        <v>0.3490590346757097</v>
      </c>
      <c r="F292" s="11">
        <f t="shared" ref="F292" si="197">SUM(D292:E292)</f>
        <v>-0.82077933795176827</v>
      </c>
      <c r="G292" s="200">
        <f t="shared" si="188"/>
        <v>1.135946490425277E-2</v>
      </c>
    </row>
    <row r="293" spans="1:7" x14ac:dyDescent="0.2">
      <c r="A293" t="str">
        <f t="shared" si="183"/>
        <v>92 Elementary administration and service occupations</v>
      </c>
      <c r="B293" s="11">
        <v>6.2089073142820199</v>
      </c>
      <c r="C293" s="11">
        <v>2.1243753763194033</v>
      </c>
      <c r="D293" s="11">
        <f t="shared" ref="D293" si="198">C293-B293</f>
        <v>-4.0845319379626162</v>
      </c>
      <c r="E293" s="11">
        <v>1.0636076416405063</v>
      </c>
      <c r="F293" s="11">
        <f t="shared" ref="F293" si="199">SUM(D293:E293)</f>
        <v>-3.0209242963221099</v>
      </c>
      <c r="G293" s="200">
        <f t="shared" ref="G293:G294" si="200">IF(B293&gt;0,(1+(E293/B293))^(1/($C$6-$B$6))-1,0)</f>
        <v>1.0596903197731988E-2</v>
      </c>
    </row>
    <row r="294" spans="1:7" x14ac:dyDescent="0.2">
      <c r="A294" s="24" t="str">
        <f t="shared" si="183"/>
        <v>All occupations</v>
      </c>
      <c r="B294" s="34">
        <f>SUM(B268:B293)</f>
        <v>32.883446877281493</v>
      </c>
      <c r="C294" s="34">
        <f t="shared" ref="C294:F294" si="201">SUM(C268:C293)</f>
        <v>13.438673315188691</v>
      </c>
      <c r="D294" s="34">
        <f t="shared" si="201"/>
        <v>-19.444773562092802</v>
      </c>
      <c r="E294" s="34">
        <f t="shared" si="201"/>
        <v>6.6796179872291033</v>
      </c>
      <c r="F294" s="34">
        <f t="shared" si="201"/>
        <v>-12.765155574863698</v>
      </c>
      <c r="G294" s="234">
        <f t="shared" si="200"/>
        <v>1.2404747189713961E-2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Coventry and Warwickshire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-2.510370609716766</v>
      </c>
      <c r="Q7" s="11">
        <f>'Occ T1'!J16</f>
        <v>21.816657694460961</v>
      </c>
    </row>
    <row r="8" spans="1:17" x14ac:dyDescent="0.2">
      <c r="O8" t="str">
        <f>name!E11</f>
        <v>Process, plant and machine operatives</v>
      </c>
      <c r="P8" s="11">
        <f>'Occ T1'!H15</f>
        <v>7.0474269630874176</v>
      </c>
      <c r="Q8" s="11">
        <f>'Occ T1'!J15</f>
        <v>28.402497384974637</v>
      </c>
    </row>
    <row r="9" spans="1:17" x14ac:dyDescent="0.2">
      <c r="O9" t="str">
        <f>name!E10</f>
        <v>Sales and customer service occupations</v>
      </c>
      <c r="P9" s="11">
        <f>'Occ T1'!H14</f>
        <v>1.7957118089316779</v>
      </c>
      <c r="Q9" s="11">
        <f>'Occ T1'!J14</f>
        <v>20.048366589521322</v>
      </c>
    </row>
    <row r="10" spans="1:17" x14ac:dyDescent="0.2">
      <c r="O10" t="str">
        <f>name!E9</f>
        <v>Caring, leisure and other service occupations</v>
      </c>
      <c r="P10" s="11">
        <f>'Occ T1'!H13</f>
        <v>7.7275307952454639</v>
      </c>
      <c r="Q10" s="11">
        <f>'Occ T1'!J13</f>
        <v>35.835522245691479</v>
      </c>
    </row>
    <row r="11" spans="1:17" x14ac:dyDescent="0.2">
      <c r="O11" t="str">
        <f>name!E8</f>
        <v>Skilled trades occupations</v>
      </c>
      <c r="P11" s="11">
        <f>'Occ T1'!H12</f>
        <v>-3.000811944738075</v>
      </c>
      <c r="Q11" s="11">
        <f>'Occ T1'!J12</f>
        <v>17.348144515549944</v>
      </c>
    </row>
    <row r="12" spans="1:17" x14ac:dyDescent="0.2">
      <c r="O12" t="str">
        <f>name!E7</f>
        <v>Administrative and secretarial occupations</v>
      </c>
      <c r="P12" s="11">
        <f>'Occ T1'!H11</f>
        <v>-7.5764325831260919</v>
      </c>
      <c r="Q12" s="11">
        <f>'Occ T1'!J11</f>
        <v>21.222957243116369</v>
      </c>
    </row>
    <row r="13" spans="1:17" x14ac:dyDescent="0.2">
      <c r="O13" t="str">
        <f>name!E6</f>
        <v>Associate professional occupations</v>
      </c>
      <c r="P13" s="11">
        <f>'Occ T1'!H10</f>
        <v>3.6579867417145238</v>
      </c>
      <c r="Q13" s="11">
        <f>'Occ T1'!J10</f>
        <v>33.624648937828802</v>
      </c>
    </row>
    <row r="14" spans="1:17" x14ac:dyDescent="0.2">
      <c r="O14" t="str">
        <f>name!E5</f>
        <v>Professional occupations</v>
      </c>
      <c r="P14" s="11">
        <f>'Occ T1'!H9</f>
        <v>22.651926273631616</v>
      </c>
      <c r="Q14" s="11">
        <f>'Occ T1'!J9</f>
        <v>79.308224880319514</v>
      </c>
    </row>
    <row r="15" spans="1:17" x14ac:dyDescent="0.2">
      <c r="O15" t="str">
        <f>name!E4</f>
        <v>Managers, directors and senior officials</v>
      </c>
      <c r="P15" s="11">
        <f>'Occ T1'!H8</f>
        <v>8.3560325549702981</v>
      </c>
      <c r="Q15" s="11">
        <f>'Occ T1'!J8</f>
        <v>37.268866547981283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Coventry and Warwickshire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1.7711091529426</v>
      </c>
      <c r="Q37" s="11">
        <f>'Occ T2'!J8</f>
        <v>19.926534077578971</v>
      </c>
    </row>
    <row r="38" spans="1:17" x14ac:dyDescent="0.2">
      <c r="O38" s="10" t="str">
        <f>name!D5</f>
        <v>12 Other managers and proprietors</v>
      </c>
      <c r="P38" s="11">
        <f>'Occ T2'!H9</f>
        <v>6.5849234020276981</v>
      </c>
      <c r="Q38" s="11">
        <f>'Occ T2'!J9</f>
        <v>17.342332470402312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5.3014797863697254</v>
      </c>
      <c r="Q39" s="11">
        <f>'Occ T2'!J10</f>
        <v>18.093995584090599</v>
      </c>
    </row>
    <row r="40" spans="1:17" x14ac:dyDescent="0.2">
      <c r="O40" s="10" t="str">
        <f>name!D7</f>
        <v>22 Health professionals</v>
      </c>
      <c r="P40" s="11">
        <f>'Occ T2'!H11</f>
        <v>4.2683194587741298</v>
      </c>
      <c r="Q40" s="11">
        <f>'Occ T2'!J11</f>
        <v>17.297804862878571</v>
      </c>
    </row>
    <row r="41" spans="1:17" x14ac:dyDescent="0.2">
      <c r="O41" s="10" t="str">
        <f>name!D8</f>
        <v>23 Teaching and other educational professionals</v>
      </c>
      <c r="P41" s="11">
        <f>'Occ T2'!H12</f>
        <v>4.2366679243424912</v>
      </c>
      <c r="Q41" s="11">
        <f>'Occ T2'!J12</f>
        <v>17.077387306357579</v>
      </c>
    </row>
    <row r="42" spans="1:17" x14ac:dyDescent="0.2">
      <c r="O42" s="10" t="str">
        <f>name!D9</f>
        <v>24 Business, media and public service professionals</v>
      </c>
      <c r="P42" s="11">
        <f>'Occ T2'!H13</f>
        <v>8.8454591041452701</v>
      </c>
      <c r="Q42" s="11">
        <f>'Occ T2'!J13</f>
        <v>26.839037126992761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-0.7102499501251387</v>
      </c>
      <c r="Q43" s="11">
        <f>'Occ T2'!J14</f>
        <v>3.1619964636353144</v>
      </c>
    </row>
    <row r="44" spans="1:17" x14ac:dyDescent="0.2">
      <c r="O44" s="10" t="str">
        <f>name!D11</f>
        <v>32 Health and social care associate professionals</v>
      </c>
      <c r="P44" s="11">
        <f>'Occ T2'!H15</f>
        <v>1.2469445828850994</v>
      </c>
      <c r="Q44" s="11">
        <f>'Occ T2'!J15</f>
        <v>6.8660047569239335</v>
      </c>
    </row>
    <row r="45" spans="1:17" x14ac:dyDescent="0.2">
      <c r="O45" s="10" t="str">
        <f>name!D12</f>
        <v>33 Protective service occupations</v>
      </c>
      <c r="P45" s="11">
        <f>'Occ T2'!H16</f>
        <v>2.109385461437288</v>
      </c>
      <c r="Q45" s="11">
        <f>'Occ T2'!J16</f>
        <v>4.3935909546992917</v>
      </c>
    </row>
    <row r="46" spans="1:17" x14ac:dyDescent="0.2">
      <c r="O46" s="10" t="str">
        <f>name!D13</f>
        <v>34 Culture, media and sports occupations</v>
      </c>
      <c r="P46" s="11">
        <f>'Occ T2'!H17</f>
        <v>0.5372442428845865</v>
      </c>
      <c r="Q46" s="11">
        <f>'Occ T2'!J17</f>
        <v>4.6195560394550075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0.47466240463268505</v>
      </c>
      <c r="Q47" s="11">
        <f>'Occ T2'!J18</f>
        <v>14.583500723115254</v>
      </c>
    </row>
    <row r="48" spans="1:17" x14ac:dyDescent="0.2">
      <c r="O48" s="10" t="str">
        <f>name!D15</f>
        <v>41 Administrative occupations</v>
      </c>
      <c r="P48" s="11">
        <f>'Occ T2'!H19</f>
        <v>-4.9617007488646649</v>
      </c>
      <c r="Q48" s="11">
        <f>'Occ T2'!J19</f>
        <v>18.851405038955111</v>
      </c>
    </row>
    <row r="49" spans="15:17" x14ac:dyDescent="0.2">
      <c r="O49" s="10" t="str">
        <f>name!D16</f>
        <v>42 Secretarial and related occupations</v>
      </c>
      <c r="P49" s="11">
        <f>'Occ T2'!H20</f>
        <v>-2.6147318342614296</v>
      </c>
      <c r="Q49" s="11">
        <f>'Occ T2'!J20</f>
        <v>2.3715522041612553</v>
      </c>
    </row>
    <row r="50" spans="15:17" x14ac:dyDescent="0.2">
      <c r="O50" s="10" t="str">
        <f>name!D17</f>
        <v>51 Skilled agricultural and related trades</v>
      </c>
      <c r="P50" s="11">
        <f>'Occ T2'!H21</f>
        <v>0.45787977524838563</v>
      </c>
      <c r="Q50" s="11">
        <f>'Occ T2'!J21</f>
        <v>2.954520222504049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-1.4503843974828534</v>
      </c>
      <c r="Q51" s="11">
        <f>'Occ T2'!J22</f>
        <v>6.5663060875917854</v>
      </c>
    </row>
    <row r="52" spans="15:17" x14ac:dyDescent="0.2">
      <c r="O52" s="10" t="str">
        <f>name!D19</f>
        <v>53 Skilled construction and building trades</v>
      </c>
      <c r="P52" s="11">
        <f>'Occ T2'!H23</f>
        <v>-1.3557483305522116</v>
      </c>
      <c r="Q52" s="11">
        <f>'Occ T2'!J23</f>
        <v>4.9487288597650663</v>
      </c>
    </row>
    <row r="53" spans="15:17" x14ac:dyDescent="0.2">
      <c r="O53" s="10" t="str">
        <f>name!D20</f>
        <v>54 Textiles, printing and other skilled trades</v>
      </c>
      <c r="P53" s="11">
        <f>'Occ T2'!H24</f>
        <v>-0.65255899195139655</v>
      </c>
      <c r="Q53" s="11">
        <f>'Occ T2'!J24</f>
        <v>2.8785893456890417</v>
      </c>
    </row>
    <row r="54" spans="15:17" x14ac:dyDescent="0.2">
      <c r="O54" s="10" t="str">
        <f>name!D21</f>
        <v>61 Caring personal service occupations</v>
      </c>
      <c r="P54" s="11">
        <f>'Occ T2'!H25</f>
        <v>7.2193431104026189</v>
      </c>
      <c r="Q54" s="11">
        <f>'Occ T2'!J25</f>
        <v>29.783382925236495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0.55567760781104703</v>
      </c>
      <c r="Q55" s="11">
        <f>'Occ T2'!J26</f>
        <v>5.8792000469996353</v>
      </c>
    </row>
    <row r="56" spans="15:17" x14ac:dyDescent="0.2">
      <c r="O56" s="10" t="str">
        <f>name!D23</f>
        <v>63 Community and civil enforcement occupations</v>
      </c>
      <c r="P56" s="11">
        <f>'Occ T2'!H27</f>
        <v>-4.7489922968203313E-2</v>
      </c>
      <c r="Q56" s="11">
        <f>'Occ T2'!J27</f>
        <v>0.1729392734553534</v>
      </c>
    </row>
    <row r="57" spans="15:17" x14ac:dyDescent="0.2">
      <c r="O57" s="10" t="str">
        <f>name!D24</f>
        <v>71 Sales occupations</v>
      </c>
      <c r="P57" s="11">
        <f>'Occ T2'!H28</f>
        <v>-3.5256050236528544</v>
      </c>
      <c r="Q57" s="11">
        <f>'Occ T2'!J28</f>
        <v>8.4809988119094957</v>
      </c>
    </row>
    <row r="58" spans="15:17" x14ac:dyDescent="0.2">
      <c r="O58" s="10" t="str">
        <f>name!D25</f>
        <v>72 Customer service occupations</v>
      </c>
      <c r="P58" s="11">
        <f>'Occ T2'!H29</f>
        <v>5.3213168325845288</v>
      </c>
      <c r="Q58" s="11">
        <f>'Occ T2'!J29</f>
        <v>11.567367777611825</v>
      </c>
    </row>
    <row r="59" spans="15:17" x14ac:dyDescent="0.2">
      <c r="O59" s="10" t="str">
        <f>name!D26</f>
        <v>81 Process, plant and machine operatives</v>
      </c>
      <c r="P59" s="11">
        <f>'Occ T2'!H30</f>
        <v>3.6634666211854068</v>
      </c>
      <c r="Q59" s="11">
        <f>'Occ T2'!J30</f>
        <v>11.461512570969983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3.3839603419020108</v>
      </c>
      <c r="Q60" s="11">
        <f>'Occ T2'!J31</f>
        <v>16.940984814004651</v>
      </c>
    </row>
    <row r="61" spans="15:17" x14ac:dyDescent="0.2">
      <c r="O61" s="10" t="str">
        <f>name!D28</f>
        <v>91 Elementary trades and related occupations</v>
      </c>
      <c r="P61" s="11">
        <f>'Occ T2'!H32</f>
        <v>-1.5161493705330349</v>
      </c>
      <c r="Q61" s="11">
        <f>'Occ T2'!J32</f>
        <v>1.3776420398237068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-0.99422123918373018</v>
      </c>
      <c r="Q62" s="11">
        <f>'Occ T2'!J33</f>
        <v>20.439015654637256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38.149000000000115</v>
      </c>
      <c r="Q64" s="11">
        <f>'Occ T2'!J35</f>
        <v>294.87588603944425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Coventry and Warwickshire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514.14700000000016</v>
      </c>
      <c r="C8" s="305">
        <f>SUM(C9:C17)</f>
        <v>530.46299999999997</v>
      </c>
      <c r="D8" s="305">
        <f>SUM(D9:D17)</f>
        <v>552.29599999999982</v>
      </c>
      <c r="E8" s="304"/>
      <c r="F8" s="305">
        <f>SUM(F9:F17)</f>
        <v>7.6412002800446253</v>
      </c>
      <c r="G8" s="305">
        <f>SUM(G9:G17)</f>
        <v>9.8526534234875065</v>
      </c>
      <c r="H8" s="305">
        <f>SUM(H9:H17)</f>
        <v>14.415576588640356</v>
      </c>
      <c r="I8" s="304"/>
      <c r="J8" s="305">
        <f>SUM(J9:J17)</f>
        <v>52.774321302100574</v>
      </c>
      <c r="K8" s="305">
        <f>SUM(K9:K17)</f>
        <v>67.195778408591394</v>
      </c>
      <c r="L8" s="305">
        <f>SUM(L9:L17)</f>
        <v>99.036188114904064</v>
      </c>
      <c r="M8" s="304"/>
      <c r="N8" s="305">
        <f>SUM(N9:N17)</f>
        <v>99.552973285743121</v>
      </c>
      <c r="O8" s="305">
        <f>SUM(O9:O17)</f>
        <v>106.25706000018779</v>
      </c>
      <c r="P8" s="305">
        <f>SUM(P9:P17)</f>
        <v>122.28253392711117</v>
      </c>
      <c r="Q8" s="306"/>
      <c r="R8" s="305">
        <f>SUM(R9:R17)</f>
        <v>27.287568650503204</v>
      </c>
      <c r="S8" s="305">
        <f>SUM(S9:S17)</f>
        <v>27.227526383796778</v>
      </c>
      <c r="T8" s="305">
        <f>SUM(T9:T17)</f>
        <v>30.674220772579837</v>
      </c>
      <c r="U8" s="306"/>
      <c r="V8" s="305">
        <f>SUM(V9:V17)</f>
        <v>28.672590322278882</v>
      </c>
      <c r="W8" s="305">
        <f>SUM(W9:W17)</f>
        <v>29.911895067157722</v>
      </c>
      <c r="X8" s="305">
        <f>SUM(X9:X17)</f>
        <v>34.355546658132951</v>
      </c>
      <c r="Y8" s="306"/>
      <c r="Z8" s="305">
        <f>SUM(Z9:Z17)</f>
        <v>103.45433954722485</v>
      </c>
      <c r="AA8" s="305">
        <f>SUM(AA9:AA17)</f>
        <v>108.21971013363023</v>
      </c>
      <c r="AB8" s="305">
        <f>SUM(AB9:AB17)</f>
        <v>109.50024170200552</v>
      </c>
      <c r="AC8" s="306"/>
      <c r="AD8" s="305">
        <f>SUM(AD9:AD17)</f>
        <v>99.56790092575568</v>
      </c>
      <c r="AE8" s="305">
        <f>SUM(AE9:AE17)</f>
        <v>105.87896569161771</v>
      </c>
      <c r="AF8" s="305">
        <f>SUM(AF9:AF17)</f>
        <v>94.128429193895386</v>
      </c>
      <c r="AG8" s="306"/>
      <c r="AH8" s="305">
        <f>SUM(AH9:AH17)</f>
        <v>62.312658809067592</v>
      </c>
      <c r="AI8" s="305">
        <f>SUM(AI9:AI17)</f>
        <v>54.66964070792362</v>
      </c>
      <c r="AJ8" s="305">
        <f>SUM(AJ9:AJ17)</f>
        <v>34.464589727541863</v>
      </c>
      <c r="AK8" s="306"/>
      <c r="AL8" s="305">
        <f>SUM(AL9:AL17)</f>
        <v>32.8834468772815</v>
      </c>
      <c r="AM8" s="305">
        <f>SUM(AM9:AM17)</f>
        <v>21.249770183607154</v>
      </c>
      <c r="AN8" s="305">
        <f>SUM(AN9:AN17)</f>
        <v>13.438673315188691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50.652202550724972</v>
      </c>
      <c r="C9" s="304">
        <f t="shared" ref="B9:D17" si="0">SUM(C21,C33,C51,C63,C75,C93)</f>
        <v>52.160967703626184</v>
      </c>
      <c r="D9" s="304">
        <f t="shared" si="0"/>
        <v>59.008235105695171</v>
      </c>
      <c r="E9" s="304"/>
      <c r="F9" s="304">
        <f t="shared" ref="F9:H17" si="1">SUM(F21,F33,F51,F63,F75,F93)</f>
        <v>0.65181053272947242</v>
      </c>
      <c r="G9" s="304">
        <f t="shared" si="1"/>
        <v>0.84843055729091943</v>
      </c>
      <c r="H9" s="304">
        <f t="shared" si="1"/>
        <v>1.3545083575908938</v>
      </c>
      <c r="I9" s="304"/>
      <c r="J9" s="304">
        <f t="shared" ref="J9:L17" si="2">SUM(J21,J33,J51,J63,J75,J93)</f>
        <v>5.7358195086913248</v>
      </c>
      <c r="K9" s="304">
        <f t="shared" si="2"/>
        <v>7.3302270189493397</v>
      </c>
      <c r="L9" s="304">
        <f t="shared" si="2"/>
        <v>11.711025196161463</v>
      </c>
      <c r="M9" s="304"/>
      <c r="N9" s="304">
        <f t="shared" ref="N9:P17" si="3">SUM(N21,N33,N51,N63,N75,N93)</f>
        <v>13.147877939124374</v>
      </c>
      <c r="O9" s="304">
        <f t="shared" si="3"/>
        <v>13.822645838288731</v>
      </c>
      <c r="P9" s="304">
        <f t="shared" si="3"/>
        <v>16.528892993535187</v>
      </c>
      <c r="Q9" s="306"/>
      <c r="R9" s="304">
        <f t="shared" ref="R9:T9" si="4">SUM(R21,R33,R51,R63,R75,R93)</f>
        <v>2.6916129249524925</v>
      </c>
      <c r="S9" s="304">
        <f t="shared" si="4"/>
        <v>2.7261145015412636</v>
      </c>
      <c r="T9" s="304">
        <f t="shared" si="4"/>
        <v>3.1817788293180858</v>
      </c>
      <c r="U9" s="306"/>
      <c r="V9" s="304">
        <f t="shared" ref="V9:X9" si="5">SUM(V21,V33,V51,V63,V75,V93)</f>
        <v>3.7589750574658511</v>
      </c>
      <c r="W9" s="304">
        <f t="shared" si="5"/>
        <v>3.7479674911152014</v>
      </c>
      <c r="X9" s="304">
        <f t="shared" si="5"/>
        <v>4.2025086520945845</v>
      </c>
      <c r="Y9" s="306"/>
      <c r="Z9" s="304">
        <f t="shared" ref="Z9:AB9" si="6">SUM(Z21,Z33,Z51,Z63,Z75,Z93)</f>
        <v>9.0760662046108802</v>
      </c>
      <c r="AA9" s="304">
        <f t="shared" si="6"/>
        <v>8.9551783517801766</v>
      </c>
      <c r="AB9" s="304">
        <f t="shared" si="6"/>
        <v>9.6442635742364509</v>
      </c>
      <c r="AC9" s="306"/>
      <c r="AD9" s="304">
        <f>SUM(AD21,AD33,AD51,AD63,AD75,AD93)</f>
        <v>7.9663807816983478</v>
      </c>
      <c r="AE9" s="304">
        <f t="shared" ref="AE9:AF9" si="7">SUM(AE21,AE33,AE51,AE63,AE75,AE93)</f>
        <v>8.252058928645722</v>
      </c>
      <c r="AF9" s="304">
        <f t="shared" si="7"/>
        <v>7.616780867649255</v>
      </c>
      <c r="AG9" s="306"/>
      <c r="AH9" s="304">
        <f t="shared" ref="AH9:AJ9" si="8">SUM(AH21,AH33,AH51,AH63,AH75,AH93)</f>
        <v>5.644108047030219</v>
      </c>
      <c r="AI9" s="304">
        <f t="shared" si="8"/>
        <v>5.0385278251283836</v>
      </c>
      <c r="AJ9" s="304">
        <f t="shared" si="8"/>
        <v>3.6905571605458625</v>
      </c>
      <c r="AK9" s="306"/>
      <c r="AL9" s="304">
        <f t="shared" ref="AL9:AN9" si="9">SUM(AL21,AL33,AL51,AL63,AL75,AL93)</f>
        <v>1.9795515544220064</v>
      </c>
      <c r="AM9" s="304">
        <f t="shared" si="9"/>
        <v>1.4398171908864423</v>
      </c>
      <c r="AN9" s="304">
        <f t="shared" si="9"/>
        <v>1.0779194745633913</v>
      </c>
    </row>
    <row r="10" spans="1:40" x14ac:dyDescent="0.2">
      <c r="A10" s="13" t="str">
        <f>name!E5</f>
        <v>Professional occupations</v>
      </c>
      <c r="B10" s="304">
        <f t="shared" si="0"/>
        <v>110.78161637170143</v>
      </c>
      <c r="C10" s="304">
        <f t="shared" si="0"/>
        <v>119.68049986103503</v>
      </c>
      <c r="D10" s="304">
        <f t="shared" si="0"/>
        <v>133.43354264533306</v>
      </c>
      <c r="E10" s="304"/>
      <c r="F10" s="304">
        <f t="shared" si="1"/>
        <v>5.5727348185734566</v>
      </c>
      <c r="G10" s="304">
        <f t="shared" si="1"/>
        <v>7.1320425082771104</v>
      </c>
      <c r="H10" s="304">
        <f t="shared" si="1"/>
        <v>9.9636875335720561</v>
      </c>
      <c r="I10" s="304"/>
      <c r="J10" s="304">
        <f t="shared" si="2"/>
        <v>29.391164040622428</v>
      </c>
      <c r="K10" s="304">
        <f t="shared" si="2"/>
        <v>36.964705160921568</v>
      </c>
      <c r="L10" s="304">
        <f t="shared" si="2"/>
        <v>50.714409734638224</v>
      </c>
      <c r="M10" s="304"/>
      <c r="N10" s="304">
        <f t="shared" si="3"/>
        <v>36.807957232210633</v>
      </c>
      <c r="O10" s="304">
        <f t="shared" si="3"/>
        <v>37.858811530642164</v>
      </c>
      <c r="P10" s="304">
        <f t="shared" si="3"/>
        <v>38.508532118556147</v>
      </c>
      <c r="Q10" s="306"/>
      <c r="R10" s="304">
        <f t="shared" ref="R10:T10" si="10">SUM(R22,R34,R52,R64,R76,R94)</f>
        <v>5.3088041487772841</v>
      </c>
      <c r="S10" s="304">
        <f t="shared" si="10"/>
        <v>4.1109796181857261</v>
      </c>
      <c r="T10" s="304">
        <f t="shared" si="10"/>
        <v>3.2531913301986282</v>
      </c>
      <c r="U10" s="306"/>
      <c r="V10" s="304">
        <f t="shared" ref="V10:X10" si="11">SUM(V22,V34,V52,V64,V76,V94)</f>
        <v>5.8064254960587283</v>
      </c>
      <c r="W10" s="304">
        <f t="shared" si="11"/>
        <v>5.7527162950506074</v>
      </c>
      <c r="X10" s="304">
        <f t="shared" si="11"/>
        <v>5.9605370493445617</v>
      </c>
      <c r="Y10" s="306"/>
      <c r="Z10" s="304">
        <f t="shared" ref="Z10:AB10" si="12">SUM(Z22,Z34,Z52,Z64,Z76,Z94)</f>
        <v>12.271093935307599</v>
      </c>
      <c r="AA10" s="304">
        <f t="shared" si="12"/>
        <v>12.856456479136677</v>
      </c>
      <c r="AB10" s="304">
        <f t="shared" si="12"/>
        <v>13.12818901555538</v>
      </c>
      <c r="AC10" s="306"/>
      <c r="AD10" s="304">
        <f t="shared" ref="AD10:AF10" si="13">SUM(AD22,AD34,AD52,AD64,AD76,AD94)</f>
        <v>8.6068331459457479</v>
      </c>
      <c r="AE10" s="304">
        <f t="shared" si="13"/>
        <v>8.9011663495011142</v>
      </c>
      <c r="AF10" s="304">
        <f t="shared" si="13"/>
        <v>7.687065167650438</v>
      </c>
      <c r="AG10" s="306"/>
      <c r="AH10" s="304">
        <f t="shared" ref="AH10:AJ10" si="14">SUM(AH22,AH34,AH52,AH64,AH76,AH94)</f>
        <v>5.0809302806565064</v>
      </c>
      <c r="AI10" s="304">
        <f t="shared" si="14"/>
        <v>4.5497849441777269</v>
      </c>
      <c r="AJ10" s="304">
        <f t="shared" si="14"/>
        <v>2.9147203037943763</v>
      </c>
      <c r="AK10" s="306"/>
      <c r="AL10" s="304">
        <f t="shared" ref="AL10:AN10" si="15">SUM(AL22,AL34,AL52,AL64,AL76,AL94)</f>
        <v>1.9356732735490347</v>
      </c>
      <c r="AM10" s="304">
        <f t="shared" si="15"/>
        <v>1.5538369751423282</v>
      </c>
      <c r="AN10" s="304">
        <f t="shared" si="15"/>
        <v>1.303210392023239</v>
      </c>
    </row>
    <row r="11" spans="1:40" x14ac:dyDescent="0.2">
      <c r="A11" s="13" t="str">
        <f>name!E6</f>
        <v>Associate professional occupations</v>
      </c>
      <c r="B11" s="304">
        <f>SUM(B23,B35,B53,B65,B77,B95)</f>
        <v>65.607378853678199</v>
      </c>
      <c r="C11" s="304">
        <f t="shared" si="0"/>
        <v>63.941191414154844</v>
      </c>
      <c r="D11" s="304">
        <f>SUM(D23,D35,D53,D65,D77,D95)</f>
        <v>69.265365595392737</v>
      </c>
      <c r="E11" s="304"/>
      <c r="F11" s="304">
        <f t="shared" si="1"/>
        <v>0.74718136294904192</v>
      </c>
      <c r="G11" s="304">
        <f t="shared" si="1"/>
        <v>0.94057133379486613</v>
      </c>
      <c r="H11" s="304">
        <f t="shared" si="1"/>
        <v>1.5117305822561722</v>
      </c>
      <c r="I11" s="304"/>
      <c r="J11" s="304">
        <f t="shared" si="2"/>
        <v>8.0833743718660909</v>
      </c>
      <c r="K11" s="304">
        <f t="shared" si="2"/>
        <v>9.6894873071639847</v>
      </c>
      <c r="L11" s="304">
        <f t="shared" si="2"/>
        <v>14.545439701146687</v>
      </c>
      <c r="M11" s="304"/>
      <c r="N11" s="304">
        <f t="shared" si="3"/>
        <v>18.524868497347736</v>
      </c>
      <c r="O11" s="304">
        <f t="shared" si="3"/>
        <v>18.540554796482173</v>
      </c>
      <c r="P11" s="304">
        <f t="shared" si="3"/>
        <v>20.92568717476405</v>
      </c>
      <c r="Q11" s="306"/>
      <c r="R11" s="304">
        <f t="shared" ref="R11:T11" si="16">SUM(R23,R35,R53,R65,R77,R95)</f>
        <v>5.0130610105581201</v>
      </c>
      <c r="S11" s="304">
        <f t="shared" si="16"/>
        <v>4.7092634429688669</v>
      </c>
      <c r="T11" s="304">
        <f t="shared" si="16"/>
        <v>5.0215488686041843</v>
      </c>
      <c r="U11" s="306"/>
      <c r="V11" s="304">
        <f t="shared" ref="V11:X11" si="17">SUM(V23,V35,V53,V65,V77,V95)</f>
        <v>4.4111538359139155</v>
      </c>
      <c r="W11" s="304">
        <f t="shared" si="17"/>
        <v>4.0961982308246352</v>
      </c>
      <c r="X11" s="304">
        <f t="shared" si="17"/>
        <v>4.3826534268091022</v>
      </c>
      <c r="Y11" s="306"/>
      <c r="Z11" s="304">
        <f t="shared" ref="Z11:AB11" si="18">SUM(Z23,Z35,Z53,Z65,Z77,Z95)</f>
        <v>12.054065198901121</v>
      </c>
      <c r="AA11" s="304">
        <f t="shared" si="18"/>
        <v>11.382431863445849</v>
      </c>
      <c r="AB11" s="304">
        <f t="shared" si="18"/>
        <v>11.248644763741895</v>
      </c>
      <c r="AC11" s="306"/>
      <c r="AD11" s="304">
        <f t="shared" ref="AD11:AF11" si="19">SUM(AD23,AD35,AD53,AD65,AD77,AD95)</f>
        <v>9.1645931918248191</v>
      </c>
      <c r="AE11" s="304">
        <f t="shared" si="19"/>
        <v>8.7499793469567653</v>
      </c>
      <c r="AF11" s="304">
        <f t="shared" si="19"/>
        <v>7.4486152261079974</v>
      </c>
      <c r="AG11" s="306"/>
      <c r="AH11" s="304">
        <f t="shared" ref="AH11:AJ11" si="20">SUM(AH23,AH35,AH53,AH65,AH77,AH95)</f>
        <v>5.6050105367464234</v>
      </c>
      <c r="AI11" s="304">
        <f t="shared" si="20"/>
        <v>4.4450692122304778</v>
      </c>
      <c r="AJ11" s="304">
        <f t="shared" si="20"/>
        <v>2.8625202747600955</v>
      </c>
      <c r="AK11" s="306"/>
      <c r="AL11" s="304">
        <f t="shared" ref="AL11:AN11" si="21">SUM(AL23,AL35,AL53,AL65,AL77,AL95)</f>
        <v>2.0040708475709232</v>
      </c>
      <c r="AM11" s="304">
        <f t="shared" si="21"/>
        <v>1.3876358802872257</v>
      </c>
      <c r="AN11" s="304">
        <f t="shared" si="21"/>
        <v>1.3185255772025501</v>
      </c>
    </row>
    <row r="12" spans="1:40" x14ac:dyDescent="0.2">
      <c r="A12" s="13" t="str">
        <f>name!E7</f>
        <v>Administrative and secretarial occupations</v>
      </c>
      <c r="B12" s="304">
        <f t="shared" si="0"/>
        <v>61.626631300861561</v>
      </c>
      <c r="C12" s="304">
        <f t="shared" si="0"/>
        <v>58.876445006242086</v>
      </c>
      <c r="D12" s="304">
        <f t="shared" si="0"/>
        <v>54.05019871773537</v>
      </c>
      <c r="E12" s="304"/>
      <c r="F12" s="304">
        <f t="shared" si="1"/>
        <v>0.35013521918704016</v>
      </c>
      <c r="G12" s="304">
        <f t="shared" si="1"/>
        <v>0.45180521070886376</v>
      </c>
      <c r="H12" s="304">
        <f t="shared" si="1"/>
        <v>0.7447517936438004</v>
      </c>
      <c r="I12" s="304"/>
      <c r="J12" s="304">
        <f t="shared" si="2"/>
        <v>3.94574209064093</v>
      </c>
      <c r="K12" s="304">
        <f t="shared" si="2"/>
        <v>4.9432768504371092</v>
      </c>
      <c r="L12" s="304">
        <f t="shared" si="2"/>
        <v>6.9362206899592751</v>
      </c>
      <c r="M12" s="304"/>
      <c r="N12" s="304">
        <f t="shared" si="3"/>
        <v>11.812178990647293</v>
      </c>
      <c r="O12" s="304">
        <f t="shared" si="3"/>
        <v>12.57673427966253</v>
      </c>
      <c r="P12" s="304">
        <f t="shared" si="3"/>
        <v>14.842427606139848</v>
      </c>
      <c r="Q12" s="306"/>
      <c r="R12" s="304">
        <f t="shared" ref="R12:T12" si="22">SUM(R24,R36,R54,R66,R78,R96)</f>
        <v>4.310926005898934</v>
      </c>
      <c r="S12" s="304">
        <f t="shared" si="22"/>
        <v>4.4871378122361447</v>
      </c>
      <c r="T12" s="304">
        <f t="shared" si="22"/>
        <v>5.1138754038955447</v>
      </c>
      <c r="U12" s="306"/>
      <c r="V12" s="304">
        <f t="shared" ref="V12:X12" si="23">SUM(V24,V36,V54,V66,V78,V96)</f>
        <v>4.2502199319991467</v>
      </c>
      <c r="W12" s="304">
        <f t="shared" si="23"/>
        <v>4.2949889883030625</v>
      </c>
      <c r="X12" s="304">
        <f t="shared" si="23"/>
        <v>4.8505104703876558</v>
      </c>
      <c r="Y12" s="306"/>
      <c r="Z12" s="304">
        <f t="shared" ref="Z12:AA12" si="24">SUM(Z24,Z36,Z54,Z66,Z78,Z96)</f>
        <v>12.445459592257009</v>
      </c>
      <c r="AA12" s="304">
        <f t="shared" si="24"/>
        <v>11.625653623870807</v>
      </c>
      <c r="AB12" s="304">
        <f>SUM(AB24,AB36,AB54,AB66,AB78,AB96)</f>
        <v>9.1998166387575324</v>
      </c>
      <c r="AC12" s="306"/>
      <c r="AD12" s="304">
        <f t="shared" ref="AD12:AE12" si="25">SUM(AD24,AD36,AD54,AD66,AD78,AD96)</f>
        <v>14.20539631575364</v>
      </c>
      <c r="AE12" s="304">
        <f t="shared" si="25"/>
        <v>12.954089096742194</v>
      </c>
      <c r="AF12" s="304">
        <f>SUM(AF24,AF36,AF54,AF66,AF78,AF96)</f>
        <v>8.8916907643266825</v>
      </c>
      <c r="AG12" s="306"/>
      <c r="AH12" s="304">
        <f t="shared" ref="AH12:AI12" si="26">SUM(AH24,AH36,AH54,AH66,AH78,AH96)</f>
        <v>7.1924346578059764</v>
      </c>
      <c r="AI12" s="304">
        <f t="shared" si="26"/>
        <v>5.2393261800111981</v>
      </c>
      <c r="AJ12" s="304">
        <f>SUM(AJ24,AJ36,AJ54,AJ66,AJ78,AJ96)</f>
        <v>1.6624638786679493</v>
      </c>
      <c r="AK12" s="306"/>
      <c r="AL12" s="304">
        <f t="shared" ref="AL12:AM12" si="27">SUM(AL24,AL36,AL54,AL66,AL78,AL96)</f>
        <v>3.1141384966715941</v>
      </c>
      <c r="AM12" s="304">
        <f t="shared" si="27"/>
        <v>2.303432964270181</v>
      </c>
      <c r="AN12" s="304">
        <f>SUM(AN24,AN36,AN54,AN66,AN78,AN96)</f>
        <v>1.8084414719570721</v>
      </c>
    </row>
    <row r="13" spans="1:40" x14ac:dyDescent="0.2">
      <c r="A13" s="13" t="str">
        <f>name!E8</f>
        <v>Skilled trades occupations</v>
      </c>
      <c r="B13" s="304">
        <f t="shared" si="0"/>
        <v>49.751308883140993</v>
      </c>
      <c r="C13" s="304">
        <f t="shared" si="0"/>
        <v>49.753157847894109</v>
      </c>
      <c r="D13" s="304">
        <f t="shared" si="0"/>
        <v>46.750496938402847</v>
      </c>
      <c r="E13" s="304"/>
      <c r="F13" s="304">
        <f t="shared" si="1"/>
        <v>6.1375204894823336E-2</v>
      </c>
      <c r="G13" s="304">
        <f t="shared" si="1"/>
        <v>8.1372706848902979E-2</v>
      </c>
      <c r="H13" s="304">
        <f t="shared" si="1"/>
        <v>0.11769057306816273</v>
      </c>
      <c r="I13" s="304"/>
      <c r="J13" s="304">
        <f t="shared" si="2"/>
        <v>0.88920501410291952</v>
      </c>
      <c r="K13" s="304">
        <f t="shared" si="2"/>
        <v>1.3440296774088532</v>
      </c>
      <c r="L13" s="304">
        <f t="shared" si="2"/>
        <v>2.1447258243216187</v>
      </c>
      <c r="M13" s="304"/>
      <c r="N13" s="304">
        <f t="shared" si="3"/>
        <v>2.7020772213236963</v>
      </c>
      <c r="O13" s="304">
        <f t="shared" si="3"/>
        <v>3.3136793819040582</v>
      </c>
      <c r="P13" s="304">
        <f t="shared" si="3"/>
        <v>4.1687787962888345</v>
      </c>
      <c r="Q13" s="306"/>
      <c r="R13" s="304">
        <f t="shared" ref="R13:T13" si="28">SUM(R25,R37,R55,R67,R79,R97)</f>
        <v>1.186798740633866</v>
      </c>
      <c r="S13" s="304">
        <f t="shared" si="28"/>
        <v>1.3409133867550334</v>
      </c>
      <c r="T13" s="304">
        <f t="shared" si="28"/>
        <v>1.6361232791549905</v>
      </c>
      <c r="U13" s="306"/>
      <c r="V13" s="304">
        <f t="shared" ref="V13:X13" si="29">SUM(V25,V37,V55,V67,V79,V97)</f>
        <v>2.7812881617186971</v>
      </c>
      <c r="W13" s="304">
        <f t="shared" si="29"/>
        <v>3.0785458547730808</v>
      </c>
      <c r="X13" s="304">
        <f t="shared" si="29"/>
        <v>3.5521734200512354</v>
      </c>
      <c r="Y13" s="306"/>
      <c r="Z13" s="304">
        <f t="shared" ref="Z13:AB13" si="30">SUM(Z25,Z37,Z55,Z67,Z79,Z97)</f>
        <v>16.458694384844456</v>
      </c>
      <c r="AA13" s="304">
        <f t="shared" si="30"/>
        <v>17.032710985534077</v>
      </c>
      <c r="AB13" s="304">
        <f t="shared" si="30"/>
        <v>16.283956607704962</v>
      </c>
      <c r="AC13" s="306"/>
      <c r="AD13" s="304">
        <f t="shared" ref="AD13:AF13" si="31">SUM(AD25,AD37,AD55,AD67,AD79,AD97)</f>
        <v>13.251246204077795</v>
      </c>
      <c r="AE13" s="304">
        <f t="shared" si="31"/>
        <v>14.019981071222471</v>
      </c>
      <c r="AF13" s="304">
        <f t="shared" si="31"/>
        <v>12.846758953180842</v>
      </c>
      <c r="AG13" s="306"/>
      <c r="AH13" s="304">
        <f t="shared" ref="AH13:AJ13" si="32">SUM(AH25,AH37,AH55,AH67,AH79,AH97)</f>
        <v>7.5204837637609208</v>
      </c>
      <c r="AI13" s="304">
        <f t="shared" si="32"/>
        <v>6.6175379212447787</v>
      </c>
      <c r="AJ13" s="304">
        <f t="shared" si="32"/>
        <v>4.5241951321716689</v>
      </c>
      <c r="AK13" s="306"/>
      <c r="AL13" s="304">
        <f t="shared" ref="AL13:AN13" si="33">SUM(AL25,AL37,AL55,AL67,AL79,AL97)</f>
        <v>4.900140187783828</v>
      </c>
      <c r="AM13" s="304">
        <f t="shared" si="33"/>
        <v>2.9243868622028537</v>
      </c>
      <c r="AN13" s="304">
        <f t="shared" si="33"/>
        <v>1.4760943524605348</v>
      </c>
    </row>
    <row r="14" spans="1:40" x14ac:dyDescent="0.2">
      <c r="A14" s="13" t="str">
        <f>name!E9</f>
        <v>Caring, leisure and other service occupations</v>
      </c>
      <c r="B14" s="304">
        <f t="shared" si="0"/>
        <v>46.152829552684977</v>
      </c>
      <c r="C14" s="304">
        <f t="shared" si="0"/>
        <v>49.365563995420871</v>
      </c>
      <c r="D14" s="304">
        <f t="shared" si="0"/>
        <v>53.88036034793047</v>
      </c>
      <c r="E14" s="304"/>
      <c r="F14" s="304">
        <f t="shared" si="1"/>
        <v>4.1938910323937484E-2</v>
      </c>
      <c r="G14" s="304">
        <f t="shared" si="1"/>
        <v>6.0231256216305824E-2</v>
      </c>
      <c r="H14" s="304">
        <f t="shared" si="1"/>
        <v>0.10882190377023393</v>
      </c>
      <c r="I14" s="304"/>
      <c r="J14" s="304">
        <f t="shared" si="2"/>
        <v>1.8797914698353524</v>
      </c>
      <c r="K14" s="304">
        <f t="shared" si="2"/>
        <v>2.6560266905064664</v>
      </c>
      <c r="L14" s="304">
        <f t="shared" si="2"/>
        <v>5.0602003203147374</v>
      </c>
      <c r="M14" s="304"/>
      <c r="N14" s="304">
        <f t="shared" si="3"/>
        <v>6.0045703080262482</v>
      </c>
      <c r="O14" s="304">
        <f t="shared" si="3"/>
        <v>7.1163181703815113</v>
      </c>
      <c r="P14" s="304">
        <f t="shared" si="3"/>
        <v>9.4537921041696933</v>
      </c>
      <c r="Q14" s="306"/>
      <c r="R14" s="304">
        <f>SUM(R26,R38,R56,R68,R80,R98)</f>
        <v>4.5794763716258533</v>
      </c>
      <c r="S14" s="304">
        <f t="shared" ref="S14:T14" si="34">SUM(S26,S38,S56,S68,S80,S98)</f>
        <v>4.7937674886616293</v>
      </c>
      <c r="T14" s="304">
        <f t="shared" si="34"/>
        <v>5.6018638257537496</v>
      </c>
      <c r="U14" s="306"/>
      <c r="V14" s="304">
        <f t="shared" ref="V14:X14" si="35">SUM(V26,V38,V56,V68,V80,V98)</f>
        <v>2.8937998272333383</v>
      </c>
      <c r="W14" s="304">
        <f t="shared" si="35"/>
        <v>3.1198175760873932</v>
      </c>
      <c r="X14" s="304">
        <f t="shared" si="35"/>
        <v>3.8622844891139967</v>
      </c>
      <c r="Y14" s="306"/>
      <c r="Z14" s="304">
        <f t="shared" ref="Z14:AB14" si="36">SUM(Z26,Z38,Z56,Z68,Z80,Z98)</f>
        <v>15.170302110523718</v>
      </c>
      <c r="AA14" s="304">
        <f t="shared" si="36"/>
        <v>16.65799087117605</v>
      </c>
      <c r="AB14" s="304">
        <f t="shared" si="36"/>
        <v>17.895876399251662</v>
      </c>
      <c r="AC14" s="306"/>
      <c r="AD14" s="304">
        <f t="shared" ref="AD14:AF14" si="37">SUM(AD26,AD38,AD56,AD68,AD80,AD98)</f>
        <v>11.033732821246911</v>
      </c>
      <c r="AE14" s="304">
        <f t="shared" si="37"/>
        <v>11.433629173878042</v>
      </c>
      <c r="AF14" s="304">
        <f t="shared" si="37"/>
        <v>9.4225312914036063</v>
      </c>
      <c r="AG14" s="306"/>
      <c r="AH14" s="304">
        <f t="shared" ref="AH14:AJ14" si="38">SUM(AH26,AH38,AH56,AH68,AH80,AH98)</f>
        <v>3.1447013990252271</v>
      </c>
      <c r="AI14" s="304">
        <f t="shared" si="38"/>
        <v>2.5577877623667895</v>
      </c>
      <c r="AJ14" s="304">
        <f t="shared" si="38"/>
        <v>1.7989433988435792</v>
      </c>
      <c r="AK14" s="306"/>
      <c r="AL14" s="304">
        <f t="shared" ref="AL14:AN14" si="39">SUM(AL26,AL38,AL56,AL68,AL80,AL98)</f>
        <v>1.404516334844391</v>
      </c>
      <c r="AM14" s="304">
        <f t="shared" si="39"/>
        <v>0.96999500614667733</v>
      </c>
      <c r="AN14" s="304">
        <f t="shared" si="39"/>
        <v>0.67604661530920984</v>
      </c>
    </row>
    <row r="15" spans="1:40" x14ac:dyDescent="0.2">
      <c r="A15" s="13" t="str">
        <f>name!E10</f>
        <v>Sales and customer service occupations</v>
      </c>
      <c r="B15" s="304">
        <f t="shared" si="0"/>
        <v>39.130262708057828</v>
      </c>
      <c r="C15" s="304">
        <f t="shared" si="0"/>
        <v>40.099838628879638</v>
      </c>
      <c r="D15" s="304">
        <f t="shared" si="0"/>
        <v>40.925974516989484</v>
      </c>
      <c r="E15" s="304"/>
      <c r="F15" s="304">
        <f t="shared" si="1"/>
        <v>0.10425489440586412</v>
      </c>
      <c r="G15" s="304">
        <f t="shared" si="1"/>
        <v>0.149089434837653</v>
      </c>
      <c r="H15" s="304">
        <f t="shared" si="1"/>
        <v>0.24940368406080379</v>
      </c>
      <c r="I15" s="304"/>
      <c r="J15" s="304">
        <f t="shared" si="2"/>
        <v>1.3820256133195572</v>
      </c>
      <c r="K15" s="304">
        <f t="shared" si="2"/>
        <v>1.9542876194873211</v>
      </c>
      <c r="L15" s="304">
        <f t="shared" si="2"/>
        <v>3.4101584627504575</v>
      </c>
      <c r="M15" s="304"/>
      <c r="N15" s="304">
        <f t="shared" si="3"/>
        <v>5.4902501806835025</v>
      </c>
      <c r="O15" s="304">
        <f t="shared" si="3"/>
        <v>6.4478883177219508</v>
      </c>
      <c r="P15" s="304">
        <f t="shared" si="3"/>
        <v>8.5330396203550976</v>
      </c>
      <c r="Q15" s="306"/>
      <c r="R15" s="304">
        <f t="shared" ref="R15:T15" si="40">SUM(R27,R39,R57,R69,R81,R99)</f>
        <v>1.7519381472581477</v>
      </c>
      <c r="S15" s="304">
        <f t="shared" si="40"/>
        <v>1.9726465950386314</v>
      </c>
      <c r="T15" s="304">
        <f t="shared" si="40"/>
        <v>2.6013227181560108</v>
      </c>
      <c r="U15" s="306"/>
      <c r="V15" s="304">
        <f t="shared" ref="V15:X15" si="41">SUM(V27,V39,V57,V69,V81,V99)</f>
        <v>1.8468389897388908</v>
      </c>
      <c r="W15" s="304">
        <f t="shared" si="41"/>
        <v>2.1103464173762587</v>
      </c>
      <c r="X15" s="304">
        <f t="shared" si="41"/>
        <v>2.5543364374031374</v>
      </c>
      <c r="Y15" s="306"/>
      <c r="Z15" s="304">
        <f t="shared" ref="Z15:AB15" si="42">SUM(Z27,Z39,Z57,Z69,Z81,Z99)</f>
        <v>9.8409497208641863</v>
      </c>
      <c r="AA15" s="304">
        <f t="shared" si="42"/>
        <v>10.495256592693147</v>
      </c>
      <c r="AB15" s="304">
        <f t="shared" si="42"/>
        <v>10.945929293338724</v>
      </c>
      <c r="AC15" s="306"/>
      <c r="AD15" s="304">
        <f t="shared" ref="AD15:AF15" si="43">SUM(AD27,AD39,AD57,AD69,AD81,AD99)</f>
        <v>9.5613292861572194</v>
      </c>
      <c r="AE15" s="304">
        <f t="shared" si="43"/>
        <v>10.009304319256929</v>
      </c>
      <c r="AF15" s="304">
        <f t="shared" si="43"/>
        <v>8.6881632684384442</v>
      </c>
      <c r="AG15" s="306"/>
      <c r="AH15" s="304">
        <f t="shared" ref="AH15:AJ15" si="44">SUM(AH27,AH39,AH57,AH69,AH81,AH99)</f>
        <v>5.7960457380867272</v>
      </c>
      <c r="AI15" s="304">
        <f t="shared" si="44"/>
        <v>4.8634265291317735</v>
      </c>
      <c r="AJ15" s="304">
        <f t="shared" si="44"/>
        <v>2.5933721638034934</v>
      </c>
      <c r="AK15" s="306"/>
      <c r="AL15" s="304">
        <f t="shared" ref="AL15:AN15" si="45">SUM(AL27,AL39,AL57,AL69,AL81,AL99)</f>
        <v>3.3566301375437364</v>
      </c>
      <c r="AM15" s="304">
        <f t="shared" si="45"/>
        <v>2.0975928033359827</v>
      </c>
      <c r="AN15" s="304">
        <f t="shared" si="45"/>
        <v>1.3502488686833183</v>
      </c>
    </row>
    <row r="16" spans="1:40" x14ac:dyDescent="0.2">
      <c r="A16" s="13" t="str">
        <f>name!E11</f>
        <v>Process, plant and machine operatives</v>
      </c>
      <c r="B16" s="304">
        <f t="shared" si="0"/>
        <v>39.028766734116104</v>
      </c>
      <c r="C16" s="304">
        <f t="shared" si="0"/>
        <v>45.318423847937176</v>
      </c>
      <c r="D16" s="304">
        <f t="shared" si="0"/>
        <v>46.076193697203493</v>
      </c>
      <c r="E16" s="304"/>
      <c r="F16" s="304">
        <f t="shared" si="1"/>
        <v>7.8178360536894281E-2</v>
      </c>
      <c r="G16" s="304">
        <f t="shared" si="1"/>
        <v>0.13718319536058723</v>
      </c>
      <c r="H16" s="304">
        <f t="shared" si="1"/>
        <v>0.27641830165785042</v>
      </c>
      <c r="I16" s="304"/>
      <c r="J16" s="304">
        <f t="shared" si="2"/>
        <v>0.46501827369979726</v>
      </c>
      <c r="K16" s="304">
        <f t="shared" si="2"/>
        <v>0.79671166296819707</v>
      </c>
      <c r="L16" s="304">
        <f t="shared" si="2"/>
        <v>1.4709398142369672</v>
      </c>
      <c r="M16" s="304"/>
      <c r="N16" s="304">
        <f t="shared" si="3"/>
        <v>1.5727490711880949</v>
      </c>
      <c r="O16" s="304">
        <f t="shared" si="3"/>
        <v>2.3170337373773142</v>
      </c>
      <c r="P16" s="304">
        <f t="shared" si="3"/>
        <v>3.6443918494968077</v>
      </c>
      <c r="Q16" s="306"/>
      <c r="R16" s="304">
        <f t="shared" ref="R16:T16" si="46">SUM(R28,R40,R58,R70,R82,R100)</f>
        <v>0.73004097301670834</v>
      </c>
      <c r="S16" s="304">
        <f t="shared" si="46"/>
        <v>1.0206140143102429</v>
      </c>
      <c r="T16" s="304">
        <f t="shared" si="46"/>
        <v>1.3703391441959354</v>
      </c>
      <c r="U16" s="306"/>
      <c r="V16" s="304">
        <f t="shared" ref="V16:X16" si="47">SUM(V28,V40,V58,V70,V82,V100)</f>
        <v>1.2897598241823593</v>
      </c>
      <c r="W16" s="304">
        <f t="shared" si="47"/>
        <v>1.7716501482079159</v>
      </c>
      <c r="X16" s="304">
        <f t="shared" si="47"/>
        <v>2.3506138773563774</v>
      </c>
      <c r="Y16" s="306"/>
      <c r="Z16" s="304">
        <f t="shared" ref="Z16:AB16" si="48">SUM(Z28,Z40,Z58,Z70,Z82,Z100)</f>
        <v>8.0132643385095879</v>
      </c>
      <c r="AA16" s="304">
        <f t="shared" si="48"/>
        <v>10.792240893842594</v>
      </c>
      <c r="AB16" s="304">
        <f t="shared" si="48"/>
        <v>12.936987448307956</v>
      </c>
      <c r="AC16" s="306"/>
      <c r="AD16" s="304">
        <f t="shared" ref="AD16:AF16" si="49">SUM(AD28,AD40,AD58,AD70,AD82,AD100)</f>
        <v>11.459514139380435</v>
      </c>
      <c r="AE16" s="304">
        <f t="shared" si="49"/>
        <v>15.433093354085349</v>
      </c>
      <c r="AF16" s="304">
        <f t="shared" si="49"/>
        <v>16.197984999986506</v>
      </c>
      <c r="AG16" s="306"/>
      <c r="AH16" s="304">
        <f t="shared" ref="AH16:AJ16" si="50">SUM(AH28,AH40,AH58,AH70,AH82,AH100)</f>
        <v>9.3309980192341921</v>
      </c>
      <c r="AI16" s="304">
        <f t="shared" si="50"/>
        <v>9.4758575528747535</v>
      </c>
      <c r="AJ16" s="304">
        <f t="shared" si="50"/>
        <v>6.2454436989135695</v>
      </c>
      <c r="AK16" s="306"/>
      <c r="AL16" s="304">
        <f t="shared" ref="AL16:AN16" si="51">SUM(AL28,AL40,AL58,AL70,AL82,AL100)</f>
        <v>6.0892437343680355</v>
      </c>
      <c r="AM16" s="304">
        <f t="shared" si="51"/>
        <v>3.5740392889102188</v>
      </c>
      <c r="AN16" s="304">
        <f t="shared" si="51"/>
        <v>1.5830745630515233</v>
      </c>
    </row>
    <row r="17" spans="1:40" x14ac:dyDescent="0.2">
      <c r="A17" s="13" t="str">
        <f>name!E12</f>
        <v>Elementary occupations</v>
      </c>
      <c r="B17" s="304">
        <f t="shared" si="0"/>
        <v>51.416003045033989</v>
      </c>
      <c r="C17" s="304">
        <f t="shared" si="0"/>
        <v>51.266911694809998</v>
      </c>
      <c r="D17" s="304">
        <f t="shared" si="0"/>
        <v>48.905632435317202</v>
      </c>
      <c r="E17" s="304"/>
      <c r="F17" s="304">
        <f t="shared" si="1"/>
        <v>3.3590976444095949E-2</v>
      </c>
      <c r="G17" s="304">
        <f t="shared" si="1"/>
        <v>5.1927220152298476E-2</v>
      </c>
      <c r="H17" s="304">
        <f t="shared" si="1"/>
        <v>8.8563859020380095E-2</v>
      </c>
      <c r="I17" s="304"/>
      <c r="J17" s="304">
        <f t="shared" si="2"/>
        <v>1.0021809193221773</v>
      </c>
      <c r="K17" s="304">
        <f t="shared" si="2"/>
        <v>1.5170264207485613</v>
      </c>
      <c r="L17" s="304">
        <f t="shared" si="2"/>
        <v>3.0430683713746243</v>
      </c>
      <c r="M17" s="304"/>
      <c r="N17" s="304">
        <f t="shared" si="3"/>
        <v>3.4904438451915358</v>
      </c>
      <c r="O17" s="304">
        <f t="shared" si="3"/>
        <v>4.263393947727371</v>
      </c>
      <c r="P17" s="304">
        <f t="shared" si="3"/>
        <v>5.6769916638054925</v>
      </c>
      <c r="Q17" s="306"/>
      <c r="R17" s="304">
        <f t="shared" ref="R17:T17" si="52">SUM(R29,R41,R59,R71,R83,R101)</f>
        <v>1.7149103277817941</v>
      </c>
      <c r="S17" s="304">
        <f t="shared" si="52"/>
        <v>2.0660895240992376</v>
      </c>
      <c r="T17" s="304">
        <f t="shared" si="52"/>
        <v>2.8941773733027061</v>
      </c>
      <c r="U17" s="306"/>
      <c r="V17" s="304">
        <f t="shared" ref="V17:X17" si="53">SUM(V29,V41,V59,V71,V83,V101)</f>
        <v>1.6341291979679597</v>
      </c>
      <c r="W17" s="304">
        <f t="shared" si="53"/>
        <v>1.9396640654195707</v>
      </c>
      <c r="X17" s="304">
        <f t="shared" si="53"/>
        <v>2.6399288355722987</v>
      </c>
      <c r="Y17" s="306"/>
      <c r="Z17" s="304">
        <f t="shared" ref="Z17:AB17" si="54">SUM(Z29,Z41,Z59,Z71,Z83,Z101)</f>
        <v>8.1244440614062974</v>
      </c>
      <c r="AA17" s="304">
        <f t="shared" si="54"/>
        <v>8.4217904721508532</v>
      </c>
      <c r="AB17" s="304">
        <f t="shared" si="54"/>
        <v>8.2165779611109642</v>
      </c>
      <c r="AC17" s="306"/>
      <c r="AD17" s="304">
        <f t="shared" ref="AD17:AF17" si="55">SUM(AD29,AD41,AD59,AD71,AD83,AD101)</f>
        <v>14.318875039670774</v>
      </c>
      <c r="AE17" s="304">
        <f t="shared" si="55"/>
        <v>16.125664051329125</v>
      </c>
      <c r="AF17" s="304">
        <f t="shared" si="55"/>
        <v>15.328838655151618</v>
      </c>
      <c r="AG17" s="306"/>
      <c r="AH17" s="304">
        <f t="shared" ref="AH17:AJ17" si="56">SUM(AH29,AH41,AH59,AH71,AH83,AH101)</f>
        <v>12.997946366721399</v>
      </c>
      <c r="AI17" s="304">
        <f t="shared" si="56"/>
        <v>11.882322780757736</v>
      </c>
      <c r="AJ17" s="304">
        <f t="shared" si="56"/>
        <v>8.1723737160412711</v>
      </c>
      <c r="AK17" s="306"/>
      <c r="AL17" s="304">
        <f t="shared" ref="AL17:AN17" si="57">SUM(AL29,AL41,AL59,AL71,AL83,AL101)</f>
        <v>8.0994823105279483</v>
      </c>
      <c r="AM17" s="304">
        <f t="shared" si="57"/>
        <v>4.9990332124252443</v>
      </c>
      <c r="AN17" s="304">
        <f t="shared" si="57"/>
        <v>2.8451119999378518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14.689999999999996</v>
      </c>
      <c r="C20" s="305">
        <f>SUM(C21:C29)</f>
        <v>14.543000000000006</v>
      </c>
      <c r="D20" s="305">
        <f>SUM(D21:D29)</f>
        <v>14.482999999999995</v>
      </c>
      <c r="E20" s="304"/>
      <c r="F20" s="305">
        <f>SUM(F21:F29)</f>
        <v>0.18845754734057979</v>
      </c>
      <c r="G20" s="305">
        <f>SUM(G21:G29)</f>
        <v>0.24846575442304952</v>
      </c>
      <c r="H20" s="305">
        <f>SUM(H21:H29)</f>
        <v>0.37477783327237396</v>
      </c>
      <c r="I20" s="304"/>
      <c r="J20" s="305">
        <f>SUM(J21:J29)</f>
        <v>1.0512872068353143</v>
      </c>
      <c r="K20" s="305">
        <f>SUM(K21:K29)</f>
        <v>1.3429342195415968</v>
      </c>
      <c r="L20" s="305">
        <f>SUM(L21:L29)</f>
        <v>1.9874046916004713</v>
      </c>
      <c r="M20" s="304"/>
      <c r="N20" s="305">
        <f>SUM(N21:N29)</f>
        <v>2.6742329594297565</v>
      </c>
      <c r="O20" s="305">
        <f>SUM(O21:O29)</f>
        <v>2.7365196736999668</v>
      </c>
      <c r="P20" s="305">
        <f>SUM(P21:P29)</f>
        <v>3.0354141749465353</v>
      </c>
      <c r="Q20" s="306"/>
      <c r="R20" s="305">
        <f>SUM(R21:R29)</f>
        <v>0.45745227919944348</v>
      </c>
      <c r="S20" s="305">
        <f>SUM(S21:S29)</f>
        <v>0.48130718548869844</v>
      </c>
      <c r="T20" s="305">
        <f>SUM(T21:T29)</f>
        <v>0.55581157520243951</v>
      </c>
      <c r="U20" s="306"/>
      <c r="V20" s="305">
        <f>SUM(V21:V29)</f>
        <v>1.2388196263557936</v>
      </c>
      <c r="W20" s="305">
        <f>SUM(W21:W29)</f>
        <v>1.2236907154956873</v>
      </c>
      <c r="X20" s="305">
        <f>SUM(X21:X29)</f>
        <v>1.306572556687404</v>
      </c>
      <c r="Y20" s="306"/>
      <c r="Z20" s="305">
        <f>SUM(Z21:Z29)</f>
        <v>3.1189513925937704</v>
      </c>
      <c r="AA20" s="305">
        <f>SUM(AA21:AA29)</f>
        <v>3.0821563816830881</v>
      </c>
      <c r="AB20" s="305">
        <f>SUM(AB21:AB29)</f>
        <v>3.047287009971134</v>
      </c>
      <c r="AC20" s="306"/>
      <c r="AD20" s="305">
        <f>SUM(AD21:AD29)</f>
        <v>2.6332701388510165</v>
      </c>
      <c r="AE20" s="305">
        <f>SUM(AE21:AE29)</f>
        <v>2.6697974097528823</v>
      </c>
      <c r="AF20" s="305">
        <f>SUM(AF21:AF29)</f>
        <v>2.2822947951635357</v>
      </c>
      <c r="AG20" s="306"/>
      <c r="AH20" s="305">
        <f>SUM(AH21:AH29)</f>
        <v>1.8154641064066648</v>
      </c>
      <c r="AI20" s="305">
        <f>SUM(AI21:AI29)</f>
        <v>1.5807141308259327</v>
      </c>
      <c r="AJ20" s="305">
        <f>SUM(AJ21:AJ29)</f>
        <v>1.103426429300743</v>
      </c>
      <c r="AK20" s="306"/>
      <c r="AL20" s="305">
        <f>SUM(AL21:AL29)</f>
        <v>1.5120647429876564</v>
      </c>
      <c r="AM20" s="305">
        <f>SUM(AM21:AM29)</f>
        <v>1.177414529089104</v>
      </c>
      <c r="AN20" s="305">
        <f>SUM(AN21:AN29)</f>
        <v>0.79001093385536003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1.4224533694150494</v>
      </c>
      <c r="C21" s="304">
        <f t="shared" ref="C21:D21" si="59">SUM(G21,K21,O21,S21,W21,AA21,AE21,AI21,AM21)</f>
        <v>1.4419817053078341</v>
      </c>
      <c r="D21" s="304">
        <f t="shared" si="59"/>
        <v>1.5481566133811713</v>
      </c>
      <c r="E21" s="304"/>
      <c r="F21" s="304">
        <v>2.824815512825464E-2</v>
      </c>
      <c r="G21" s="304">
        <v>3.6003860086459678E-2</v>
      </c>
      <c r="H21" s="304">
        <v>4.9257108868391949E-2</v>
      </c>
      <c r="I21" s="304"/>
      <c r="J21" s="304">
        <v>0.21832933321687181</v>
      </c>
      <c r="K21" s="304">
        <v>0.25794630615964831</v>
      </c>
      <c r="L21" s="304">
        <v>0.35260887521723938</v>
      </c>
      <c r="M21" s="304"/>
      <c r="N21" s="304">
        <v>0.32771891507552764</v>
      </c>
      <c r="O21" s="304">
        <v>0.32297857811696301</v>
      </c>
      <c r="P21" s="304">
        <v>0.35484592752815425</v>
      </c>
      <c r="Q21" s="306"/>
      <c r="R21" s="304">
        <v>5.8477782895381074E-2</v>
      </c>
      <c r="S21" s="304">
        <v>5.7778966493377465E-2</v>
      </c>
      <c r="T21" s="304">
        <v>5.9764897272223942E-2</v>
      </c>
      <c r="U21" s="306"/>
      <c r="V21" s="304">
        <v>0.11569912923035761</v>
      </c>
      <c r="W21" s="304">
        <v>0.10336961472792545</v>
      </c>
      <c r="X21" s="304">
        <v>0.10035720654337815</v>
      </c>
      <c r="Y21" s="306"/>
      <c r="Z21" s="304">
        <v>0.22193377069294279</v>
      </c>
      <c r="AA21" s="304">
        <v>0.23148228358348411</v>
      </c>
      <c r="AB21" s="304">
        <v>0.27230651788838134</v>
      </c>
      <c r="AC21" s="306"/>
      <c r="AD21" s="304">
        <v>0.18569826754910299</v>
      </c>
      <c r="AE21" s="304">
        <v>0.20578368912237485</v>
      </c>
      <c r="AF21" s="304">
        <v>0.18866745505444737</v>
      </c>
      <c r="AG21" s="306"/>
      <c r="AH21" s="304">
        <v>0.14269163368039808</v>
      </c>
      <c r="AI21" s="304">
        <v>0.12262381963379117</v>
      </c>
      <c r="AJ21" s="304">
        <v>8.01634544765744E-2</v>
      </c>
      <c r="AK21" s="306"/>
      <c r="AL21" s="304">
        <v>0.1236563819462126</v>
      </c>
      <c r="AM21" s="304">
        <v>0.10401458738380998</v>
      </c>
      <c r="AN21" s="304">
        <v>9.0185170532380399E-2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2.5328796070538053</v>
      </c>
      <c r="C22" s="304">
        <f t="shared" ref="C22:C29" si="61">SUM(G22,K22,O22,S22,W22,AA22,AE22,AI22,AM22)</f>
        <v>2.6595171196812766</v>
      </c>
      <c r="D22" s="304">
        <f t="shared" ref="D22:D29" si="62">SUM(H22,L22,P22,T22,X22,AB22,AF22,AJ22,AN22)</f>
        <v>2.9680378345741896</v>
      </c>
      <c r="E22" s="304"/>
      <c r="F22" s="304">
        <v>9.588302329455807E-2</v>
      </c>
      <c r="G22" s="304">
        <v>0.1329789405192279</v>
      </c>
      <c r="H22" s="304">
        <v>0.2027188119701962</v>
      </c>
      <c r="I22" s="304"/>
      <c r="J22" s="304">
        <v>0.46086238080554986</v>
      </c>
      <c r="K22" s="304">
        <v>0.61638767951748352</v>
      </c>
      <c r="L22" s="304">
        <v>0.92720420939614134</v>
      </c>
      <c r="M22" s="304"/>
      <c r="N22" s="304">
        <v>0.83228416501450342</v>
      </c>
      <c r="O22" s="304">
        <v>0.83805287954850238</v>
      </c>
      <c r="P22" s="304">
        <v>0.87182839533839041</v>
      </c>
      <c r="Q22" s="306"/>
      <c r="R22" s="304">
        <v>8.9350168031492413E-2</v>
      </c>
      <c r="S22" s="304">
        <v>8.9698708545781006E-2</v>
      </c>
      <c r="T22" s="304">
        <v>9.1478871731037845E-2</v>
      </c>
      <c r="U22" s="306"/>
      <c r="V22" s="304">
        <v>0.29605429916392484</v>
      </c>
      <c r="W22" s="304">
        <v>0.27073173071318318</v>
      </c>
      <c r="X22" s="304">
        <v>0.25337569898532458</v>
      </c>
      <c r="Y22" s="306"/>
      <c r="Z22" s="304">
        <v>0.37060386923601746</v>
      </c>
      <c r="AA22" s="304">
        <v>0.36573323705832039</v>
      </c>
      <c r="AB22" s="304">
        <v>0.34478997905877978</v>
      </c>
      <c r="AC22" s="306"/>
      <c r="AD22" s="304">
        <v>0.17308461596424823</v>
      </c>
      <c r="AE22" s="304">
        <v>0.15778044745933464</v>
      </c>
      <c r="AF22" s="304">
        <v>0.14202621608605773</v>
      </c>
      <c r="AG22" s="306"/>
      <c r="AH22" s="304">
        <v>0.13160616180518703</v>
      </c>
      <c r="AI22" s="304">
        <v>0.12154604924174778</v>
      </c>
      <c r="AJ22" s="304">
        <v>8.3812439866333674E-2</v>
      </c>
      <c r="AK22" s="306"/>
      <c r="AL22" s="304">
        <v>8.3150923738323973E-2</v>
      </c>
      <c r="AM22" s="304">
        <v>6.66074470776956E-2</v>
      </c>
      <c r="AN22" s="304">
        <v>5.0803212141927907E-2</v>
      </c>
    </row>
    <row r="23" spans="1:40" x14ac:dyDescent="0.2">
      <c r="A23" s="13" t="str">
        <f t="shared" si="58"/>
        <v>Associate professional occupations</v>
      </c>
      <c r="B23" s="304">
        <f t="shared" si="60"/>
        <v>2.1029826453469886</v>
      </c>
      <c r="C23" s="304">
        <f t="shared" si="61"/>
        <v>1.9557008576705028</v>
      </c>
      <c r="D23" s="304">
        <f t="shared" si="62"/>
        <v>2.1106675663988987</v>
      </c>
      <c r="E23" s="304"/>
      <c r="F23" s="304">
        <v>3.5415604296730352E-2</v>
      </c>
      <c r="G23" s="304">
        <v>4.4032347902635577E-2</v>
      </c>
      <c r="H23" s="304">
        <v>7.1274398572601608E-2</v>
      </c>
      <c r="I23" s="304"/>
      <c r="J23" s="304">
        <v>0.15971813293210377</v>
      </c>
      <c r="K23" s="304">
        <v>0.19846760153405593</v>
      </c>
      <c r="L23" s="304">
        <v>0.31167530843456503</v>
      </c>
      <c r="M23" s="304"/>
      <c r="N23" s="304">
        <v>0.50145201939452855</v>
      </c>
      <c r="O23" s="304">
        <v>0.45772903801422221</v>
      </c>
      <c r="P23" s="304">
        <v>0.47818921816269516</v>
      </c>
      <c r="Q23" s="306"/>
      <c r="R23" s="304">
        <v>4.2286048384085062E-2</v>
      </c>
      <c r="S23" s="304">
        <v>4.0499720907822181E-2</v>
      </c>
      <c r="T23" s="304">
        <v>4.8317489158421455E-2</v>
      </c>
      <c r="U23" s="306"/>
      <c r="V23" s="304">
        <v>0.26998771427731361</v>
      </c>
      <c r="W23" s="304">
        <v>0.27415912762487149</v>
      </c>
      <c r="X23" s="304">
        <v>0.32457675522002094</v>
      </c>
      <c r="Y23" s="306"/>
      <c r="Z23" s="304">
        <v>0.59302945669222895</v>
      </c>
      <c r="AA23" s="304">
        <v>0.53817315312856406</v>
      </c>
      <c r="AB23" s="304">
        <v>0.56316161673852849</v>
      </c>
      <c r="AC23" s="306"/>
      <c r="AD23" s="304">
        <v>0.20944187330644778</v>
      </c>
      <c r="AE23" s="304">
        <v>0.17216950326579883</v>
      </c>
      <c r="AF23" s="304">
        <v>0.11550533308811474</v>
      </c>
      <c r="AG23" s="306"/>
      <c r="AH23" s="304">
        <v>0.17010331606815379</v>
      </c>
      <c r="AI23" s="304">
        <v>0.1359886669603505</v>
      </c>
      <c r="AJ23" s="304">
        <v>9.1845958077752726E-2</v>
      </c>
      <c r="AK23" s="306"/>
      <c r="AL23" s="304">
        <v>0.12154847999539699</v>
      </c>
      <c r="AM23" s="304">
        <v>9.4481698332181827E-2</v>
      </c>
      <c r="AN23" s="304">
        <v>0.10612148894619843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1.6102426916296908</v>
      </c>
      <c r="C24" s="304">
        <f t="shared" si="61"/>
        <v>1.4562460252906739</v>
      </c>
      <c r="D24" s="304">
        <f t="shared" si="62"/>
        <v>1.250264481903417</v>
      </c>
      <c r="E24" s="304"/>
      <c r="F24" s="304">
        <v>7.348771988200201E-3</v>
      </c>
      <c r="G24" s="304">
        <v>7.2743515926619136E-3</v>
      </c>
      <c r="H24" s="304">
        <v>8.6833146727225766E-3</v>
      </c>
      <c r="I24" s="304"/>
      <c r="J24" s="304">
        <v>7.1762921597271351E-2</v>
      </c>
      <c r="K24" s="304">
        <v>8.3693708048900486E-2</v>
      </c>
      <c r="L24" s="304">
        <v>0.12178883980400711</v>
      </c>
      <c r="M24" s="304"/>
      <c r="N24" s="304">
        <v>0.31303089240559306</v>
      </c>
      <c r="O24" s="304">
        <v>0.30651595207021776</v>
      </c>
      <c r="P24" s="304">
        <v>0.31969739686869786</v>
      </c>
      <c r="Q24" s="306"/>
      <c r="R24" s="304">
        <v>3.6016380127656102E-2</v>
      </c>
      <c r="S24" s="304">
        <v>3.3413398304945031E-2</v>
      </c>
      <c r="T24" s="304">
        <v>3.2268648846597629E-2</v>
      </c>
      <c r="U24" s="306"/>
      <c r="V24" s="304">
        <v>0.14082162080104571</v>
      </c>
      <c r="W24" s="304">
        <v>0.13077521199117462</v>
      </c>
      <c r="X24" s="304">
        <v>0.12942448525048272</v>
      </c>
      <c r="Y24" s="306"/>
      <c r="Z24" s="304">
        <v>0.33402155706955156</v>
      </c>
      <c r="AA24" s="304">
        <v>0.28571021618198555</v>
      </c>
      <c r="AB24" s="304">
        <v>0.20868732081449126</v>
      </c>
      <c r="AC24" s="306"/>
      <c r="AD24" s="304">
        <v>0.34945931070597153</v>
      </c>
      <c r="AE24" s="304">
        <v>0.30363174261220305</v>
      </c>
      <c r="AF24" s="304">
        <v>0.2202281367237145</v>
      </c>
      <c r="AG24" s="306"/>
      <c r="AH24" s="304">
        <v>0.18616246927612398</v>
      </c>
      <c r="AI24" s="304">
        <v>0.16430426515225346</v>
      </c>
      <c r="AJ24" s="304">
        <v>9.2148300767747549E-2</v>
      </c>
      <c r="AK24" s="306"/>
      <c r="AL24" s="304">
        <v>0.17161876765827752</v>
      </c>
      <c r="AM24" s="304">
        <v>0.14092717933633209</v>
      </c>
      <c r="AN24" s="304">
        <v>0.11733803815495579</v>
      </c>
    </row>
    <row r="25" spans="1:40" x14ac:dyDescent="0.2">
      <c r="A25" s="13" t="str">
        <f t="shared" si="58"/>
        <v>Skilled trades occupations</v>
      </c>
      <c r="B25" s="304">
        <f t="shared" si="60"/>
        <v>3.6044301968153691</v>
      </c>
      <c r="C25" s="304">
        <f t="shared" si="61"/>
        <v>3.5689511706269488</v>
      </c>
      <c r="D25" s="304">
        <f t="shared" si="62"/>
        <v>3.2434143079633078</v>
      </c>
      <c r="E25" s="304"/>
      <c r="F25" s="304">
        <v>1.5983201383572111E-2</v>
      </c>
      <c r="G25" s="304">
        <v>2.0684550006357227E-2</v>
      </c>
      <c r="H25" s="304">
        <v>3.0620865512585953E-2</v>
      </c>
      <c r="I25" s="304"/>
      <c r="J25" s="304">
        <v>6.7073896838450692E-2</v>
      </c>
      <c r="K25" s="304">
        <v>8.8972314343255685E-2</v>
      </c>
      <c r="L25" s="304">
        <v>0.13514799687118045</v>
      </c>
      <c r="M25" s="304"/>
      <c r="N25" s="304">
        <v>0.4462345870179068</v>
      </c>
      <c r="O25" s="304">
        <v>0.52411621048716395</v>
      </c>
      <c r="P25" s="304">
        <v>0.67229844790641036</v>
      </c>
      <c r="Q25" s="306"/>
      <c r="R25" s="304">
        <v>0.13403841484093451</v>
      </c>
      <c r="S25" s="304">
        <v>0.14904312643962495</v>
      </c>
      <c r="T25" s="304">
        <v>0.17449553124662978</v>
      </c>
      <c r="U25" s="306"/>
      <c r="V25" s="304">
        <v>0.29419468676005522</v>
      </c>
      <c r="W25" s="304">
        <v>0.31363194346718104</v>
      </c>
      <c r="X25" s="304">
        <v>0.35655616741688173</v>
      </c>
      <c r="Y25" s="306"/>
      <c r="Z25" s="304">
        <v>0.85216657870992651</v>
      </c>
      <c r="AA25" s="304">
        <v>0.811988335352404</v>
      </c>
      <c r="AB25" s="304">
        <v>0.65681858631475132</v>
      </c>
      <c r="AC25" s="306"/>
      <c r="AD25" s="304">
        <v>0.82171603758748601</v>
      </c>
      <c r="AE25" s="304">
        <v>0.84630993853611081</v>
      </c>
      <c r="AF25" s="304">
        <v>0.69529674532379337</v>
      </c>
      <c r="AG25" s="306"/>
      <c r="AH25" s="304">
        <v>0.55704893988005755</v>
      </c>
      <c r="AI25" s="304">
        <v>0.5115283194007415</v>
      </c>
      <c r="AJ25" s="304">
        <v>0.39916192033134001</v>
      </c>
      <c r="AK25" s="306"/>
      <c r="AL25" s="304">
        <v>0.4159738537969801</v>
      </c>
      <c r="AM25" s="304">
        <v>0.30267643259410942</v>
      </c>
      <c r="AN25" s="304">
        <v>0.1230180470397349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0.33818814181301704</v>
      </c>
      <c r="C26" s="304">
        <f t="shared" si="61"/>
        <v>0.34358250829053161</v>
      </c>
      <c r="D26" s="304">
        <f t="shared" si="62"/>
        <v>0.34794875674608378</v>
      </c>
      <c r="E26" s="304"/>
      <c r="F26" s="304">
        <v>1.9875447446482193E-3</v>
      </c>
      <c r="G26" s="304">
        <v>2.9050308579452525E-3</v>
      </c>
      <c r="H26" s="304">
        <v>3.9846528425631971E-3</v>
      </c>
      <c r="I26" s="304"/>
      <c r="J26" s="304">
        <v>2.2611668869602045E-2</v>
      </c>
      <c r="K26" s="304">
        <v>2.8876974334529387E-2</v>
      </c>
      <c r="L26" s="304">
        <v>3.988311750003027E-2</v>
      </c>
      <c r="M26" s="304"/>
      <c r="N26" s="304">
        <v>9.9413098031528507E-2</v>
      </c>
      <c r="O26" s="304">
        <v>0.10516417141875084</v>
      </c>
      <c r="P26" s="304">
        <v>0.10476253358717053</v>
      </c>
      <c r="Q26" s="306"/>
      <c r="R26" s="304">
        <v>2.422774837116665E-2</v>
      </c>
      <c r="S26" s="304">
        <v>3.0356408101935545E-2</v>
      </c>
      <c r="T26" s="304">
        <v>3.8537848519236619E-2</v>
      </c>
      <c r="U26" s="306"/>
      <c r="V26" s="304">
        <v>1.4111163381022435E-2</v>
      </c>
      <c r="W26" s="304">
        <v>1.3043185616635797E-2</v>
      </c>
      <c r="X26" s="304">
        <v>1.2727125727293327E-2</v>
      </c>
      <c r="Y26" s="306"/>
      <c r="Z26" s="304">
        <v>3.8899685019366581E-2</v>
      </c>
      <c r="AA26" s="304">
        <v>3.9722072044833509E-2</v>
      </c>
      <c r="AB26" s="304">
        <v>4.0267742872823149E-2</v>
      </c>
      <c r="AC26" s="306"/>
      <c r="AD26" s="304">
        <v>3.3950573100695228E-2</v>
      </c>
      <c r="AE26" s="304">
        <v>3.2792516288774776E-2</v>
      </c>
      <c r="AF26" s="304">
        <v>2.4370383450832058E-2</v>
      </c>
      <c r="AG26" s="306"/>
      <c r="AH26" s="304">
        <v>5.6341668490124647E-2</v>
      </c>
      <c r="AI26" s="304">
        <v>5.3900971565250699E-2</v>
      </c>
      <c r="AJ26" s="304">
        <v>4.6944916702837618E-2</v>
      </c>
      <c r="AK26" s="306"/>
      <c r="AL26" s="304">
        <v>4.6644991804862673E-2</v>
      </c>
      <c r="AM26" s="304">
        <v>3.6821178061875792E-2</v>
      </c>
      <c r="AN26" s="304">
        <v>3.6470435543297035E-2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0.84078400773156281</v>
      </c>
      <c r="C27" s="304">
        <f t="shared" si="61"/>
        <v>0.87221650359239822</v>
      </c>
      <c r="D27" s="304">
        <f t="shared" si="62"/>
        <v>0.91199702587373488</v>
      </c>
      <c r="E27" s="304"/>
      <c r="F27" s="304">
        <v>3.4316333757255951E-3</v>
      </c>
      <c r="G27" s="304">
        <v>4.3581845841548722E-3</v>
      </c>
      <c r="H27" s="304">
        <v>7.8882711899076526E-3</v>
      </c>
      <c r="I27" s="304"/>
      <c r="J27" s="304">
        <v>2.3798924743075253E-2</v>
      </c>
      <c r="K27" s="304">
        <v>3.0267868891989121E-2</v>
      </c>
      <c r="L27" s="304">
        <v>4.267315061367568E-2</v>
      </c>
      <c r="M27" s="304"/>
      <c r="N27" s="304">
        <v>9.7288199477411449E-2</v>
      </c>
      <c r="O27" s="304">
        <v>0.10841275455476244</v>
      </c>
      <c r="P27" s="304">
        <v>0.13962861875410157</v>
      </c>
      <c r="Q27" s="306"/>
      <c r="R27" s="304">
        <v>4.7156153550496745E-2</v>
      </c>
      <c r="S27" s="304">
        <v>5.1445702804663415E-2</v>
      </c>
      <c r="T27" s="304">
        <v>7.6004811115500837E-2</v>
      </c>
      <c r="U27" s="306"/>
      <c r="V27" s="304">
        <v>4.2979897922351025E-2</v>
      </c>
      <c r="W27" s="304">
        <v>4.1073175216948379E-2</v>
      </c>
      <c r="X27" s="304">
        <v>3.9927689361337677E-2</v>
      </c>
      <c r="Y27" s="306"/>
      <c r="Z27" s="304">
        <v>0.25531297895747818</v>
      </c>
      <c r="AA27" s="304">
        <v>0.28350322954654283</v>
      </c>
      <c r="AB27" s="304">
        <v>0.31807800768812527</v>
      </c>
      <c r="AC27" s="306"/>
      <c r="AD27" s="304">
        <v>0.15995641466202343</v>
      </c>
      <c r="AE27" s="304">
        <v>0.18004256911063776</v>
      </c>
      <c r="AF27" s="304">
        <v>0.17654215217251859</v>
      </c>
      <c r="AG27" s="306"/>
      <c r="AH27" s="304">
        <v>0.14450294868215222</v>
      </c>
      <c r="AI27" s="304">
        <v>0.12888123305356575</v>
      </c>
      <c r="AJ27" s="304">
        <v>8.2849505002081283E-2</v>
      </c>
      <c r="AK27" s="306"/>
      <c r="AL27" s="304">
        <v>6.6356856360848995E-2</v>
      </c>
      <c r="AM27" s="304">
        <v>4.4231785829133514E-2</v>
      </c>
      <c r="AN27" s="304">
        <v>2.8404819976486223E-2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1.2243591692597666</v>
      </c>
      <c r="C28" s="304">
        <f t="shared" si="61"/>
        <v>1.3319913457598589</v>
      </c>
      <c r="D28" s="304">
        <f t="shared" si="62"/>
        <v>1.3464410993777569</v>
      </c>
      <c r="E28" s="304"/>
      <c r="F28" s="304">
        <v>1.0500111448921622E-4</v>
      </c>
      <c r="G28" s="304">
        <v>1.702174421620205E-4</v>
      </c>
      <c r="H28" s="304">
        <v>2.6833978128656998E-4</v>
      </c>
      <c r="I28" s="304"/>
      <c r="J28" s="304">
        <v>1.3732875353818865E-2</v>
      </c>
      <c r="K28" s="304">
        <v>1.9764314598781786E-2</v>
      </c>
      <c r="L28" s="304">
        <v>2.633974141603488E-2</v>
      </c>
      <c r="M28" s="304"/>
      <c r="N28" s="304">
        <v>3.4795757184989118E-2</v>
      </c>
      <c r="O28" s="304">
        <v>4.9090959646990652E-2</v>
      </c>
      <c r="P28" s="304">
        <v>6.7489286521357508E-2</v>
      </c>
      <c r="Q28" s="306"/>
      <c r="R28" s="304">
        <v>1.3246695624498558E-2</v>
      </c>
      <c r="S28" s="304">
        <v>1.6013312494642114E-2</v>
      </c>
      <c r="T28" s="304">
        <v>2.1145793235513105E-2</v>
      </c>
      <c r="U28" s="306"/>
      <c r="V28" s="304">
        <v>2.7950969544605884E-2</v>
      </c>
      <c r="W28" s="304">
        <v>3.7952140502850416E-2</v>
      </c>
      <c r="X28" s="304">
        <v>4.7008593991068388E-2</v>
      </c>
      <c r="Y28" s="306"/>
      <c r="Z28" s="304">
        <v>0.29851559043949749</v>
      </c>
      <c r="AA28" s="304">
        <v>0.38047202144516767</v>
      </c>
      <c r="AB28" s="304">
        <v>0.51654708894592893</v>
      </c>
      <c r="AC28" s="306"/>
      <c r="AD28" s="304">
        <v>0.36712852711898802</v>
      </c>
      <c r="AE28" s="304">
        <v>0.43312497002430184</v>
      </c>
      <c r="AF28" s="304">
        <v>0.42784425754912181</v>
      </c>
      <c r="AG28" s="306"/>
      <c r="AH28" s="304">
        <v>0.15003281678482641</v>
      </c>
      <c r="AI28" s="304">
        <v>0.12188306733374413</v>
      </c>
      <c r="AJ28" s="304">
        <v>8.2139741579614636E-2</v>
      </c>
      <c r="AK28" s="306"/>
      <c r="AL28" s="304">
        <v>0.31885093609405307</v>
      </c>
      <c r="AM28" s="304">
        <v>0.27352034227121813</v>
      </c>
      <c r="AN28" s="304">
        <v>0.15765825635783112</v>
      </c>
    </row>
    <row r="29" spans="1:40" x14ac:dyDescent="0.2">
      <c r="A29" s="13" t="str">
        <f t="shared" si="58"/>
        <v>Elementary occupations</v>
      </c>
      <c r="B29" s="304">
        <f t="shared" si="60"/>
        <v>1.0136801709347456</v>
      </c>
      <c r="C29" s="304">
        <f t="shared" si="61"/>
        <v>0.91281276377998133</v>
      </c>
      <c r="D29" s="304">
        <f t="shared" si="62"/>
        <v>0.75607231378143791</v>
      </c>
      <c r="E29" s="304"/>
      <c r="F29" s="304">
        <v>5.4612014401372427E-5</v>
      </c>
      <c r="G29" s="304">
        <v>5.8271431445105938E-5</v>
      </c>
      <c r="H29" s="304">
        <v>8.2069862118178106E-5</v>
      </c>
      <c r="I29" s="304"/>
      <c r="J29" s="304">
        <v>1.3397072478570677E-2</v>
      </c>
      <c r="K29" s="304">
        <v>1.855745211295258E-2</v>
      </c>
      <c r="L29" s="304">
        <v>3.008345234759735E-2</v>
      </c>
      <c r="M29" s="304"/>
      <c r="N29" s="304">
        <v>2.2015325827767416E-2</v>
      </c>
      <c r="O29" s="304">
        <v>2.4459129842393193E-2</v>
      </c>
      <c r="P29" s="304">
        <v>2.6674350279558296E-2</v>
      </c>
      <c r="Q29" s="306"/>
      <c r="R29" s="304">
        <v>1.265288737373239E-2</v>
      </c>
      <c r="S29" s="304">
        <v>1.3057841395906733E-2</v>
      </c>
      <c r="T29" s="304">
        <v>1.3797684077278284E-2</v>
      </c>
      <c r="U29" s="306"/>
      <c r="V29" s="304">
        <v>3.7020145275117093E-2</v>
      </c>
      <c r="W29" s="304">
        <v>3.8954585634916973E-2</v>
      </c>
      <c r="X29" s="304">
        <v>4.2618834191616196E-2</v>
      </c>
      <c r="Y29" s="306"/>
      <c r="Z29" s="304">
        <v>0.15446790577676159</v>
      </c>
      <c r="AA29" s="304">
        <v>0.14537183334178622</v>
      </c>
      <c r="AB29" s="304">
        <v>0.12663014964932434</v>
      </c>
      <c r="AC29" s="306"/>
      <c r="AD29" s="304">
        <v>0.33283451885605347</v>
      </c>
      <c r="AE29" s="304">
        <v>0.33816203333334532</v>
      </c>
      <c r="AF29" s="304">
        <v>0.29181411571493604</v>
      </c>
      <c r="AG29" s="306"/>
      <c r="AH29" s="304">
        <v>0.27697415173964113</v>
      </c>
      <c r="AI29" s="304">
        <v>0.22005773848448779</v>
      </c>
      <c r="AJ29" s="304">
        <v>0.14436019249646098</v>
      </c>
      <c r="AK29" s="306"/>
      <c r="AL29" s="304">
        <v>0.16426355159270051</v>
      </c>
      <c r="AM29" s="304">
        <v>0.11413387820274737</v>
      </c>
      <c r="AN29" s="304">
        <v>8.0011465162548215E-2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52.910000000000061</v>
      </c>
      <c r="C32" s="305">
        <f>SUM(C33:C41)</f>
        <v>53.70299999999996</v>
      </c>
      <c r="D32" s="305">
        <f>SUM(D33:D41)</f>
        <v>50.418999999999961</v>
      </c>
      <c r="E32" s="304"/>
      <c r="F32" s="305">
        <f>SUM(F33:F41)</f>
        <v>0.53783562854712041</v>
      </c>
      <c r="G32" s="305">
        <f>SUM(G33:G41)</f>
        <v>0.71213877912715795</v>
      </c>
      <c r="H32" s="305">
        <f>SUM(H33:H41)</f>
        <v>0.99484262247626831</v>
      </c>
      <c r="I32" s="304"/>
      <c r="J32" s="305">
        <f>SUM(J33:J41)</f>
        <v>2.9527200772541282</v>
      </c>
      <c r="K32" s="305">
        <f>SUM(K33:K41)</f>
        <v>3.9587533568561875</v>
      </c>
      <c r="L32" s="305">
        <f>SUM(L33:L41)</f>
        <v>5.6626588394793584</v>
      </c>
      <c r="M32" s="304"/>
      <c r="N32" s="305">
        <f>SUM(N33:N41)</f>
        <v>7.2795281076461205</v>
      </c>
      <c r="O32" s="305">
        <f>SUM(O33:O41)</f>
        <v>7.8011180345015712</v>
      </c>
      <c r="P32" s="305">
        <f>SUM(P33:P41)</f>
        <v>8.1395439183281422</v>
      </c>
      <c r="Q32" s="306"/>
      <c r="R32" s="305">
        <f>SUM(R33:R41)</f>
        <v>1.7697241567878059</v>
      </c>
      <c r="S32" s="305">
        <f>SUM(S33:S41)</f>
        <v>1.8995761360886132</v>
      </c>
      <c r="T32" s="305">
        <f>SUM(T33:T41)</f>
        <v>2.0322140736248939</v>
      </c>
      <c r="U32" s="306"/>
      <c r="V32" s="305">
        <f>SUM(V33:V41)</f>
        <v>4.0871439077595673</v>
      </c>
      <c r="W32" s="305">
        <f>SUM(W33:W41)</f>
        <v>4.2379679475900049</v>
      </c>
      <c r="X32" s="305">
        <f>SUM(X33:X41)</f>
        <v>4.251542196028435</v>
      </c>
      <c r="Y32" s="306"/>
      <c r="Z32" s="305">
        <f>SUM(Z33:Z41)</f>
        <v>13.187642651019893</v>
      </c>
      <c r="AA32" s="305">
        <f>SUM(AA33:AA41)</f>
        <v>14.216459553073548</v>
      </c>
      <c r="AB32" s="305">
        <f>SUM(AB33:AB41)</f>
        <v>14.004762497298683</v>
      </c>
      <c r="AC32" s="306"/>
      <c r="AD32" s="305">
        <f>SUM(AD33:AD41)</f>
        <v>11.49066756465291</v>
      </c>
      <c r="AE32" s="305">
        <f>SUM(AE33:AE41)</f>
        <v>12.43283086552486</v>
      </c>
      <c r="AF32" s="305">
        <f>SUM(AF33:AF41)</f>
        <v>10.496450468529073</v>
      </c>
      <c r="AG32" s="306"/>
      <c r="AH32" s="305">
        <f>SUM(AH33:AH41)</f>
        <v>7.7006364300510644</v>
      </c>
      <c r="AI32" s="305">
        <f>SUM(AI33:AI41)</f>
        <v>6.5647746265285347</v>
      </c>
      <c r="AJ32" s="305">
        <f>SUM(AJ33:AJ41)</f>
        <v>3.7386771977394724</v>
      </c>
      <c r="AK32" s="306"/>
      <c r="AL32" s="305">
        <f>SUM(AL33:AL41)</f>
        <v>3.9041014762814652</v>
      </c>
      <c r="AM32" s="305">
        <f>SUM(AM33:AM41)</f>
        <v>1.8793807007094754</v>
      </c>
      <c r="AN32" s="305">
        <f>SUM(AN33:AN41)</f>
        <v>1.0983081864956341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5.405593084197152</v>
      </c>
      <c r="C33" s="304">
        <f t="shared" ref="C33:C41" si="64">SUM(G33,K33,O33,S33,W33,AA33,AE33,AI33,AM33)</f>
        <v>5.2788704612755089</v>
      </c>
      <c r="D33" s="304">
        <f t="shared" ref="D33:D40" si="65">SUM(H33,L33,P33,T33,X33,AB33,AF33,AJ33,AN33)</f>
        <v>5.2507431244198264</v>
      </c>
      <c r="E33" s="304"/>
      <c r="F33" s="304">
        <v>7.5913480276890752E-2</v>
      </c>
      <c r="G33" s="304">
        <v>8.6789156010993754E-2</v>
      </c>
      <c r="H33" s="304">
        <v>0.11484665606668565</v>
      </c>
      <c r="I33" s="304"/>
      <c r="J33" s="304">
        <v>0.54687586102822772</v>
      </c>
      <c r="K33" s="304">
        <v>0.69530153681727713</v>
      </c>
      <c r="L33" s="304">
        <v>0.96196130767162658</v>
      </c>
      <c r="M33" s="304"/>
      <c r="N33" s="304">
        <v>1.3982936606339307</v>
      </c>
      <c r="O33" s="304">
        <v>1.4156694602524849</v>
      </c>
      <c r="P33" s="304">
        <v>1.4440585582812833</v>
      </c>
      <c r="Q33" s="306"/>
      <c r="R33" s="304">
        <v>0.29725634433799653</v>
      </c>
      <c r="S33" s="304">
        <v>0.29462531443342843</v>
      </c>
      <c r="T33" s="304">
        <v>0.29374796069942855</v>
      </c>
      <c r="U33" s="306"/>
      <c r="V33" s="304">
        <v>0.68790278848393105</v>
      </c>
      <c r="W33" s="304">
        <v>0.66675783626507856</v>
      </c>
      <c r="X33" s="304">
        <v>0.67209908175420108</v>
      </c>
      <c r="Y33" s="306"/>
      <c r="Z33" s="304">
        <v>0.9723391989572322</v>
      </c>
      <c r="AA33" s="304">
        <v>0.90432278517405873</v>
      </c>
      <c r="AB33" s="304">
        <v>0.83042263496996016</v>
      </c>
      <c r="AC33" s="306"/>
      <c r="AD33" s="304">
        <v>0.79168466242651736</v>
      </c>
      <c r="AE33" s="304">
        <v>0.74027549727122344</v>
      </c>
      <c r="AF33" s="304">
        <v>0.60676733630987634</v>
      </c>
      <c r="AG33" s="306"/>
      <c r="AH33" s="304">
        <v>0.45275276593659386</v>
      </c>
      <c r="AI33" s="304">
        <v>0.34098166406179342</v>
      </c>
      <c r="AJ33" s="304">
        <v>0.21396581205277465</v>
      </c>
      <c r="AK33" s="306"/>
      <c r="AL33" s="304">
        <v>0.18257432211583291</v>
      </c>
      <c r="AM33" s="304">
        <v>0.13414721098917035</v>
      </c>
      <c r="AN33" s="304">
        <v>0.11287377661399067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8.6878251372270032</v>
      </c>
      <c r="C34" s="304">
        <f t="shared" si="64"/>
        <v>9.3801599527628543</v>
      </c>
      <c r="D34" s="304">
        <f t="shared" si="65"/>
        <v>9.6668859967192429</v>
      </c>
      <c r="E34" s="304"/>
      <c r="F34" s="304">
        <v>0.34543722407326954</v>
      </c>
      <c r="G34" s="304">
        <v>0.47993314146577892</v>
      </c>
      <c r="H34" s="304">
        <v>0.6698439165181429</v>
      </c>
      <c r="I34" s="304"/>
      <c r="J34" s="304">
        <v>1.2884710090338267</v>
      </c>
      <c r="K34" s="304">
        <v>1.770696393800175</v>
      </c>
      <c r="L34" s="304">
        <v>2.5021705163574972</v>
      </c>
      <c r="M34" s="304"/>
      <c r="N34" s="304">
        <v>2.4024896474636526</v>
      </c>
      <c r="O34" s="304">
        <v>2.5250457028552353</v>
      </c>
      <c r="P34" s="304">
        <v>2.4088419047041607</v>
      </c>
      <c r="Q34" s="306"/>
      <c r="R34" s="304">
        <v>0.26222886739036871</v>
      </c>
      <c r="S34" s="304">
        <v>0.26694876873346735</v>
      </c>
      <c r="T34" s="304">
        <v>0.26030667778808653</v>
      </c>
      <c r="U34" s="306"/>
      <c r="V34" s="304">
        <v>1.0772424655956805</v>
      </c>
      <c r="W34" s="304">
        <v>1.0897130490367977</v>
      </c>
      <c r="X34" s="304">
        <v>1.0394970862762274</v>
      </c>
      <c r="Y34" s="306"/>
      <c r="Z34" s="304">
        <v>1.5916311329476467</v>
      </c>
      <c r="AA34" s="304">
        <v>1.6390844911251619</v>
      </c>
      <c r="AB34" s="304">
        <v>1.5524004698465532</v>
      </c>
      <c r="AC34" s="306"/>
      <c r="AD34" s="304">
        <v>0.92750210435051272</v>
      </c>
      <c r="AE34" s="304">
        <v>0.93045583194809622</v>
      </c>
      <c r="AF34" s="304">
        <v>0.72443065307715748</v>
      </c>
      <c r="AG34" s="306"/>
      <c r="AH34" s="304">
        <v>0.61903792989080331</v>
      </c>
      <c r="AI34" s="304">
        <v>0.54045078044058947</v>
      </c>
      <c r="AJ34" s="304">
        <v>0.41252207215411285</v>
      </c>
      <c r="AK34" s="306"/>
      <c r="AL34" s="304">
        <v>0.17378475648124303</v>
      </c>
      <c r="AM34" s="304">
        <v>0.13783179335755291</v>
      </c>
      <c r="AN34" s="304">
        <v>9.6872699997303247E-2</v>
      </c>
    </row>
    <row r="35" spans="1:40" x14ac:dyDescent="0.2">
      <c r="A35" s="13" t="str">
        <f t="shared" si="63"/>
        <v>Associate professional occupations</v>
      </c>
      <c r="B35" s="304">
        <f t="shared" si="66"/>
        <v>5.4993245818751841</v>
      </c>
      <c r="C35" s="304">
        <f t="shared" si="64"/>
        <v>5.112693255290842</v>
      </c>
      <c r="D35" s="304">
        <f t="shared" si="65"/>
        <v>4.9359351027031835</v>
      </c>
      <c r="E35" s="304"/>
      <c r="F35" s="304">
        <v>6.327837100522779E-2</v>
      </c>
      <c r="G35" s="304">
        <v>7.485072692504055E-2</v>
      </c>
      <c r="H35" s="304">
        <v>0.10566461460327571</v>
      </c>
      <c r="I35" s="304"/>
      <c r="J35" s="304">
        <v>0.48839698370505424</v>
      </c>
      <c r="K35" s="304">
        <v>0.57636463266505067</v>
      </c>
      <c r="L35" s="304">
        <v>0.80533360974875212</v>
      </c>
      <c r="M35" s="304"/>
      <c r="N35" s="304">
        <v>1.3320387312309367</v>
      </c>
      <c r="O35" s="304">
        <v>1.3160001922885594</v>
      </c>
      <c r="P35" s="304">
        <v>1.2996675670315421</v>
      </c>
      <c r="Q35" s="306"/>
      <c r="R35" s="304">
        <v>0.38278468876252858</v>
      </c>
      <c r="S35" s="304">
        <v>0.39052663806166327</v>
      </c>
      <c r="T35" s="304">
        <v>0.41178530490159621</v>
      </c>
      <c r="U35" s="306"/>
      <c r="V35" s="304">
        <v>0.52010848972643675</v>
      </c>
      <c r="W35" s="304">
        <v>0.45506913472625765</v>
      </c>
      <c r="X35" s="304">
        <v>0.42306650443323751</v>
      </c>
      <c r="Y35" s="306"/>
      <c r="Z35" s="304">
        <v>1.2366902579703751</v>
      </c>
      <c r="AA35" s="304">
        <v>1.120214200933298</v>
      </c>
      <c r="AB35" s="304">
        <v>1.0030482587058773</v>
      </c>
      <c r="AC35" s="306"/>
      <c r="AD35" s="304">
        <v>0.89880899230159872</v>
      </c>
      <c r="AE35" s="304">
        <v>0.8022640866753844</v>
      </c>
      <c r="AF35" s="304">
        <v>0.64346272785334602</v>
      </c>
      <c r="AG35" s="306"/>
      <c r="AH35" s="304">
        <v>0.47243173822331674</v>
      </c>
      <c r="AI35" s="304">
        <v>0.30787024534654256</v>
      </c>
      <c r="AJ35" s="304">
        <v>0.19633725262367593</v>
      </c>
      <c r="AK35" s="306"/>
      <c r="AL35" s="304">
        <v>0.10478632894970917</v>
      </c>
      <c r="AM35" s="304">
        <v>6.9533397669045441E-2</v>
      </c>
      <c r="AN35" s="304">
        <v>4.7569262801880709E-2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4.3015380871012034</v>
      </c>
      <c r="C36" s="304">
        <f t="shared" si="64"/>
        <v>3.9566863276020716</v>
      </c>
      <c r="D36" s="304">
        <f t="shared" si="65"/>
        <v>3.460918276185835</v>
      </c>
      <c r="E36" s="304"/>
      <c r="F36" s="304">
        <v>1.6245199963693589E-2</v>
      </c>
      <c r="G36" s="304">
        <v>1.8997168922678245E-2</v>
      </c>
      <c r="H36" s="304">
        <v>2.5455771008834668E-2</v>
      </c>
      <c r="I36" s="304"/>
      <c r="J36" s="304">
        <v>0.18379711083042671</v>
      </c>
      <c r="K36" s="304">
        <v>0.22187139365929026</v>
      </c>
      <c r="L36" s="304">
        <v>0.30726525062317467</v>
      </c>
      <c r="M36" s="304"/>
      <c r="N36" s="304">
        <v>0.75506625007035622</v>
      </c>
      <c r="O36" s="304">
        <v>0.78939328008033782</v>
      </c>
      <c r="P36" s="304">
        <v>0.8373388548301528</v>
      </c>
      <c r="Q36" s="306"/>
      <c r="R36" s="304">
        <v>0.23718857661516121</v>
      </c>
      <c r="S36" s="304">
        <v>0.24610037872923085</v>
      </c>
      <c r="T36" s="304">
        <v>0.2646457042118977</v>
      </c>
      <c r="U36" s="306"/>
      <c r="V36" s="304">
        <v>0.30525902395605042</v>
      </c>
      <c r="W36" s="304">
        <v>0.3027427982323303</v>
      </c>
      <c r="X36" s="304">
        <v>0.31808804162828569</v>
      </c>
      <c r="Y36" s="306"/>
      <c r="Z36" s="304">
        <v>0.98055388625185369</v>
      </c>
      <c r="AA36" s="304">
        <v>0.93157417416504262</v>
      </c>
      <c r="AB36" s="304">
        <v>0.84319847091259659</v>
      </c>
      <c r="AC36" s="306"/>
      <c r="AD36" s="304">
        <v>1.2451763046537354</v>
      </c>
      <c r="AE36" s="304">
        <v>1.1053881511674768</v>
      </c>
      <c r="AF36" s="304">
        <v>0.72836848502499052</v>
      </c>
      <c r="AG36" s="306"/>
      <c r="AH36" s="304">
        <v>0.44791957226554791</v>
      </c>
      <c r="AI36" s="304">
        <v>0.24031073202736303</v>
      </c>
      <c r="AJ36" s="304">
        <v>5.1664912456657427E-2</v>
      </c>
      <c r="AK36" s="306"/>
      <c r="AL36" s="304">
        <v>0.13033216249437773</v>
      </c>
      <c r="AM36" s="304">
        <v>0.10030825061832176</v>
      </c>
      <c r="AN36" s="304">
        <v>8.4892785489244796E-2</v>
      </c>
    </row>
    <row r="37" spans="1:40" x14ac:dyDescent="0.2">
      <c r="A37" s="13" t="str">
        <f t="shared" si="63"/>
        <v>Skilled trades occupations</v>
      </c>
      <c r="B37" s="304">
        <f t="shared" si="66"/>
        <v>13.303208688583313</v>
      </c>
      <c r="C37" s="304">
        <f t="shared" si="64"/>
        <v>12.979465177753692</v>
      </c>
      <c r="D37" s="304">
        <f t="shared" si="65"/>
        <v>11.344835693506257</v>
      </c>
      <c r="E37" s="304"/>
      <c r="F37" s="304">
        <v>1.0634609238228423E-2</v>
      </c>
      <c r="G37" s="304">
        <v>1.5021816114498331E-2</v>
      </c>
      <c r="H37" s="304">
        <v>2.1553509461155081E-2</v>
      </c>
      <c r="I37" s="304"/>
      <c r="J37" s="304">
        <v>0.23380964109007479</v>
      </c>
      <c r="K37" s="304">
        <v>0.36146706844730025</v>
      </c>
      <c r="L37" s="304">
        <v>0.53886657970529239</v>
      </c>
      <c r="M37" s="304"/>
      <c r="N37" s="304">
        <v>0.57363458943394952</v>
      </c>
      <c r="O37" s="304">
        <v>0.70884270981248931</v>
      </c>
      <c r="P37" s="304">
        <v>0.80563562107803421</v>
      </c>
      <c r="Q37" s="306"/>
      <c r="R37" s="304">
        <v>0.22391833171772543</v>
      </c>
      <c r="S37" s="304">
        <v>0.24603598696280427</v>
      </c>
      <c r="T37" s="304">
        <v>0.26015520701680206</v>
      </c>
      <c r="U37" s="306"/>
      <c r="V37" s="304">
        <v>0.95791493432086283</v>
      </c>
      <c r="W37" s="304">
        <v>1.0126912545547864</v>
      </c>
      <c r="X37" s="304">
        <v>1.003239049313801</v>
      </c>
      <c r="Y37" s="306"/>
      <c r="Z37" s="304">
        <v>5.1100026139113579</v>
      </c>
      <c r="AA37" s="304">
        <v>5.3091378214715297</v>
      </c>
      <c r="AB37" s="304">
        <v>5.0685575636207734</v>
      </c>
      <c r="AC37" s="306"/>
      <c r="AD37" s="304">
        <v>3.2839677330240291</v>
      </c>
      <c r="AE37" s="304">
        <v>3.3256698189450895</v>
      </c>
      <c r="AF37" s="304">
        <v>2.5349245467215593</v>
      </c>
      <c r="AG37" s="306"/>
      <c r="AH37" s="304">
        <v>1.9281497812292288</v>
      </c>
      <c r="AI37" s="304">
        <v>1.5752239950182989</v>
      </c>
      <c r="AJ37" s="304">
        <v>0.88782701874858938</v>
      </c>
      <c r="AK37" s="306"/>
      <c r="AL37" s="304">
        <v>0.98117645461785596</v>
      </c>
      <c r="AM37" s="304">
        <v>0.42537470642689629</v>
      </c>
      <c r="AN37" s="304">
        <v>0.22407659784024841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0.65944434867187196</v>
      </c>
      <c r="C38" s="304">
        <f t="shared" si="64"/>
        <v>0.705829419974072</v>
      </c>
      <c r="D38" s="304">
        <f t="shared" si="65"/>
        <v>0.69993765860025092</v>
      </c>
      <c r="E38" s="304"/>
      <c r="F38" s="304">
        <v>1.0190792074922555E-2</v>
      </c>
      <c r="G38" s="304">
        <v>1.4134241244768305E-2</v>
      </c>
      <c r="H38" s="304">
        <v>2.3862352821249568E-2</v>
      </c>
      <c r="I38" s="304"/>
      <c r="J38" s="304">
        <v>8.1574642673441448E-3</v>
      </c>
      <c r="K38" s="304">
        <v>9.27894357133114E-3</v>
      </c>
      <c r="L38" s="304">
        <v>1.0784931110499787E-2</v>
      </c>
      <c r="M38" s="304"/>
      <c r="N38" s="304">
        <v>7.8121872376704427E-2</v>
      </c>
      <c r="O38" s="304">
        <v>8.2955015237621541E-2</v>
      </c>
      <c r="P38" s="304">
        <v>8.5006838128826326E-2</v>
      </c>
      <c r="Q38" s="306"/>
      <c r="R38" s="304">
        <v>1.955573869907053E-2</v>
      </c>
      <c r="S38" s="304">
        <v>1.9068779845426057E-2</v>
      </c>
      <c r="T38" s="304">
        <v>1.878351724621518E-2</v>
      </c>
      <c r="U38" s="306"/>
      <c r="V38" s="304">
        <v>4.9780691870394599E-2</v>
      </c>
      <c r="W38" s="304">
        <v>5.7386844793792635E-2</v>
      </c>
      <c r="X38" s="304">
        <v>6.0776622632853501E-2</v>
      </c>
      <c r="Y38" s="306"/>
      <c r="Z38" s="304">
        <v>7.860967641205667E-2</v>
      </c>
      <c r="AA38" s="304">
        <v>7.9674139053999574E-2</v>
      </c>
      <c r="AB38" s="304">
        <v>6.7320574040006576E-2</v>
      </c>
      <c r="AC38" s="306"/>
      <c r="AD38" s="304">
        <v>0.12607318138119925</v>
      </c>
      <c r="AE38" s="304">
        <v>0.13484265764140083</v>
      </c>
      <c r="AF38" s="304">
        <v>0.11674891837089159</v>
      </c>
      <c r="AG38" s="306"/>
      <c r="AH38" s="304">
        <v>0.21778188535810095</v>
      </c>
      <c r="AI38" s="304">
        <v>0.24042669079235518</v>
      </c>
      <c r="AJ38" s="304">
        <v>0.24994800191467037</v>
      </c>
      <c r="AK38" s="306"/>
      <c r="AL38" s="304">
        <v>7.1173046232078901E-2</v>
      </c>
      <c r="AM38" s="304">
        <v>6.8062107793376708E-2</v>
      </c>
      <c r="AN38" s="304">
        <v>6.670590233503805E-2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1.7332463789828627</v>
      </c>
      <c r="C39" s="304">
        <f t="shared" si="64"/>
        <v>1.7809865888297669</v>
      </c>
      <c r="D39" s="304">
        <f t="shared" si="65"/>
        <v>1.727211152473441</v>
      </c>
      <c r="E39" s="304"/>
      <c r="F39" s="304">
        <v>9.4749442125896671E-3</v>
      </c>
      <c r="G39" s="304">
        <v>1.2781394672336396E-2</v>
      </c>
      <c r="H39" s="304">
        <v>1.8661648961541891E-2</v>
      </c>
      <c r="I39" s="304"/>
      <c r="J39" s="304">
        <v>7.937800781535341E-2</v>
      </c>
      <c r="K39" s="304">
        <v>0.11081104396527408</v>
      </c>
      <c r="L39" s="304">
        <v>0.15433620092263436</v>
      </c>
      <c r="M39" s="304"/>
      <c r="N39" s="304">
        <v>0.34854091932796932</v>
      </c>
      <c r="O39" s="304">
        <v>0.39369947139368755</v>
      </c>
      <c r="P39" s="304">
        <v>0.44683375496797595</v>
      </c>
      <c r="Q39" s="306"/>
      <c r="R39" s="304">
        <v>0.10585272474044297</v>
      </c>
      <c r="S39" s="304">
        <v>0.12688440453647834</v>
      </c>
      <c r="T39" s="304">
        <v>0.15002124960145546</v>
      </c>
      <c r="U39" s="306"/>
      <c r="V39" s="304">
        <v>0.11830734980688519</v>
      </c>
      <c r="W39" s="304">
        <v>0.13795530079881546</v>
      </c>
      <c r="X39" s="304">
        <v>0.15867626704015078</v>
      </c>
      <c r="Y39" s="306"/>
      <c r="Z39" s="304">
        <v>0.3881698746438495</v>
      </c>
      <c r="AA39" s="304">
        <v>0.38541335657294667</v>
      </c>
      <c r="AB39" s="304">
        <v>0.32155851294588078</v>
      </c>
      <c r="AC39" s="306"/>
      <c r="AD39" s="304">
        <v>0.31195614864443688</v>
      </c>
      <c r="AE39" s="304">
        <v>0.32854624126733906</v>
      </c>
      <c r="AF39" s="304">
        <v>0.31078591678371514</v>
      </c>
      <c r="AG39" s="306"/>
      <c r="AH39" s="304">
        <v>0.20469244987511748</v>
      </c>
      <c r="AI39" s="304">
        <v>0.15866620248170615</v>
      </c>
      <c r="AJ39" s="304">
        <v>6.1986600297585716E-2</v>
      </c>
      <c r="AK39" s="306"/>
      <c r="AL39" s="304">
        <v>0.1668739599162184</v>
      </c>
      <c r="AM39" s="304">
        <v>0.12622917314118326</v>
      </c>
      <c r="AN39" s="304">
        <v>0.10435100095250087</v>
      </c>
    </row>
    <row r="40" spans="1:40" x14ac:dyDescent="0.2">
      <c r="A40" s="13" t="str">
        <f t="shared" si="63"/>
        <v>Process, plant and machine operatives</v>
      </c>
      <c r="B40" s="304">
        <f t="shared" si="66"/>
        <v>10.415665245111713</v>
      </c>
      <c r="C40" s="304">
        <f t="shared" si="64"/>
        <v>12.029636701790032</v>
      </c>
      <c r="D40" s="304">
        <f t="shared" si="65"/>
        <v>11.361821606117752</v>
      </c>
      <c r="E40" s="304"/>
      <c r="F40" s="304">
        <v>1.5573351170335449E-3</v>
      </c>
      <c r="G40" s="304">
        <v>2.4381105963775726E-3</v>
      </c>
      <c r="H40" s="304">
        <v>3.613539611074793E-3</v>
      </c>
      <c r="I40" s="304"/>
      <c r="J40" s="304">
        <v>9.212360034756692E-2</v>
      </c>
      <c r="K40" s="304">
        <v>0.16527249455216331</v>
      </c>
      <c r="L40" s="304">
        <v>0.30745328806177752</v>
      </c>
      <c r="M40" s="304"/>
      <c r="N40" s="304">
        <v>0.28475131329094477</v>
      </c>
      <c r="O40" s="304">
        <v>0.44724966947997263</v>
      </c>
      <c r="P40" s="304">
        <v>0.67499641635545538</v>
      </c>
      <c r="Q40" s="306"/>
      <c r="R40" s="305">
        <v>0.17088543181225377</v>
      </c>
      <c r="S40" s="305">
        <v>0.23546156572697022</v>
      </c>
      <c r="T40" s="305">
        <v>0.28410234053276423</v>
      </c>
      <c r="U40" s="306"/>
      <c r="V40" s="305">
        <v>0.31730127200410041</v>
      </c>
      <c r="W40" s="305">
        <v>0.4571260358464207</v>
      </c>
      <c r="X40" s="305">
        <v>0.50996818585147796</v>
      </c>
      <c r="Y40" s="306"/>
      <c r="Z40" s="305">
        <v>2.4911842620827889</v>
      </c>
      <c r="AA40" s="305">
        <v>3.5207838573403869</v>
      </c>
      <c r="AB40" s="305">
        <v>4.0262293152183952</v>
      </c>
      <c r="AC40" s="306"/>
      <c r="AD40" s="305">
        <v>3.2074519011180564</v>
      </c>
      <c r="AE40" s="305">
        <v>4.400228169452773</v>
      </c>
      <c r="AF40" s="305">
        <v>4.3134875203799545</v>
      </c>
      <c r="AG40" s="306"/>
      <c r="AH40" s="305">
        <v>2.3550721847629572</v>
      </c>
      <c r="AI40" s="305">
        <v>2.3229214639627638</v>
      </c>
      <c r="AJ40" s="305">
        <v>1.0824069100988127</v>
      </c>
      <c r="AK40" s="306"/>
      <c r="AL40" s="305">
        <v>1.495337944576012</v>
      </c>
      <c r="AM40" s="305">
        <v>0.47815533483220429</v>
      </c>
      <c r="AN40" s="305">
        <v>0.15956409000803895</v>
      </c>
    </row>
    <row r="41" spans="1:40" x14ac:dyDescent="0.2">
      <c r="A41" s="39" t="str">
        <f t="shared" si="63"/>
        <v>Elementary occupations</v>
      </c>
      <c r="B41" s="307">
        <f t="shared" si="66"/>
        <v>2.904154448249765</v>
      </c>
      <c r="C41" s="307">
        <f t="shared" si="64"/>
        <v>2.4786721147211104</v>
      </c>
      <c r="D41" s="307">
        <f>SUM(H41,L41,P41,T41,X41,AB41,AF41,AJ41,AN41)</f>
        <v>1.9707113892741723</v>
      </c>
      <c r="E41" s="307"/>
      <c r="F41" s="307">
        <v>5.1036725852645045E-3</v>
      </c>
      <c r="G41" s="307">
        <v>7.1930231746858142E-3</v>
      </c>
      <c r="H41" s="307">
        <v>1.1340613424308079E-2</v>
      </c>
      <c r="I41" s="307"/>
      <c r="J41" s="307">
        <v>3.1710399136253828E-2</v>
      </c>
      <c r="K41" s="307">
        <v>4.7689849378325502E-2</v>
      </c>
      <c r="L41" s="307">
        <v>7.4487155278103109E-2</v>
      </c>
      <c r="M41" s="307"/>
      <c r="N41" s="307">
        <v>0.1065911238176747</v>
      </c>
      <c r="O41" s="307">
        <v>0.12226253310118164</v>
      </c>
      <c r="P41" s="307">
        <v>0.13716440295071056</v>
      </c>
      <c r="Q41" s="308"/>
      <c r="R41" s="307">
        <v>7.0053452712258338E-2</v>
      </c>
      <c r="S41" s="307">
        <v>7.3924299059144508E-2</v>
      </c>
      <c r="T41" s="307">
        <v>8.8666111626647878E-2</v>
      </c>
      <c r="U41" s="308"/>
      <c r="V41" s="307">
        <v>5.3326891995225709E-2</v>
      </c>
      <c r="W41" s="307">
        <v>5.852569333572552E-2</v>
      </c>
      <c r="X41" s="307">
        <v>6.6131357098200685E-2</v>
      </c>
      <c r="Y41" s="308"/>
      <c r="Z41" s="307">
        <v>0.33846174784272898</v>
      </c>
      <c r="AA41" s="307">
        <v>0.32625472723712462</v>
      </c>
      <c r="AB41" s="307">
        <v>0.29202669703863837</v>
      </c>
      <c r="AC41" s="308"/>
      <c r="AD41" s="307">
        <v>0.69804653675282291</v>
      </c>
      <c r="AE41" s="307">
        <v>0.6651604111560766</v>
      </c>
      <c r="AF41" s="307">
        <v>0.51747436400758218</v>
      </c>
      <c r="AG41" s="308"/>
      <c r="AH41" s="307">
        <v>1.0027981225093989</v>
      </c>
      <c r="AI41" s="307">
        <v>0.83792285239712194</v>
      </c>
      <c r="AJ41" s="307">
        <v>0.58201861739259331</v>
      </c>
      <c r="AK41" s="308"/>
      <c r="AL41" s="307">
        <v>0.59806250089813739</v>
      </c>
      <c r="AM41" s="307">
        <v>0.33973872588172438</v>
      </c>
      <c r="AN41" s="307">
        <v>0.2014020704573885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Coventry and Warwickshire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30.680000000000032</v>
      </c>
      <c r="C50" s="305">
        <f>SUM(C51:C59)</f>
        <v>31.113999999999987</v>
      </c>
      <c r="D50" s="305">
        <f>SUM(D51:D59)</f>
        <v>32.18099999999999</v>
      </c>
      <c r="E50" s="304"/>
      <c r="F50" s="305">
        <f>SUM(F51:F59)</f>
        <v>7.0747118537892645E-2</v>
      </c>
      <c r="G50" s="305">
        <f>SUM(G51:G59)</f>
        <v>9.7745996457098666E-2</v>
      </c>
      <c r="H50" s="305">
        <f>SUM(H51:H59)</f>
        <v>0.18075325920959898</v>
      </c>
      <c r="I50" s="304"/>
      <c r="J50" s="305">
        <f>SUM(J51:J59)</f>
        <v>1.1779733911394545</v>
      </c>
      <c r="K50" s="305">
        <f>SUM(K51:K59)</f>
        <v>1.620059729208698</v>
      </c>
      <c r="L50" s="305">
        <f>SUM(L51:L59)</f>
        <v>2.6775227304300526</v>
      </c>
      <c r="M50" s="304"/>
      <c r="N50" s="305">
        <f>SUM(N51:N59)</f>
        <v>2.3807867240193632</v>
      </c>
      <c r="O50" s="305">
        <f>SUM(O51:O59)</f>
        <v>2.5443589827198401</v>
      </c>
      <c r="P50" s="305">
        <f>SUM(P51:P59)</f>
        <v>2.9718949855432966</v>
      </c>
      <c r="Q50" s="304"/>
      <c r="R50" s="305">
        <f>SUM(R51:R59)</f>
        <v>0.92086055419045865</v>
      </c>
      <c r="S50" s="305">
        <f>SUM(S51:S59)</f>
        <v>1.001678905944887</v>
      </c>
      <c r="T50" s="305">
        <f>SUM(T51:T59)</f>
        <v>1.26795446652301</v>
      </c>
      <c r="U50" s="304"/>
      <c r="V50" s="305">
        <f>SUM(V51:V59)</f>
        <v>1.812533979721807</v>
      </c>
      <c r="W50" s="305">
        <f>SUM(W51:W59)</f>
        <v>1.9073531361917129</v>
      </c>
      <c r="X50" s="305">
        <f>SUM(X51:X59)</f>
        <v>2.3155846166349607</v>
      </c>
      <c r="Y50" s="304"/>
      <c r="Z50" s="305">
        <f>SUM(Z51:Z59)</f>
        <v>9.1964266292070231</v>
      </c>
      <c r="AA50" s="305">
        <f>SUM(AA51:AA59)</f>
        <v>9.618713410878442</v>
      </c>
      <c r="AB50" s="305">
        <f>SUM(AB51:AB59)</f>
        <v>10.246052725887839</v>
      </c>
      <c r="AC50" s="304"/>
      <c r="AD50" s="305">
        <f>SUM(AD51:AD59)</f>
        <v>7.9482753661812362</v>
      </c>
      <c r="AE50" s="305">
        <f>SUM(AE51:AE59)</f>
        <v>8.8291875348806315</v>
      </c>
      <c r="AF50" s="305">
        <f>SUM(AF51:AF59)</f>
        <v>9.0233101890553371</v>
      </c>
      <c r="AG50" s="304"/>
      <c r="AH50" s="305">
        <f>SUM(AH51:AH59)</f>
        <v>4.5658429270117189</v>
      </c>
      <c r="AI50" s="305">
        <f>SUM(AI51:AI59)</f>
        <v>4.0943554467101677</v>
      </c>
      <c r="AJ50" s="305">
        <f>SUM(AJ51:AJ59)</f>
        <v>3.0255275475457846</v>
      </c>
      <c r="AK50" s="304"/>
      <c r="AL50" s="305">
        <f>SUM(AL51:AL59)</f>
        <v>2.6065533099910754</v>
      </c>
      <c r="AM50" s="305">
        <f>SUM(AM51:AM59)</f>
        <v>1.4005468570085127</v>
      </c>
      <c r="AN50" s="305">
        <f>SUM(AN51:AN59)</f>
        <v>0.47239947917010933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2.7706411678183911</v>
      </c>
      <c r="C51" s="304">
        <f t="shared" ref="C51:D51" si="68">SUM(G51,K51,O51,S51,W51,AA51,AE51,AI51,AM51)</f>
        <v>2.6112566319468198</v>
      </c>
      <c r="D51" s="304">
        <f t="shared" si="68"/>
        <v>3.0624417265731116</v>
      </c>
      <c r="E51" s="304"/>
      <c r="F51" s="304">
        <v>7.1310035828957312E-3</v>
      </c>
      <c r="G51" s="304">
        <v>1.0276120222176178E-2</v>
      </c>
      <c r="H51" s="304">
        <v>1.8050403064010071E-2</v>
      </c>
      <c r="I51" s="304"/>
      <c r="J51" s="304">
        <v>0.28620766012480736</v>
      </c>
      <c r="K51" s="304">
        <v>0.38059349616778504</v>
      </c>
      <c r="L51" s="304">
        <v>0.68216490941834529</v>
      </c>
      <c r="M51" s="304"/>
      <c r="N51" s="304">
        <v>0.45270873935555567</v>
      </c>
      <c r="O51" s="304">
        <v>0.44170843346150185</v>
      </c>
      <c r="P51" s="304">
        <v>0.48421520892704528</v>
      </c>
      <c r="Q51" s="304"/>
      <c r="R51" s="304">
        <v>0.13369893502139696</v>
      </c>
      <c r="S51" s="304">
        <v>0.12363646350391232</v>
      </c>
      <c r="T51" s="304">
        <v>0.13439645281916573</v>
      </c>
      <c r="U51" s="304"/>
      <c r="V51" s="304">
        <v>0.29387312530045856</v>
      </c>
      <c r="W51" s="304">
        <v>0.27485345808714862</v>
      </c>
      <c r="X51" s="304">
        <v>0.31965334622283598</v>
      </c>
      <c r="Y51" s="304"/>
      <c r="Z51" s="304">
        <v>0.70968201428765132</v>
      </c>
      <c r="AA51" s="304">
        <v>0.65703398628339027</v>
      </c>
      <c r="AB51" s="304">
        <v>0.82912758125402497</v>
      </c>
      <c r="AC51" s="304"/>
      <c r="AD51" s="304">
        <v>0.40658814188123671</v>
      </c>
      <c r="AE51" s="304">
        <v>0.36941411222364595</v>
      </c>
      <c r="AF51" s="304">
        <v>0.34382195828807938</v>
      </c>
      <c r="AG51" s="304"/>
      <c r="AH51" s="304">
        <v>0.27547843658624549</v>
      </c>
      <c r="AI51" s="304">
        <v>0.21918791009169189</v>
      </c>
      <c r="AJ51" s="304">
        <v>0.15219916397070096</v>
      </c>
      <c r="AK51" s="304"/>
      <c r="AL51" s="304">
        <v>0.20527311167814322</v>
      </c>
      <c r="AM51" s="304">
        <v>0.1345526519055677</v>
      </c>
      <c r="AN51" s="304">
        <v>9.8812702608904249E-2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3.6231165529082512</v>
      </c>
      <c r="C52" s="304">
        <f t="shared" ref="C52:C59" si="70">SUM(G52,K52,O52,S52,W52,AA52,AE52,AI52,AM52)</f>
        <v>3.6811405474760464</v>
      </c>
      <c r="D52" s="304">
        <f t="shared" ref="D52:D59" si="71">SUM(H52,L52,P52,T52,X52,AB52,AF52,AJ52,AN52)</f>
        <v>4.2506863928472223</v>
      </c>
      <c r="E52" s="304"/>
      <c r="F52" s="304">
        <v>3.2955976462415347E-2</v>
      </c>
      <c r="G52" s="304">
        <v>4.09027198935909E-2</v>
      </c>
      <c r="H52" s="304">
        <v>5.5956209595818762E-2</v>
      </c>
      <c r="I52" s="304"/>
      <c r="J52" s="304">
        <v>0.43862960848411847</v>
      </c>
      <c r="K52" s="304">
        <v>0.59645206143284535</v>
      </c>
      <c r="L52" s="304">
        <v>0.93506217469677266</v>
      </c>
      <c r="M52" s="304"/>
      <c r="N52" s="304">
        <v>0.72338405483130919</v>
      </c>
      <c r="O52" s="304">
        <v>0.69764165021360114</v>
      </c>
      <c r="P52" s="304">
        <v>0.71615872673032932</v>
      </c>
      <c r="Q52" s="304"/>
      <c r="R52" s="304">
        <v>0.11042696372120972</v>
      </c>
      <c r="S52" s="304">
        <v>8.9417012217925432E-2</v>
      </c>
      <c r="T52" s="304">
        <v>0.10183520749684599</v>
      </c>
      <c r="U52" s="304"/>
      <c r="V52" s="304">
        <v>0.30591948755694326</v>
      </c>
      <c r="W52" s="304">
        <v>0.24198637077308274</v>
      </c>
      <c r="X52" s="304">
        <v>0.18143522949054217</v>
      </c>
      <c r="Y52" s="304"/>
      <c r="Z52" s="304">
        <v>1.0513577032769428</v>
      </c>
      <c r="AA52" s="304">
        <v>1.1071342373510771</v>
      </c>
      <c r="AB52" s="304">
        <v>1.4041864816708918</v>
      </c>
      <c r="AC52" s="304"/>
      <c r="AD52" s="304">
        <v>0.60345002925486491</v>
      </c>
      <c r="AE52" s="304">
        <v>0.63554531215375232</v>
      </c>
      <c r="AF52" s="304">
        <v>0.68339757147219915</v>
      </c>
      <c r="AG52" s="304"/>
      <c r="AH52" s="304">
        <v>0.2108354424241469</v>
      </c>
      <c r="AI52" s="304">
        <v>0.17976584044507149</v>
      </c>
      <c r="AJ52" s="304">
        <v>0.12631215408216426</v>
      </c>
      <c r="AK52" s="304"/>
      <c r="AL52" s="304">
        <v>0.1461572868963005</v>
      </c>
      <c r="AM52" s="304">
        <v>9.2295342995100421E-2</v>
      </c>
      <c r="AN52" s="304">
        <v>4.634263761165771E-2</v>
      </c>
    </row>
    <row r="53" spans="1:40" x14ac:dyDescent="0.2">
      <c r="A53" s="13" t="str">
        <f t="shared" si="67"/>
        <v>Associate professional occupations</v>
      </c>
      <c r="B53" s="304">
        <f t="shared" si="69"/>
        <v>1.6846752855445954</v>
      </c>
      <c r="C53" s="304">
        <f t="shared" si="70"/>
        <v>1.5430451697037624</v>
      </c>
      <c r="D53" s="304">
        <f t="shared" si="71"/>
        <v>1.7176758537066006</v>
      </c>
      <c r="E53" s="304"/>
      <c r="F53" s="304">
        <v>3.8501562025606236E-3</v>
      </c>
      <c r="G53" s="304">
        <v>5.0317396380260213E-3</v>
      </c>
      <c r="H53" s="304">
        <v>8.8256952109671133E-3</v>
      </c>
      <c r="I53" s="304"/>
      <c r="J53" s="304">
        <v>0.13404273114927093</v>
      </c>
      <c r="K53" s="304">
        <v>0.17121582175048117</v>
      </c>
      <c r="L53" s="304">
        <v>0.29568448753282123</v>
      </c>
      <c r="M53" s="304"/>
      <c r="N53" s="304">
        <v>0.27036338980949143</v>
      </c>
      <c r="O53" s="304">
        <v>0.26221982809068001</v>
      </c>
      <c r="P53" s="304">
        <v>0.29676679033911302</v>
      </c>
      <c r="Q53" s="304"/>
      <c r="R53" s="304">
        <v>0.11799092981362105</v>
      </c>
      <c r="S53" s="304">
        <v>0.12210249639185801</v>
      </c>
      <c r="T53" s="304">
        <v>0.15544861100785623</v>
      </c>
      <c r="U53" s="304"/>
      <c r="V53" s="304">
        <v>0.24394827043814488</v>
      </c>
      <c r="W53" s="304">
        <v>0.21870711491629435</v>
      </c>
      <c r="X53" s="304">
        <v>0.25382699596523778</v>
      </c>
      <c r="Y53" s="304"/>
      <c r="Z53" s="304">
        <v>0.31528985633516676</v>
      </c>
      <c r="AA53" s="304">
        <v>0.24509346313574126</v>
      </c>
      <c r="AB53" s="304">
        <v>0.22784610668297622</v>
      </c>
      <c r="AC53" s="304"/>
      <c r="AD53" s="304">
        <v>0.29789764092048426</v>
      </c>
      <c r="AE53" s="304">
        <v>0.27929663700656565</v>
      </c>
      <c r="AF53" s="304">
        <v>0.29602310977907992</v>
      </c>
      <c r="AG53" s="304"/>
      <c r="AH53" s="304">
        <v>0.23787732676780188</v>
      </c>
      <c r="AI53" s="304">
        <v>0.20302776077077181</v>
      </c>
      <c r="AJ53" s="304">
        <v>0.15590475157903677</v>
      </c>
      <c r="AK53" s="304"/>
      <c r="AL53" s="304">
        <v>6.3414984108053879E-2</v>
      </c>
      <c r="AM53" s="304">
        <v>3.6350308003344142E-2</v>
      </c>
      <c r="AN53" s="304">
        <v>2.7349305609512136E-2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2.4107164858230092</v>
      </c>
      <c r="C54" s="304">
        <f t="shared" si="70"/>
        <v>2.2842184086006214</v>
      </c>
      <c r="D54" s="304">
        <f t="shared" si="71"/>
        <v>2.1715499811259655</v>
      </c>
      <c r="E54" s="304"/>
      <c r="F54" s="304">
        <v>1.9253452484746993E-2</v>
      </c>
      <c r="G54" s="304">
        <v>2.8505038820365061E-2</v>
      </c>
      <c r="H54" s="304">
        <v>7.4103804465703735E-2</v>
      </c>
      <c r="I54" s="304"/>
      <c r="J54" s="304">
        <v>0.13435437513510162</v>
      </c>
      <c r="K54" s="304">
        <v>0.18855625646691151</v>
      </c>
      <c r="L54" s="304">
        <v>0.28572770750482912</v>
      </c>
      <c r="M54" s="304"/>
      <c r="N54" s="304">
        <v>0.37199874278403694</v>
      </c>
      <c r="O54" s="304">
        <v>0.42230980421225423</v>
      </c>
      <c r="P54" s="304">
        <v>0.54749022028337058</v>
      </c>
      <c r="Q54" s="304"/>
      <c r="R54" s="304">
        <v>0.23382285133027103</v>
      </c>
      <c r="S54" s="304">
        <v>0.25747493722934978</v>
      </c>
      <c r="T54" s="304">
        <v>0.3444618088495307</v>
      </c>
      <c r="U54" s="304"/>
      <c r="V54" s="304">
        <v>0.12798490663857298</v>
      </c>
      <c r="W54" s="304">
        <v>0.13763464696609015</v>
      </c>
      <c r="X54" s="304">
        <v>0.20466577555419088</v>
      </c>
      <c r="Y54" s="304"/>
      <c r="Z54" s="304">
        <v>0.4093324888588854</v>
      </c>
      <c r="AA54" s="304">
        <v>0.34896513073194546</v>
      </c>
      <c r="AB54" s="304">
        <v>0.24419457213542275</v>
      </c>
      <c r="AC54" s="304"/>
      <c r="AD54" s="304">
        <v>0.3879511449088438</v>
      </c>
      <c r="AE54" s="304">
        <v>0.3087303718376766</v>
      </c>
      <c r="AF54" s="304">
        <v>0.15087745415117573</v>
      </c>
      <c r="AG54" s="304"/>
      <c r="AH54" s="304">
        <v>0.54901765183442142</v>
      </c>
      <c r="AI54" s="304">
        <v>0.51852716850631919</v>
      </c>
      <c r="AJ54" s="304">
        <v>0.30620308167806976</v>
      </c>
      <c r="AK54" s="304"/>
      <c r="AL54" s="304">
        <v>0.1770008718481294</v>
      </c>
      <c r="AM54" s="304">
        <v>7.3515053829709756E-2</v>
      </c>
      <c r="AN54" s="304">
        <v>1.3825556503672355E-2</v>
      </c>
    </row>
    <row r="55" spans="1:40" x14ac:dyDescent="0.2">
      <c r="A55" s="13" t="str">
        <f t="shared" si="67"/>
        <v>Skilled trades occupations</v>
      </c>
      <c r="B55" s="304">
        <f t="shared" si="69"/>
        <v>15.362351021703454</v>
      </c>
      <c r="C55" s="304">
        <f t="shared" si="70"/>
        <v>15.72478815401934</v>
      </c>
      <c r="D55" s="304">
        <f t="shared" si="71"/>
        <v>15.126134875605658</v>
      </c>
      <c r="E55" s="304"/>
      <c r="F55" s="304">
        <v>1.6453012648189901E-3</v>
      </c>
      <c r="G55" s="304">
        <v>2.2915585280158359E-3</v>
      </c>
      <c r="H55" s="304">
        <v>3.1442134412172375E-3</v>
      </c>
      <c r="I55" s="304"/>
      <c r="J55" s="304">
        <v>0.10962728731308578</v>
      </c>
      <c r="K55" s="304">
        <v>0.16404333195507551</v>
      </c>
      <c r="L55" s="304">
        <v>0.26652815222300708</v>
      </c>
      <c r="M55" s="304"/>
      <c r="N55" s="304">
        <v>0.39615360244071895</v>
      </c>
      <c r="O55" s="304">
        <v>0.50760298100761125</v>
      </c>
      <c r="P55" s="304">
        <v>0.64460850101968681</v>
      </c>
      <c r="Q55" s="304"/>
      <c r="R55" s="304">
        <v>0.2519369532224241</v>
      </c>
      <c r="S55" s="304">
        <v>0.30815638536507101</v>
      </c>
      <c r="T55" s="304">
        <v>0.38598958753642487</v>
      </c>
      <c r="U55" s="304"/>
      <c r="V55" s="304">
        <v>0.65827283883774912</v>
      </c>
      <c r="W55" s="304">
        <v>0.79755359408002413</v>
      </c>
      <c r="X55" s="304">
        <v>1.0581417532280009</v>
      </c>
      <c r="Y55" s="304"/>
      <c r="Z55" s="304">
        <v>5.4405590310145522</v>
      </c>
      <c r="AA55" s="304">
        <v>5.6667193089235148</v>
      </c>
      <c r="AB55" s="304">
        <v>5.4232463127189217</v>
      </c>
      <c r="AC55" s="304"/>
      <c r="AD55" s="304">
        <v>4.8244535235003294</v>
      </c>
      <c r="AE55" s="304">
        <v>5.4702180360071342</v>
      </c>
      <c r="AF55" s="304">
        <v>5.5206342685371039</v>
      </c>
      <c r="AG55" s="304"/>
      <c r="AH55" s="304">
        <v>2.2055133812776955</v>
      </c>
      <c r="AI55" s="304">
        <v>2.0099512750591226</v>
      </c>
      <c r="AJ55" s="304">
        <v>1.6444675854914355</v>
      </c>
      <c r="AK55" s="304"/>
      <c r="AL55" s="304">
        <v>1.4741891028320806</v>
      </c>
      <c r="AM55" s="304">
        <v>0.79825168309377093</v>
      </c>
      <c r="AN55" s="304">
        <v>0.17937450140985814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7.000866203369574E-2</v>
      </c>
      <c r="C56" s="304">
        <f t="shared" si="70"/>
        <v>7.312277131482664E-2</v>
      </c>
      <c r="D56" s="304">
        <f t="shared" si="71"/>
        <v>8.3736712948368305E-2</v>
      </c>
      <c r="E56" s="304"/>
      <c r="F56" s="304">
        <v>2.9712451882901628E-5</v>
      </c>
      <c r="G56" s="304">
        <v>4.7552283701227741E-5</v>
      </c>
      <c r="H56" s="304">
        <v>1.127477936494141E-4</v>
      </c>
      <c r="I56" s="304"/>
      <c r="J56" s="304">
        <v>4.1799699069223926E-3</v>
      </c>
      <c r="K56" s="304">
        <v>5.4500147252431715E-3</v>
      </c>
      <c r="L56" s="304">
        <v>7.990411237219764E-3</v>
      </c>
      <c r="M56" s="304"/>
      <c r="N56" s="304">
        <v>4.7254096399193396E-3</v>
      </c>
      <c r="O56" s="304">
        <v>5.2012283194280756E-3</v>
      </c>
      <c r="P56" s="304">
        <v>6.3636267256059319E-3</v>
      </c>
      <c r="Q56" s="304"/>
      <c r="R56" s="304">
        <v>9.3824300405765857E-4</v>
      </c>
      <c r="S56" s="304">
        <v>1.1905203873366673E-3</v>
      </c>
      <c r="T56" s="304">
        <v>1.5312424019841406E-3</v>
      </c>
      <c r="U56" s="304"/>
      <c r="V56" s="304">
        <v>2.0276542827570698E-3</v>
      </c>
      <c r="W56" s="304">
        <v>2.0815384221062557E-3</v>
      </c>
      <c r="X56" s="304">
        <v>2.3948755665285804E-3</v>
      </c>
      <c r="Y56" s="304"/>
      <c r="Z56" s="304">
        <v>2.4859340037000036E-2</v>
      </c>
      <c r="AA56" s="304">
        <v>2.9188836090148877E-2</v>
      </c>
      <c r="AB56" s="304">
        <v>3.7198649630654529E-2</v>
      </c>
      <c r="AC56" s="304"/>
      <c r="AD56" s="304">
        <v>7.7366019252699337E-3</v>
      </c>
      <c r="AE56" s="304">
        <v>8.6300762222888631E-3</v>
      </c>
      <c r="AF56" s="304">
        <v>1.1066643369838406E-2</v>
      </c>
      <c r="AG56" s="304"/>
      <c r="AH56" s="304">
        <v>1.3239372340209684E-2</v>
      </c>
      <c r="AI56" s="304">
        <v>1.1767846140952621E-2</v>
      </c>
      <c r="AJ56" s="304">
        <v>1.1223171865898121E-2</v>
      </c>
      <c r="AK56" s="304"/>
      <c r="AL56" s="304">
        <v>1.2272358445676717E-2</v>
      </c>
      <c r="AM56" s="304">
        <v>9.5651587236208827E-3</v>
      </c>
      <c r="AN56" s="304">
        <v>5.855344356989426E-3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0.57883891388610054</v>
      </c>
      <c r="C57" s="304">
        <f t="shared" si="70"/>
        <v>0.64556854374899253</v>
      </c>
      <c r="D57" s="304">
        <f t="shared" si="71"/>
        <v>0.68444616719586304</v>
      </c>
      <c r="E57" s="304"/>
      <c r="F57" s="304">
        <v>1.0488163405960962E-3</v>
      </c>
      <c r="G57" s="304">
        <v>1.7788054640921148E-3</v>
      </c>
      <c r="H57" s="304">
        <v>3.9459668000609458E-3</v>
      </c>
      <c r="I57" s="304"/>
      <c r="J57" s="304">
        <v>3.2362498857057269E-2</v>
      </c>
      <c r="K57" s="304">
        <v>4.6755774000372126E-2</v>
      </c>
      <c r="L57" s="304">
        <v>7.1864445193252774E-2</v>
      </c>
      <c r="M57" s="304"/>
      <c r="N57" s="304">
        <v>9.238172572876098E-2</v>
      </c>
      <c r="O57" s="304">
        <v>0.11540145550526631</v>
      </c>
      <c r="P57" s="304">
        <v>0.14131012491667383</v>
      </c>
      <c r="Q57" s="304"/>
      <c r="R57" s="304">
        <v>2.6437893973278274E-2</v>
      </c>
      <c r="S57" s="304">
        <v>3.5112588115513259E-2</v>
      </c>
      <c r="T57" s="304">
        <v>4.4720043729517885E-2</v>
      </c>
      <c r="U57" s="304"/>
      <c r="V57" s="304">
        <v>3.3692450201939367E-2</v>
      </c>
      <c r="W57" s="304">
        <v>4.1359586911743282E-2</v>
      </c>
      <c r="X57" s="304">
        <v>4.9081369922547094E-2</v>
      </c>
      <c r="Y57" s="304"/>
      <c r="Z57" s="304">
        <v>0.20721530710955144</v>
      </c>
      <c r="AA57" s="304">
        <v>0.23845412693817639</v>
      </c>
      <c r="AB57" s="304">
        <v>0.27049541579931197</v>
      </c>
      <c r="AC57" s="304"/>
      <c r="AD57" s="304">
        <v>3.5874379475915333E-2</v>
      </c>
      <c r="AE57" s="304">
        <v>3.0183666861022029E-2</v>
      </c>
      <c r="AF57" s="304">
        <v>1.6683098792310971E-2</v>
      </c>
      <c r="AG57" s="304"/>
      <c r="AH57" s="304">
        <v>5.9951305054539855E-2</v>
      </c>
      <c r="AI57" s="304">
        <v>6.2185998080134704E-2</v>
      </c>
      <c r="AJ57" s="304">
        <v>2.8150891011481285E-2</v>
      </c>
      <c r="AK57" s="304"/>
      <c r="AL57" s="304">
        <v>8.9874537144461905E-2</v>
      </c>
      <c r="AM57" s="304">
        <v>7.4336541872672371E-2</v>
      </c>
      <c r="AN57" s="304">
        <v>5.8194811030706367E-2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2.2705495986836923</v>
      </c>
      <c r="C58" s="304">
        <f t="shared" si="70"/>
        <v>2.6800714936049683</v>
      </c>
      <c r="D58" s="304">
        <f t="shared" si="71"/>
        <v>2.9550595293525479</v>
      </c>
      <c r="E58" s="304"/>
      <c r="F58" s="304">
        <v>4.6712248790451586E-3</v>
      </c>
      <c r="G58" s="304">
        <v>8.6578046998721792E-3</v>
      </c>
      <c r="H58" s="304">
        <v>1.6048823849169468E-2</v>
      </c>
      <c r="I58" s="304"/>
      <c r="J58" s="304">
        <v>2.2937307681000326E-2</v>
      </c>
      <c r="K58" s="304">
        <v>4.09430955563473E-2</v>
      </c>
      <c r="L58" s="304">
        <v>8.165257377531307E-2</v>
      </c>
      <c r="M58" s="304"/>
      <c r="N58" s="304">
        <v>3.8260596667431666E-2</v>
      </c>
      <c r="O58" s="304">
        <v>5.5817873882056473E-2</v>
      </c>
      <c r="P58" s="304">
        <v>9.3988819341060736E-2</v>
      </c>
      <c r="Q58" s="304"/>
      <c r="R58" s="304">
        <v>3.629890643274232E-2</v>
      </c>
      <c r="S58" s="304">
        <v>5.442120453792175E-2</v>
      </c>
      <c r="T58" s="304">
        <v>8.8657477610937327E-2</v>
      </c>
      <c r="U58" s="304"/>
      <c r="V58" s="304">
        <v>8.7996577040754656E-2</v>
      </c>
      <c r="W58" s="304">
        <v>0.11810526928243695</v>
      </c>
      <c r="X58" s="304">
        <v>0.15589870079198692</v>
      </c>
      <c r="Y58" s="304"/>
      <c r="Z58" s="304">
        <v>0.56954497139548443</v>
      </c>
      <c r="AA58" s="304">
        <v>0.74981323453938142</v>
      </c>
      <c r="AB58" s="304">
        <v>0.96697206801246582</v>
      </c>
      <c r="AC58" s="304"/>
      <c r="AD58" s="304">
        <v>0.81269552699354064</v>
      </c>
      <c r="AE58" s="304">
        <v>1.0781571009025508</v>
      </c>
      <c r="AF58" s="304">
        <v>1.2252532269405312</v>
      </c>
      <c r="AG58" s="304"/>
      <c r="AH58" s="304">
        <v>0.52906110651104266</v>
      </c>
      <c r="AI58" s="304">
        <v>0.47983657148380754</v>
      </c>
      <c r="AJ58" s="304">
        <v>0.29451766371079341</v>
      </c>
      <c r="AK58" s="304"/>
      <c r="AL58" s="304">
        <v>0.16908338108265022</v>
      </c>
      <c r="AM58" s="304">
        <v>9.4319338720593698E-2</v>
      </c>
      <c r="AN58" s="304">
        <v>3.2070175320289947E-2</v>
      </c>
    </row>
    <row r="59" spans="1:40" x14ac:dyDescent="0.2">
      <c r="A59" s="13" t="str">
        <f t="shared" si="67"/>
        <v>Elementary occupations</v>
      </c>
      <c r="B59" s="304">
        <f t="shared" si="69"/>
        <v>1.909102311598839</v>
      </c>
      <c r="C59" s="304">
        <f t="shared" si="70"/>
        <v>1.8707882795846116</v>
      </c>
      <c r="D59" s="304">
        <f t="shared" si="71"/>
        <v>2.1292687606446536</v>
      </c>
      <c r="E59" s="304"/>
      <c r="F59" s="304">
        <v>1.6147486893079867E-4</v>
      </c>
      <c r="G59" s="304">
        <v>2.5465690725914652E-4</v>
      </c>
      <c r="H59" s="304">
        <v>5.6539498900219935E-4</v>
      </c>
      <c r="I59" s="304"/>
      <c r="J59" s="304">
        <v>1.5631952488090621E-2</v>
      </c>
      <c r="K59" s="304">
        <v>2.6049877153636866E-2</v>
      </c>
      <c r="L59" s="304">
        <v>5.0847868848491434E-2</v>
      </c>
      <c r="M59" s="304"/>
      <c r="N59" s="304">
        <v>3.0810462762138519E-2</v>
      </c>
      <c r="O59" s="304">
        <v>3.6455728027441167E-2</v>
      </c>
      <c r="P59" s="304">
        <v>4.0992967260410962E-2</v>
      </c>
      <c r="Q59" s="304"/>
      <c r="R59" s="304">
        <v>9.3088776714575286E-3</v>
      </c>
      <c r="S59" s="304">
        <v>1.0167298195998748E-2</v>
      </c>
      <c r="T59" s="304">
        <v>1.0914035070747292E-2</v>
      </c>
      <c r="U59" s="304"/>
      <c r="V59" s="304">
        <v>5.8818669424486943E-2</v>
      </c>
      <c r="W59" s="304">
        <v>7.5071556752786386E-2</v>
      </c>
      <c r="X59" s="304">
        <v>9.0486569893090826E-2</v>
      </c>
      <c r="Y59" s="304"/>
      <c r="Z59" s="304">
        <v>0.46858591689178924</v>
      </c>
      <c r="AA59" s="304">
        <v>0.57631108688506649</v>
      </c>
      <c r="AB59" s="304">
        <v>0.84278553798317046</v>
      </c>
      <c r="AC59" s="304"/>
      <c r="AD59" s="304">
        <v>0.57162837732075145</v>
      </c>
      <c r="AE59" s="304">
        <v>0.64901222166599426</v>
      </c>
      <c r="AF59" s="304">
        <v>0.77555285772501659</v>
      </c>
      <c r="AG59" s="304"/>
      <c r="AH59" s="304">
        <v>0.4848689042156149</v>
      </c>
      <c r="AI59" s="304">
        <v>0.41010507613229574</v>
      </c>
      <c r="AJ59" s="304">
        <v>0.30654908415620463</v>
      </c>
      <c r="AK59" s="304"/>
      <c r="AL59" s="304">
        <v>0.26928767595557901</v>
      </c>
      <c r="AM59" s="304">
        <v>8.7360777864132821E-2</v>
      </c>
      <c r="AN59" s="304">
        <v>1.0574444718519102E-2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146.76599999999996</v>
      </c>
      <c r="C62" s="305">
        <f>SUM(C63:C71)</f>
        <v>153.518</v>
      </c>
      <c r="D62" s="305">
        <f>SUM(D63:D71)</f>
        <v>162.35300000000001</v>
      </c>
      <c r="E62" s="304"/>
      <c r="F62" s="305">
        <f>SUM(F63:F71)</f>
        <v>0.43318314683247866</v>
      </c>
      <c r="G62" s="305">
        <f>SUM(G63:G71)</f>
        <v>0.64725325299406822</v>
      </c>
      <c r="H62" s="305">
        <f>SUM(H63:H71)</f>
        <v>1.2592412979108969</v>
      </c>
      <c r="I62" s="304"/>
      <c r="J62" s="305">
        <f>SUM(J63:J71)</f>
        <v>5.2903157034053114</v>
      </c>
      <c r="K62" s="305">
        <f>SUM(K63:K71)</f>
        <v>7.5962256692021759</v>
      </c>
      <c r="L62" s="305">
        <f>SUM(L63:L71)</f>
        <v>14.44433264991777</v>
      </c>
      <c r="M62" s="304"/>
      <c r="N62" s="305">
        <f>SUM(N63:N71)</f>
        <v>18.62405396800915</v>
      </c>
      <c r="O62" s="305">
        <f>SUM(O63:O71)</f>
        <v>21.85190278871378</v>
      </c>
      <c r="P62" s="305">
        <f>SUM(P63:P71)</f>
        <v>29.8958985956465</v>
      </c>
      <c r="Q62" s="304"/>
      <c r="R62" s="305">
        <f>SUM(R63:R71)</f>
        <v>5.6387954727653433</v>
      </c>
      <c r="S62" s="305">
        <f>SUM(S63:S71)</f>
        <v>6.4433593836804253</v>
      </c>
      <c r="T62" s="305">
        <f>SUM(T63:T71)</f>
        <v>8.9178790900548623</v>
      </c>
      <c r="U62" s="304"/>
      <c r="V62" s="305">
        <f>SUM(V63:V71)</f>
        <v>6.6547163850215876</v>
      </c>
      <c r="W62" s="305">
        <f>SUM(W63:W71)</f>
        <v>7.4929114597456516</v>
      </c>
      <c r="X62" s="305">
        <f>SUM(X63:X71)</f>
        <v>9.8200796022982715</v>
      </c>
      <c r="Y62" s="304"/>
      <c r="Z62" s="305">
        <f>SUM(Z63:Z71)</f>
        <v>32.650074208217994</v>
      </c>
      <c r="AA62" s="305">
        <f>SUM(AA63:AA71)</f>
        <v>35.510917564803179</v>
      </c>
      <c r="AB62" s="305">
        <f>SUM(AB63:AB71)</f>
        <v>38.593660324984647</v>
      </c>
      <c r="AC62" s="304"/>
      <c r="AD62" s="305">
        <f>SUM(AD63:AD71)</f>
        <v>37.331584379635444</v>
      </c>
      <c r="AE62" s="305">
        <f>SUM(AE63:AE71)</f>
        <v>41.546427949416582</v>
      </c>
      <c r="AF62" s="305">
        <f>SUM(AF63:AF71)</f>
        <v>39.609778725747582</v>
      </c>
      <c r="AG62" s="304"/>
      <c r="AH62" s="305">
        <f>SUM(AH63:AH71)</f>
        <v>25.50560769430259</v>
      </c>
      <c r="AI62" s="305">
        <f>SUM(AI63:AI71)</f>
        <v>23.030309605889038</v>
      </c>
      <c r="AJ62" s="305">
        <f>SUM(AJ63:AJ71)</f>
        <v>14.23658987725949</v>
      </c>
      <c r="AK62" s="304"/>
      <c r="AL62" s="305">
        <f>SUM(AL63:AL71)</f>
        <v>14.637669041810053</v>
      </c>
      <c r="AM62" s="305">
        <f>SUM(AM63:AM71)</f>
        <v>9.3986923255551229</v>
      </c>
      <c r="AN62" s="305">
        <f>SUM(AN63:AN71)</f>
        <v>5.5755398361799644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19.579278411798125</v>
      </c>
      <c r="C63" s="304">
        <f t="shared" ref="C63:C71" si="73">SUM(G63,K63,O63,S63,W63,AA63,AE63,AI63,AM63)</f>
        <v>20.924253579345926</v>
      </c>
      <c r="D63" s="304">
        <f t="shared" ref="D63:D71" si="74">SUM(H63,L63,P63,T63,X63,AB63,AF63,AJ63,AN63)</f>
        <v>24.768030288586687</v>
      </c>
      <c r="E63" s="304"/>
      <c r="F63" s="304">
        <v>7.4026063665196568E-2</v>
      </c>
      <c r="G63" s="304">
        <v>0.1141039289758381</v>
      </c>
      <c r="H63" s="304">
        <v>0.23589301204926352</v>
      </c>
      <c r="I63" s="304"/>
      <c r="J63" s="304">
        <v>1.1756488575764041</v>
      </c>
      <c r="K63" s="304">
        <v>1.6715629351254615</v>
      </c>
      <c r="L63" s="304">
        <v>3.2923326181864065</v>
      </c>
      <c r="M63" s="304"/>
      <c r="N63" s="304">
        <v>4.237316055425226</v>
      </c>
      <c r="O63" s="304">
        <v>4.8947220713736765</v>
      </c>
      <c r="P63" s="304">
        <v>6.6645188444825632</v>
      </c>
      <c r="Q63" s="304"/>
      <c r="R63" s="304">
        <v>0.83979390046679581</v>
      </c>
      <c r="S63" s="304">
        <v>0.90347943802360198</v>
      </c>
      <c r="T63" s="304">
        <v>1.2510671333270125</v>
      </c>
      <c r="U63" s="304"/>
      <c r="V63" s="304">
        <v>1.1133974063693377</v>
      </c>
      <c r="W63" s="304">
        <v>1.1700297890357663</v>
      </c>
      <c r="X63" s="304">
        <v>1.4271475588910607</v>
      </c>
      <c r="Y63" s="304"/>
      <c r="Z63" s="304">
        <v>3.8821084319000674</v>
      </c>
      <c r="AA63" s="304">
        <v>4.0951515305488382</v>
      </c>
      <c r="AB63" s="304">
        <v>4.826757781354412</v>
      </c>
      <c r="AC63" s="304"/>
      <c r="AD63" s="304">
        <v>4.229475128605829</v>
      </c>
      <c r="AE63" s="304">
        <v>4.5748968881904748</v>
      </c>
      <c r="AF63" s="304">
        <v>4.4731014438020384</v>
      </c>
      <c r="AG63" s="304"/>
      <c r="AH63" s="304">
        <v>3.2390045011070172</v>
      </c>
      <c r="AI63" s="304">
        <v>2.959813315625154</v>
      </c>
      <c r="AJ63" s="304">
        <v>2.2126725870440769</v>
      </c>
      <c r="AK63" s="304"/>
      <c r="AL63" s="304">
        <v>0.78850806668225004</v>
      </c>
      <c r="AM63" s="304">
        <v>0.54049368244711271</v>
      </c>
      <c r="AN63" s="304">
        <v>0.38453930944985765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12.357766551858912</v>
      </c>
      <c r="C64" s="304">
        <f t="shared" si="73"/>
        <v>13.855503331409201</v>
      </c>
      <c r="D64" s="304">
        <f t="shared" si="74"/>
        <v>16.314079530358548</v>
      </c>
      <c r="E64" s="304"/>
      <c r="F64" s="304">
        <v>0.1720482027122954</v>
      </c>
      <c r="G64" s="304">
        <v>0.25431852188898924</v>
      </c>
      <c r="H64" s="304">
        <v>0.47880325314187883</v>
      </c>
      <c r="I64" s="304"/>
      <c r="J64" s="304">
        <v>1.326418906917783</v>
      </c>
      <c r="K64" s="304">
        <v>1.9117937378499055</v>
      </c>
      <c r="L64" s="304">
        <v>3.3983984209220175</v>
      </c>
      <c r="M64" s="304"/>
      <c r="N64" s="304">
        <v>3.0049544500662257</v>
      </c>
      <c r="O64" s="304">
        <v>3.4746826568860913</v>
      </c>
      <c r="P64" s="304">
        <v>4.3945895805093116</v>
      </c>
      <c r="Q64" s="304"/>
      <c r="R64" s="304">
        <v>0.49079411926841182</v>
      </c>
      <c r="S64" s="304">
        <v>0.4982785592929877</v>
      </c>
      <c r="T64" s="304">
        <v>0.53888138935499785</v>
      </c>
      <c r="U64" s="304"/>
      <c r="V64" s="304">
        <v>0.69933227377902707</v>
      </c>
      <c r="W64" s="304">
        <v>0.75936351797103696</v>
      </c>
      <c r="X64" s="304">
        <v>0.92016521657964756</v>
      </c>
      <c r="Y64" s="304"/>
      <c r="Z64" s="304">
        <v>2.6761617584032429</v>
      </c>
      <c r="AA64" s="304">
        <v>3.0495718310237248</v>
      </c>
      <c r="AB64" s="304">
        <v>3.4675439162025614</v>
      </c>
      <c r="AC64" s="304"/>
      <c r="AD64" s="304">
        <v>2.1525135845996473</v>
      </c>
      <c r="AE64" s="304">
        <v>2.2735774649734739</v>
      </c>
      <c r="AF64" s="304">
        <v>1.9383644099055819</v>
      </c>
      <c r="AG64" s="304"/>
      <c r="AH64" s="304">
        <v>1.3322280563409827</v>
      </c>
      <c r="AI64" s="304">
        <v>1.2205669959400314</v>
      </c>
      <c r="AJ64" s="304">
        <v>0.73513089459003922</v>
      </c>
      <c r="AK64" s="304"/>
      <c r="AL64" s="304">
        <v>0.50331519977129691</v>
      </c>
      <c r="AM64" s="304">
        <v>0.4133500455829589</v>
      </c>
      <c r="AN64" s="304">
        <v>0.44220244915251422</v>
      </c>
    </row>
    <row r="65" spans="1:40" x14ac:dyDescent="0.2">
      <c r="A65" s="13" t="str">
        <f t="shared" si="72"/>
        <v>Associate professional occupations</v>
      </c>
      <c r="B65" s="304">
        <f t="shared" si="75"/>
        <v>10.679291809422621</v>
      </c>
      <c r="C65" s="304">
        <f t="shared" si="73"/>
        <v>10.625572570168048</v>
      </c>
      <c r="D65" s="304">
        <f t="shared" si="74"/>
        <v>11.85401649512106</v>
      </c>
      <c r="E65" s="304"/>
      <c r="F65" s="304">
        <v>5.5089953657647017E-2</v>
      </c>
      <c r="G65" s="304">
        <v>6.8931973862598833E-2</v>
      </c>
      <c r="H65" s="304">
        <v>0.12311238161817027</v>
      </c>
      <c r="I65" s="304"/>
      <c r="J65" s="304">
        <v>0.56163157732635349</v>
      </c>
      <c r="K65" s="304">
        <v>0.71756778721696102</v>
      </c>
      <c r="L65" s="304">
        <v>1.2243789158691007</v>
      </c>
      <c r="M65" s="304"/>
      <c r="N65" s="304">
        <v>2.0646363801117116</v>
      </c>
      <c r="O65" s="304">
        <v>2.1708710066498336</v>
      </c>
      <c r="P65" s="304">
        <v>2.7597632427519301</v>
      </c>
      <c r="Q65" s="304"/>
      <c r="R65" s="304">
        <v>0.489946673903073</v>
      </c>
      <c r="S65" s="304">
        <v>0.5134808021133247</v>
      </c>
      <c r="T65" s="304">
        <v>0.70187787254782452</v>
      </c>
      <c r="U65" s="304"/>
      <c r="V65" s="304">
        <v>0.6125445517430651</v>
      </c>
      <c r="W65" s="304">
        <v>0.61943291640587794</v>
      </c>
      <c r="X65" s="304">
        <v>0.7591079339789768</v>
      </c>
      <c r="Y65" s="304"/>
      <c r="Z65" s="304">
        <v>2.527653023708428</v>
      </c>
      <c r="AA65" s="304">
        <v>2.5588858672119921</v>
      </c>
      <c r="AB65" s="304">
        <v>2.8715535348255568</v>
      </c>
      <c r="AC65" s="304"/>
      <c r="AD65" s="304">
        <v>2.3761016013853085</v>
      </c>
      <c r="AE65" s="304">
        <v>2.4639152499797561</v>
      </c>
      <c r="AF65" s="304">
        <v>2.417807120195774</v>
      </c>
      <c r="AG65" s="304"/>
      <c r="AH65" s="304">
        <v>1.4062119929246395</v>
      </c>
      <c r="AI65" s="304">
        <v>1.1211100997310475</v>
      </c>
      <c r="AJ65" s="304">
        <v>0.63313352985756688</v>
      </c>
      <c r="AK65" s="304"/>
      <c r="AL65" s="304">
        <v>0.58547605466239572</v>
      </c>
      <c r="AM65" s="304">
        <v>0.39137686699665752</v>
      </c>
      <c r="AN65" s="304">
        <v>0.36328196347615938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14.588014768551153</v>
      </c>
      <c r="C66" s="304">
        <f t="shared" si="73"/>
        <v>14.754528967780695</v>
      </c>
      <c r="D66" s="304">
        <f t="shared" si="74"/>
        <v>15.428769047203915</v>
      </c>
      <c r="E66" s="304"/>
      <c r="F66" s="304">
        <v>3.4082028848328644E-2</v>
      </c>
      <c r="G66" s="304">
        <v>4.9771634616430166E-2</v>
      </c>
      <c r="H66" s="304">
        <v>9.4535575307847119E-2</v>
      </c>
      <c r="I66" s="304"/>
      <c r="J66" s="304">
        <v>0.58785262291116225</v>
      </c>
      <c r="K66" s="304">
        <v>0.81616454564139662</v>
      </c>
      <c r="L66" s="304">
        <v>1.4646040949636825</v>
      </c>
      <c r="M66" s="304"/>
      <c r="N66" s="304">
        <v>2.2180726600196987</v>
      </c>
      <c r="O66" s="304">
        <v>2.5177214805755153</v>
      </c>
      <c r="P66" s="304">
        <v>3.5062678181443578</v>
      </c>
      <c r="Q66" s="304"/>
      <c r="R66" s="304">
        <v>0.76472935298023148</v>
      </c>
      <c r="S66" s="304">
        <v>0.85845895813872941</v>
      </c>
      <c r="T66" s="304">
        <v>1.1677959027715279</v>
      </c>
      <c r="U66" s="304"/>
      <c r="V66" s="304">
        <v>0.74766358496407681</v>
      </c>
      <c r="W66" s="304">
        <v>0.78289827588468497</v>
      </c>
      <c r="X66" s="304">
        <v>0.99532686615415455</v>
      </c>
      <c r="Y66" s="304"/>
      <c r="Z66" s="304">
        <v>3.4948460506536771</v>
      </c>
      <c r="AA66" s="304">
        <v>3.5688949272730621</v>
      </c>
      <c r="AB66" s="304">
        <v>3.6141089031556137</v>
      </c>
      <c r="AC66" s="304"/>
      <c r="AD66" s="304">
        <v>4.3090353590430732</v>
      </c>
      <c r="AE66" s="304">
        <v>4.4793102023234512</v>
      </c>
      <c r="AF66" s="304">
        <v>3.8728323475889193</v>
      </c>
      <c r="AG66" s="304"/>
      <c r="AH66" s="304">
        <v>1.8127791677928546</v>
      </c>
      <c r="AI66" s="304">
        <v>1.2461943824215627</v>
      </c>
      <c r="AJ66" s="304">
        <v>0.43111519169404322</v>
      </c>
      <c r="AK66" s="304"/>
      <c r="AL66" s="304">
        <v>0.61895394133805126</v>
      </c>
      <c r="AM66" s="304">
        <v>0.43511456090586315</v>
      </c>
      <c r="AN66" s="304">
        <v>0.28218234742376619</v>
      </c>
    </row>
    <row r="67" spans="1:40" x14ac:dyDescent="0.2">
      <c r="A67" s="13" t="str">
        <f t="shared" si="72"/>
        <v>Skilled trades occupations</v>
      </c>
      <c r="B67" s="304">
        <f t="shared" si="75"/>
        <v>12.013499684510132</v>
      </c>
      <c r="C67" s="304">
        <f t="shared" si="73"/>
        <v>11.820885651540754</v>
      </c>
      <c r="D67" s="304">
        <f t="shared" si="74"/>
        <v>11.547897934364205</v>
      </c>
      <c r="E67" s="304"/>
      <c r="F67" s="304">
        <v>5.4804406406513684E-3</v>
      </c>
      <c r="G67" s="304">
        <v>7.2846084331066431E-3</v>
      </c>
      <c r="H67" s="304">
        <v>1.5746782582983444E-2</v>
      </c>
      <c r="I67" s="304"/>
      <c r="J67" s="304">
        <v>0.16961969625164011</v>
      </c>
      <c r="K67" s="304">
        <v>0.24969150984616453</v>
      </c>
      <c r="L67" s="304">
        <v>0.47957233663470233</v>
      </c>
      <c r="M67" s="304"/>
      <c r="N67" s="304">
        <v>0.57464667477210341</v>
      </c>
      <c r="O67" s="304">
        <v>0.71402572211698001</v>
      </c>
      <c r="P67" s="304">
        <v>0.97248853116781298</v>
      </c>
      <c r="Q67" s="304"/>
      <c r="R67" s="304">
        <v>0.31619783001178031</v>
      </c>
      <c r="S67" s="304">
        <v>0.34481814970265201</v>
      </c>
      <c r="T67" s="304">
        <v>0.44663885506047574</v>
      </c>
      <c r="U67" s="304"/>
      <c r="V67" s="304">
        <v>0.56565451976251935</v>
      </c>
      <c r="W67" s="304">
        <v>0.64208089061951912</v>
      </c>
      <c r="X67" s="304">
        <v>0.80737881585284954</v>
      </c>
      <c r="Y67" s="304"/>
      <c r="Z67" s="304">
        <v>3.8711217431600171</v>
      </c>
      <c r="AA67" s="304">
        <v>4.0925587152332419</v>
      </c>
      <c r="AB67" s="304">
        <v>4.1192047986531541</v>
      </c>
      <c r="AC67" s="304"/>
      <c r="AD67" s="304">
        <v>3.0253219756560212</v>
      </c>
      <c r="AE67" s="304">
        <v>3.0798787963567484</v>
      </c>
      <c r="AF67" s="304">
        <v>3.0900662433154675</v>
      </c>
      <c r="AG67" s="304"/>
      <c r="AH67" s="304">
        <v>1.9963054281171899</v>
      </c>
      <c r="AI67" s="304">
        <v>1.750155714523191</v>
      </c>
      <c r="AJ67" s="304">
        <v>1.0263681832679206</v>
      </c>
      <c r="AK67" s="304"/>
      <c r="AL67" s="304">
        <v>1.4891513761382098</v>
      </c>
      <c r="AM67" s="304">
        <v>0.94039154470915109</v>
      </c>
      <c r="AN67" s="304">
        <v>0.5904333878288387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4.338063497966286</v>
      </c>
      <c r="C68" s="304">
        <f t="shared" si="73"/>
        <v>4.6065984462112697</v>
      </c>
      <c r="D68" s="304">
        <f t="shared" si="74"/>
        <v>5.2990076919694395</v>
      </c>
      <c r="E68" s="304"/>
      <c r="F68" s="304">
        <v>5.1426513083250225E-3</v>
      </c>
      <c r="G68" s="304">
        <v>8.1694333416676996E-3</v>
      </c>
      <c r="H68" s="304">
        <v>1.758962308953721E-2</v>
      </c>
      <c r="I68" s="304"/>
      <c r="J68" s="304">
        <v>9.6083759112768188E-2</v>
      </c>
      <c r="K68" s="304">
        <v>0.14687744653536805</v>
      </c>
      <c r="L68" s="304">
        <v>0.30475007133421167</v>
      </c>
      <c r="M68" s="304"/>
      <c r="N68" s="304">
        <v>0.50536299180126831</v>
      </c>
      <c r="O68" s="304">
        <v>0.59465730926179572</v>
      </c>
      <c r="P68" s="304">
        <v>0.78961502943972839</v>
      </c>
      <c r="Q68" s="304"/>
      <c r="R68" s="304">
        <v>0.41322297559044269</v>
      </c>
      <c r="S68" s="304">
        <v>0.49212296175082787</v>
      </c>
      <c r="T68" s="304">
        <v>0.74484144408157926</v>
      </c>
      <c r="U68" s="304"/>
      <c r="V68" s="304">
        <v>0.38575149466542441</v>
      </c>
      <c r="W68" s="304">
        <v>0.45846608926504084</v>
      </c>
      <c r="X68" s="304">
        <v>0.67274714489877663</v>
      </c>
      <c r="Y68" s="304"/>
      <c r="Z68" s="304">
        <v>0.83730182064480552</v>
      </c>
      <c r="AA68" s="304">
        <v>0.92667590627447893</v>
      </c>
      <c r="AB68" s="304">
        <v>1.0670114830678414</v>
      </c>
      <c r="AC68" s="304"/>
      <c r="AD68" s="304">
        <v>1.0724457371441216</v>
      </c>
      <c r="AE68" s="304">
        <v>1.1668966305980255</v>
      </c>
      <c r="AF68" s="304">
        <v>1.1613376895294656</v>
      </c>
      <c r="AG68" s="304"/>
      <c r="AH68" s="304">
        <v>0.52553433436123265</v>
      </c>
      <c r="AI68" s="304">
        <v>0.48304204738296957</v>
      </c>
      <c r="AJ68" s="304">
        <v>0.31404902182450656</v>
      </c>
      <c r="AK68" s="304"/>
      <c r="AL68" s="304">
        <v>0.49721773333789837</v>
      </c>
      <c r="AM68" s="304">
        <v>0.32969062180109499</v>
      </c>
      <c r="AN68" s="304">
        <v>0.22706618470379333</v>
      </c>
    </row>
    <row r="69" spans="1:40" x14ac:dyDescent="0.2">
      <c r="A69" s="13" t="str">
        <f t="shared" si="72"/>
        <v>Sales and customer service occupations</v>
      </c>
      <c r="B69" s="304">
        <f t="shared" si="75"/>
        <v>24.764613908292308</v>
      </c>
      <c r="C69" s="304">
        <f t="shared" si="73"/>
        <v>24.007276780715213</v>
      </c>
      <c r="D69" s="304">
        <f t="shared" si="74"/>
        <v>23.730525835465073</v>
      </c>
      <c r="E69" s="304"/>
      <c r="F69" s="304">
        <v>2.4525124948633546E-2</v>
      </c>
      <c r="G69" s="304">
        <v>3.5070104722033917E-2</v>
      </c>
      <c r="H69" s="304">
        <v>5.7665374850459944E-2</v>
      </c>
      <c r="I69" s="304"/>
      <c r="J69" s="304">
        <v>0.59924482053117822</v>
      </c>
      <c r="K69" s="304">
        <v>0.85294152616091568</v>
      </c>
      <c r="L69" s="304">
        <v>1.6867533462067725</v>
      </c>
      <c r="M69" s="304"/>
      <c r="N69" s="304">
        <v>2.8152080391460355</v>
      </c>
      <c r="O69" s="304">
        <v>3.2859898639447485</v>
      </c>
      <c r="P69" s="304">
        <v>4.6424499202885938</v>
      </c>
      <c r="Q69" s="304"/>
      <c r="R69" s="304">
        <v>0.90706474293594685</v>
      </c>
      <c r="S69" s="304">
        <v>1.0171568188097335</v>
      </c>
      <c r="T69" s="304">
        <v>1.4007817313279947</v>
      </c>
      <c r="U69" s="304"/>
      <c r="V69" s="304">
        <v>0.73557057215740729</v>
      </c>
      <c r="W69" s="304">
        <v>0.76231107023379063</v>
      </c>
      <c r="X69" s="304">
        <v>0.95317531717522386</v>
      </c>
      <c r="Y69" s="304"/>
      <c r="Z69" s="304">
        <v>6.6146447209674131</v>
      </c>
      <c r="AA69" s="304">
        <v>6.8547227409200628</v>
      </c>
      <c r="AB69" s="304">
        <v>7.2614904264660209</v>
      </c>
      <c r="AC69" s="304"/>
      <c r="AD69" s="304">
        <v>6.6094022931273306</v>
      </c>
      <c r="AE69" s="304">
        <v>6.6254923052963939</v>
      </c>
      <c r="AF69" s="304">
        <v>5.5842847575833527</v>
      </c>
      <c r="AG69" s="304"/>
      <c r="AH69" s="304">
        <v>4.0517376588710645</v>
      </c>
      <c r="AI69" s="304">
        <v>3.236013229549787</v>
      </c>
      <c r="AJ69" s="304">
        <v>1.436096377995318</v>
      </c>
      <c r="AK69" s="304"/>
      <c r="AL69" s="304">
        <v>2.4072159356072982</v>
      </c>
      <c r="AM69" s="304">
        <v>1.3375791210777466</v>
      </c>
      <c r="AN69" s="304">
        <v>0.70782858357133538</v>
      </c>
    </row>
    <row r="70" spans="1:40" x14ac:dyDescent="0.2">
      <c r="A70" s="13" t="str">
        <f t="shared" si="72"/>
        <v>Process, plant and machine operatives</v>
      </c>
      <c r="B70" s="304">
        <f t="shared" si="75"/>
        <v>21.024774755423756</v>
      </c>
      <c r="C70" s="304">
        <f t="shared" si="73"/>
        <v>24.673804926968263</v>
      </c>
      <c r="D70" s="304">
        <f t="shared" si="74"/>
        <v>26.039747435129375</v>
      </c>
      <c r="E70" s="304"/>
      <c r="F70" s="304">
        <v>5.4540593324154188E-2</v>
      </c>
      <c r="G70" s="304">
        <v>9.7455198314870803E-2</v>
      </c>
      <c r="H70" s="304">
        <v>0.21496243454073924</v>
      </c>
      <c r="I70" s="304"/>
      <c r="J70" s="304">
        <v>0.21398603385202103</v>
      </c>
      <c r="K70" s="304">
        <v>0.37664531611021801</v>
      </c>
      <c r="L70" s="304">
        <v>0.74785868553135493</v>
      </c>
      <c r="M70" s="304"/>
      <c r="N70" s="304">
        <v>0.93613328070231794</v>
      </c>
      <c r="O70" s="304">
        <v>1.3794363546215946</v>
      </c>
      <c r="P70" s="304">
        <v>2.3122149023802123</v>
      </c>
      <c r="Q70" s="304"/>
      <c r="R70" s="304">
        <v>0.41028190316473689</v>
      </c>
      <c r="S70" s="304">
        <v>0.5767968121556456</v>
      </c>
      <c r="T70" s="304">
        <v>0.80228072921683191</v>
      </c>
      <c r="U70" s="304"/>
      <c r="V70" s="304">
        <v>0.66659926366651212</v>
      </c>
      <c r="W70" s="304">
        <v>0.91311206964657143</v>
      </c>
      <c r="X70" s="304">
        <v>1.3287274223035994</v>
      </c>
      <c r="Y70" s="304"/>
      <c r="Z70" s="304">
        <v>3.7158408480541953</v>
      </c>
      <c r="AA70" s="304">
        <v>4.9702956582623088</v>
      </c>
      <c r="AB70" s="304">
        <v>6.108891069522226</v>
      </c>
      <c r="AC70" s="304"/>
      <c r="AD70" s="304">
        <v>6.2346019378794235</v>
      </c>
      <c r="AE70" s="304">
        <v>8.4860896691729213</v>
      </c>
      <c r="AF70" s="304">
        <v>9.3113236575600755</v>
      </c>
      <c r="AG70" s="304"/>
      <c r="AH70" s="304">
        <v>5.4673756758983272</v>
      </c>
      <c r="AI70" s="304">
        <v>5.7577455773508408</v>
      </c>
      <c r="AJ70" s="304">
        <v>4.290105940650168</v>
      </c>
      <c r="AK70" s="304"/>
      <c r="AL70" s="304">
        <v>3.3254152188820663</v>
      </c>
      <c r="AM70" s="304">
        <v>2.1162282713332941</v>
      </c>
      <c r="AN70" s="304">
        <v>0.92338259342416562</v>
      </c>
    </row>
    <row r="71" spans="1:40" x14ac:dyDescent="0.2">
      <c r="A71" s="13" t="str">
        <f t="shared" si="72"/>
        <v>Elementary occupations</v>
      </c>
      <c r="B71" s="304">
        <f t="shared" si="75"/>
        <v>27.420696612176663</v>
      </c>
      <c r="C71" s="304">
        <f t="shared" si="73"/>
        <v>28.249575745860646</v>
      </c>
      <c r="D71" s="304">
        <f t="shared" si="74"/>
        <v>27.370925741801695</v>
      </c>
      <c r="E71" s="304"/>
      <c r="F71" s="304">
        <v>8.2480877272468629E-3</v>
      </c>
      <c r="G71" s="304">
        <v>1.2147848838532871E-2</v>
      </c>
      <c r="H71" s="304">
        <v>2.093286073001728E-2</v>
      </c>
      <c r="I71" s="304"/>
      <c r="J71" s="304">
        <v>0.55982942892600085</v>
      </c>
      <c r="K71" s="304">
        <v>0.85298086471578538</v>
      </c>
      <c r="L71" s="304">
        <v>1.8456841602695202</v>
      </c>
      <c r="M71" s="304"/>
      <c r="N71" s="304">
        <v>2.2677234359645637</v>
      </c>
      <c r="O71" s="304">
        <v>2.8197963232835401</v>
      </c>
      <c r="P71" s="304">
        <v>3.8539907264819915</v>
      </c>
      <c r="Q71" s="304"/>
      <c r="R71" s="304">
        <v>1.0067639744439236</v>
      </c>
      <c r="S71" s="304">
        <v>1.2387668836929224</v>
      </c>
      <c r="T71" s="304">
        <v>1.8637140323666177</v>
      </c>
      <c r="U71" s="304"/>
      <c r="V71" s="304">
        <v>1.128202717914218</v>
      </c>
      <c r="W71" s="304">
        <v>1.3852168406833638</v>
      </c>
      <c r="X71" s="304">
        <v>1.9563033264639835</v>
      </c>
      <c r="Y71" s="304"/>
      <c r="Z71" s="304">
        <v>5.0303958107261453</v>
      </c>
      <c r="AA71" s="304">
        <v>5.3941603880554716</v>
      </c>
      <c r="AB71" s="304">
        <v>5.2570984117372612</v>
      </c>
      <c r="AC71" s="304"/>
      <c r="AD71" s="304">
        <v>7.3226867621946949</v>
      </c>
      <c r="AE71" s="304">
        <v>8.3963707425253311</v>
      </c>
      <c r="AF71" s="304">
        <v>7.7606610562669136</v>
      </c>
      <c r="AG71" s="304"/>
      <c r="AH71" s="304">
        <v>5.6744308788892832</v>
      </c>
      <c r="AI71" s="304">
        <v>5.2556682433644548</v>
      </c>
      <c r="AJ71" s="304">
        <v>3.1579181503358531</v>
      </c>
      <c r="AK71" s="304"/>
      <c r="AL71" s="304">
        <v>4.4224155153905853</v>
      </c>
      <c r="AM71" s="304">
        <v>2.8944676107012444</v>
      </c>
      <c r="AN71" s="304">
        <v>1.6546230171495344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150.47599999999994</v>
      </c>
      <c r="C74" s="305">
        <f>SUM(C75:C83)</f>
        <v>154.70700000000005</v>
      </c>
      <c r="D74" s="305">
        <f>SUM(D75:D83)</f>
        <v>163.13099999999994</v>
      </c>
      <c r="E74" s="304"/>
      <c r="F74" s="305">
        <f>SUM(F75:F83)</f>
        <v>2.493449628739064</v>
      </c>
      <c r="G74" s="305">
        <f>SUM(G75:G83)</f>
        <v>3.2051326262290747</v>
      </c>
      <c r="H74" s="305">
        <f>SUM(H75:H83)</f>
        <v>4.647205124550764</v>
      </c>
      <c r="I74" s="304"/>
      <c r="J74" s="305">
        <f>SUM(J75:J83)</f>
        <v>19.863271601967984</v>
      </c>
      <c r="K74" s="305">
        <f>SUM(K75:K83)</f>
        <v>25.333185352217903</v>
      </c>
      <c r="L74" s="305">
        <f>SUM(L75:L83)</f>
        <v>37.262477141498962</v>
      </c>
      <c r="M74" s="304"/>
      <c r="N74" s="305">
        <f>SUM(N75:N83)</f>
        <v>39.926335462657654</v>
      </c>
      <c r="O74" s="305">
        <f>SUM(O75:O83)</f>
        <v>41.05989394726663</v>
      </c>
      <c r="P74" s="305">
        <f>SUM(P75:P83)</f>
        <v>44.750907384521341</v>
      </c>
      <c r="Q74" s="304"/>
      <c r="R74" s="305">
        <f>SUM(R75:R83)</f>
        <v>7.4666105819643684</v>
      </c>
      <c r="S74" s="305">
        <f>SUM(S75:S83)</f>
        <v>7.8974773586468263</v>
      </c>
      <c r="T74" s="305">
        <f>SUM(T75:T83)</f>
        <v>9.2538017812655138</v>
      </c>
      <c r="U74" s="304"/>
      <c r="V74" s="305">
        <f>SUM(V75:V83)</f>
        <v>9.5866610507468035</v>
      </c>
      <c r="W74" s="305">
        <f>SUM(W75:W83)</f>
        <v>9.8028698882550032</v>
      </c>
      <c r="X74" s="305">
        <f>SUM(X75:X83)</f>
        <v>10.931819287257559</v>
      </c>
      <c r="Y74" s="304"/>
      <c r="Z74" s="305">
        <f>SUM(Z75:Z83)</f>
        <v>22.4106802207714</v>
      </c>
      <c r="AA74" s="305">
        <f>SUM(AA75:AA83)</f>
        <v>21.641243417211047</v>
      </c>
      <c r="AB74" s="305">
        <f>SUM(AB75:AB83)</f>
        <v>19.971170948794867</v>
      </c>
      <c r="AC74" s="304"/>
      <c r="AD74" s="305">
        <f>SUM(AD75:AD83)</f>
        <v>23.529271044139488</v>
      </c>
      <c r="AE74" s="305">
        <f>SUM(AE75:AE83)</f>
        <v>24.322117226772992</v>
      </c>
      <c r="AF74" s="305">
        <f>SUM(AF75:AF83)</f>
        <v>21.243750112158441</v>
      </c>
      <c r="AG74" s="304"/>
      <c r="AH74" s="305">
        <f>SUM(AH75:AH83)</f>
        <v>16.694705576739356</v>
      </c>
      <c r="AI74" s="305">
        <f>SUM(AI75:AI83)</f>
        <v>15.108530207995699</v>
      </c>
      <c r="AJ74" s="305">
        <f>SUM(AJ75:AJ83)</f>
        <v>10.371456707405457</v>
      </c>
      <c r="AK74" s="304"/>
      <c r="AL74" s="305">
        <f>SUM(AL75:AL83)</f>
        <v>8.5050148322737833</v>
      </c>
      <c r="AM74" s="305">
        <f>SUM(AM75:AM83)</f>
        <v>6.3365499754048544</v>
      </c>
      <c r="AN74" s="305">
        <f>SUM(AN75:AN83)</f>
        <v>4.6984115125470591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16.514234351263404</v>
      </c>
      <c r="C75" s="305">
        <f t="shared" ref="C75:C83" si="77">SUM(G75,K75,O75,S75,W75,AA75,AE75,AI75,AM75)</f>
        <v>16.825612828778457</v>
      </c>
      <c r="D75" s="305">
        <f t="shared" ref="D75:D83" si="78">SUM(H75,L75,P75,T75,X75,AB75,AF75,AJ75,AN75)</f>
        <v>18.6929125434017</v>
      </c>
      <c r="E75" s="304"/>
      <c r="F75" s="304">
        <v>0.36573392305200481</v>
      </c>
      <c r="G75" s="304">
        <v>0.47303217097835937</v>
      </c>
      <c r="H75" s="304">
        <v>0.7286648388225041</v>
      </c>
      <c r="I75" s="304"/>
      <c r="J75" s="304">
        <v>2.5296649975252747</v>
      </c>
      <c r="K75" s="304">
        <v>3.1856841696967266</v>
      </c>
      <c r="L75" s="304">
        <v>4.8668343475925377</v>
      </c>
      <c r="M75" s="304"/>
      <c r="N75" s="304">
        <v>5.3081396406135317</v>
      </c>
      <c r="O75" s="304">
        <v>5.2987263368346689</v>
      </c>
      <c r="P75" s="304">
        <v>5.9445278206947041</v>
      </c>
      <c r="Q75" s="304"/>
      <c r="R75" s="304">
        <v>0.53711020021164946</v>
      </c>
      <c r="S75" s="304">
        <v>0.52571233519219751</v>
      </c>
      <c r="T75" s="304">
        <v>0.5615736115086466</v>
      </c>
      <c r="U75" s="304"/>
      <c r="V75" s="304">
        <v>1.3380228586235539</v>
      </c>
      <c r="W75" s="304">
        <v>1.342633537822395</v>
      </c>
      <c r="X75" s="304">
        <v>1.4966284207677487</v>
      </c>
      <c r="Y75" s="304"/>
      <c r="Z75" s="304">
        <v>2.5378694692796926</v>
      </c>
      <c r="AA75" s="304">
        <v>2.3508601231422031</v>
      </c>
      <c r="AB75" s="304">
        <v>2.2140981506786273</v>
      </c>
      <c r="AC75" s="304"/>
      <c r="AD75" s="304">
        <v>1.9591938314034978</v>
      </c>
      <c r="AE75" s="304">
        <v>1.957559312153567</v>
      </c>
      <c r="AF75" s="304">
        <v>1.6421211232630348</v>
      </c>
      <c r="AG75" s="304"/>
      <c r="AH75" s="304">
        <v>1.3856637958126661</v>
      </c>
      <c r="AI75" s="304">
        <v>1.274615870850728</v>
      </c>
      <c r="AJ75" s="304">
        <v>0.95104274152585322</v>
      </c>
      <c r="AK75" s="304"/>
      <c r="AL75" s="304">
        <v>0.55283563474153086</v>
      </c>
      <c r="AM75" s="304">
        <v>0.41678897210760968</v>
      </c>
      <c r="AN75" s="304">
        <v>0.287421488548044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38.535516612437867</v>
      </c>
      <c r="C76" s="305">
        <f t="shared" si="77"/>
        <v>41.374650911296882</v>
      </c>
      <c r="D76" s="305">
        <f>SUM(H76,L76,P76,T76,X76,AB76,AF76,AJ76,AN76)</f>
        <v>45.65485282737621</v>
      </c>
      <c r="E76" s="304"/>
      <c r="F76" s="304">
        <v>1.3897205994437367</v>
      </c>
      <c r="G76" s="304">
        <v>1.7653187347363215</v>
      </c>
      <c r="H76" s="304">
        <v>2.3839531736010047</v>
      </c>
      <c r="I76" s="304"/>
      <c r="J76" s="304">
        <v>9.1125623371046185</v>
      </c>
      <c r="K76" s="304">
        <v>11.639050204393447</v>
      </c>
      <c r="L76" s="304">
        <v>16.121295060304995</v>
      </c>
      <c r="M76" s="304"/>
      <c r="N76" s="304">
        <v>14.950024495013224</v>
      </c>
      <c r="O76" s="304">
        <v>15.183665389489461</v>
      </c>
      <c r="P76" s="304">
        <v>15.183984510485216</v>
      </c>
      <c r="Q76" s="304"/>
      <c r="R76" s="304">
        <v>1.2793016823461312</v>
      </c>
      <c r="S76" s="304">
        <v>1.3185790855978869</v>
      </c>
      <c r="T76" s="304">
        <v>1.4394538811527058</v>
      </c>
      <c r="U76" s="304"/>
      <c r="V76" s="304">
        <v>2.4891087160280745</v>
      </c>
      <c r="W76" s="304">
        <v>2.4554542471285732</v>
      </c>
      <c r="X76" s="304">
        <v>2.5972626646540262</v>
      </c>
      <c r="Y76" s="304"/>
      <c r="Z76" s="304">
        <v>3.8535668259310136</v>
      </c>
      <c r="AA76" s="304">
        <v>3.8060467583509459</v>
      </c>
      <c r="AB76" s="304">
        <v>3.65776282739583</v>
      </c>
      <c r="AC76" s="304"/>
      <c r="AD76" s="304">
        <v>2.9646564842542893</v>
      </c>
      <c r="AE76" s="304">
        <v>3.0289824800080596</v>
      </c>
      <c r="AF76" s="304">
        <v>2.7404214430894536</v>
      </c>
      <c r="AG76" s="304"/>
      <c r="AH76" s="304">
        <v>1.7110722905227749</v>
      </c>
      <c r="AI76" s="304">
        <v>1.5328513193094484</v>
      </c>
      <c r="AJ76" s="304">
        <v>1.0309864661999948</v>
      </c>
      <c r="AK76" s="304"/>
      <c r="AL76" s="304">
        <v>0.78550318179400913</v>
      </c>
      <c r="AM76" s="304">
        <v>0.64470269228273303</v>
      </c>
      <c r="AN76" s="304">
        <v>0.49973280049298452</v>
      </c>
    </row>
    <row r="77" spans="1:40" x14ac:dyDescent="0.2">
      <c r="A77" s="13" t="str">
        <f t="shared" si="76"/>
        <v>Associate professional occupations</v>
      </c>
      <c r="B77" s="305">
        <f t="shared" si="79"/>
        <v>28.265191234702424</v>
      </c>
      <c r="C77" s="305">
        <f t="shared" si="77"/>
        <v>27.176066747534296</v>
      </c>
      <c r="D77" s="305">
        <f t="shared" si="78"/>
        <v>29.461637127900463</v>
      </c>
      <c r="E77" s="304"/>
      <c r="F77" s="304">
        <v>0.44192955759203129</v>
      </c>
      <c r="G77" s="304">
        <v>0.55575701452318194</v>
      </c>
      <c r="H77" s="304">
        <v>0.8569388106338508</v>
      </c>
      <c r="I77" s="304"/>
      <c r="J77" s="304">
        <v>4.5301517296466791</v>
      </c>
      <c r="K77" s="304">
        <v>5.3996542636964513</v>
      </c>
      <c r="L77" s="304">
        <v>7.9610148208557945</v>
      </c>
      <c r="M77" s="304"/>
      <c r="N77" s="304">
        <v>9.1848811436141222</v>
      </c>
      <c r="O77" s="304">
        <v>8.7563265963483889</v>
      </c>
      <c r="P77" s="304">
        <v>9.2514360353930805</v>
      </c>
      <c r="Q77" s="304"/>
      <c r="R77" s="304">
        <v>1.8011721664709499</v>
      </c>
      <c r="S77" s="304">
        <v>1.8004861671642987</v>
      </c>
      <c r="T77" s="304">
        <v>2.1345681132099168</v>
      </c>
      <c r="U77" s="304"/>
      <c r="V77" s="304">
        <v>1.8411821327799773</v>
      </c>
      <c r="W77" s="304">
        <v>1.6942099147627243</v>
      </c>
      <c r="X77" s="304">
        <v>1.7194584542277045</v>
      </c>
      <c r="Y77" s="304"/>
      <c r="Z77" s="304">
        <v>4.1258908640472516</v>
      </c>
      <c r="AA77" s="304">
        <v>3.6802377093940013</v>
      </c>
      <c r="AB77" s="304">
        <v>3.3899917913351811</v>
      </c>
      <c r="AC77" s="304"/>
      <c r="AD77" s="304">
        <v>3.1436737459942927</v>
      </c>
      <c r="AE77" s="304">
        <v>2.8433844469547198</v>
      </c>
      <c r="AF77" s="304">
        <v>2.2791418358667737</v>
      </c>
      <c r="AG77" s="304"/>
      <c r="AH77" s="304">
        <v>2.2687505626807121</v>
      </c>
      <c r="AI77" s="304">
        <v>1.7870008915549451</v>
      </c>
      <c r="AJ77" s="304">
        <v>1.2613820949059555</v>
      </c>
      <c r="AK77" s="304"/>
      <c r="AL77" s="304">
        <v>0.92755933187640927</v>
      </c>
      <c r="AM77" s="304">
        <v>0.65900974313558358</v>
      </c>
      <c r="AN77" s="304">
        <v>0.60770517147220404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26.049407637954836</v>
      </c>
      <c r="C78" s="305">
        <f t="shared" si="77"/>
        <v>25.236308718032863</v>
      </c>
      <c r="D78" s="305">
        <f t="shared" si="78"/>
        <v>23.733765254531725</v>
      </c>
      <c r="E78" s="304"/>
      <c r="F78" s="304">
        <v>0.18673456485314141</v>
      </c>
      <c r="G78" s="304">
        <v>0.24716014440748402</v>
      </c>
      <c r="H78" s="304">
        <v>0.40186904945739887</v>
      </c>
      <c r="I78" s="304"/>
      <c r="J78" s="304">
        <v>1.9860715878505282</v>
      </c>
      <c r="K78" s="304">
        <v>2.5558267286097123</v>
      </c>
      <c r="L78" s="304">
        <v>3.8476420272678311</v>
      </c>
      <c r="M78" s="304"/>
      <c r="N78" s="304">
        <v>5.7156149364769542</v>
      </c>
      <c r="O78" s="304">
        <v>6.1147985076276363</v>
      </c>
      <c r="P78" s="304">
        <v>7.0522771335191701</v>
      </c>
      <c r="Q78" s="304"/>
      <c r="R78" s="304">
        <v>1.6648733622263769</v>
      </c>
      <c r="S78" s="304">
        <v>1.6945882081261519</v>
      </c>
      <c r="T78" s="304">
        <v>1.8526339414967743</v>
      </c>
      <c r="U78" s="304"/>
      <c r="V78" s="304">
        <v>1.9754640584800676</v>
      </c>
      <c r="W78" s="304">
        <v>2.0211849568500817</v>
      </c>
      <c r="X78" s="304">
        <v>2.2653878407797752</v>
      </c>
      <c r="Y78" s="304"/>
      <c r="Z78" s="304">
        <v>4.5220723139817682</v>
      </c>
      <c r="AA78" s="304">
        <v>3.9874624085966639</v>
      </c>
      <c r="AB78" s="304">
        <v>2.9449012390995954</v>
      </c>
      <c r="AC78" s="304"/>
      <c r="AD78" s="304">
        <v>5.4050952946726563</v>
      </c>
      <c r="AE78" s="304">
        <v>4.9379306119876816</v>
      </c>
      <c r="AF78" s="304">
        <v>3.3758213683422631</v>
      </c>
      <c r="AG78" s="304"/>
      <c r="AH78" s="304">
        <v>2.8224586219275398</v>
      </c>
      <c r="AI78" s="304">
        <v>2.2346459960992506</v>
      </c>
      <c r="AJ78" s="304">
        <v>0.69841647122254813</v>
      </c>
      <c r="AK78" s="304"/>
      <c r="AL78" s="304">
        <v>1.7710228974858053</v>
      </c>
      <c r="AM78" s="304">
        <v>1.4427111557282006</v>
      </c>
      <c r="AN78" s="304">
        <v>1.2948161833463709</v>
      </c>
    </row>
    <row r="79" spans="1:40" x14ac:dyDescent="0.2">
      <c r="A79" s="13" t="str">
        <f t="shared" si="76"/>
        <v>Skilled trades occupations</v>
      </c>
      <c r="B79" s="305">
        <f t="shared" si="79"/>
        <v>3.9691601364399043</v>
      </c>
      <c r="C79" s="305">
        <f t="shared" si="77"/>
        <v>4.2193487133141856</v>
      </c>
      <c r="D79" s="305">
        <f t="shared" si="78"/>
        <v>4.1977673846347674</v>
      </c>
      <c r="E79" s="304"/>
      <c r="F79" s="304">
        <v>1.6545048552308074E-2</v>
      </c>
      <c r="G79" s="304">
        <v>2.3788474319487125E-2</v>
      </c>
      <c r="H79" s="304">
        <v>3.5049427327262399E-2</v>
      </c>
      <c r="I79" s="304"/>
      <c r="J79" s="304">
        <v>0.2748653246040077</v>
      </c>
      <c r="K79" s="304">
        <v>0.43262515428284437</v>
      </c>
      <c r="L79" s="304">
        <v>0.6618411479900681</v>
      </c>
      <c r="M79" s="304"/>
      <c r="N79" s="304">
        <v>0.535638252679287</v>
      </c>
      <c r="O79" s="304">
        <v>0.61644765135059076</v>
      </c>
      <c r="P79" s="304">
        <v>0.73228239334902989</v>
      </c>
      <c r="Q79" s="304"/>
      <c r="R79" s="304">
        <v>0.18948125372391345</v>
      </c>
      <c r="S79" s="304">
        <v>0.21791369017119205</v>
      </c>
      <c r="T79" s="304">
        <v>0.28710976532503391</v>
      </c>
      <c r="U79" s="304"/>
      <c r="V79" s="304">
        <v>0.25096133680822619</v>
      </c>
      <c r="W79" s="304">
        <v>0.26237892949735747</v>
      </c>
      <c r="X79" s="304">
        <v>0.27302961480618171</v>
      </c>
      <c r="Y79" s="304"/>
      <c r="Z79" s="304">
        <v>0.85525560914046239</v>
      </c>
      <c r="AA79" s="304">
        <v>0.86499951811671516</v>
      </c>
      <c r="AB79" s="304">
        <v>0.77617282612753191</v>
      </c>
      <c r="AC79" s="304"/>
      <c r="AD79" s="304">
        <v>0.81232095347594835</v>
      </c>
      <c r="AE79" s="304">
        <v>0.85665745531520476</v>
      </c>
      <c r="AF79" s="304">
        <v>0.73255297332019698</v>
      </c>
      <c r="AG79" s="304"/>
      <c r="AH79" s="304">
        <v>0.5819701125607728</v>
      </c>
      <c r="AI79" s="304">
        <v>0.54489208226101926</v>
      </c>
      <c r="AJ79" s="304">
        <v>0.37200608527875417</v>
      </c>
      <c r="AK79" s="304"/>
      <c r="AL79" s="304">
        <v>0.4521222448949786</v>
      </c>
      <c r="AM79" s="304">
        <v>0.39964575799977425</v>
      </c>
      <c r="AN79" s="304">
        <v>0.32772315111070865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9.8136803929635654</v>
      </c>
      <c r="C80" s="305">
        <f t="shared" si="77"/>
        <v>10.173976991317494</v>
      </c>
      <c r="D80" s="305">
        <f t="shared" si="78"/>
        <v>10.872439911952156</v>
      </c>
      <c r="E80" s="304"/>
      <c r="F80" s="304">
        <v>7.905518651845295E-3</v>
      </c>
      <c r="G80" s="304">
        <v>1.1554430136396451E-2</v>
      </c>
      <c r="H80" s="304">
        <v>2.1394746498827198E-2</v>
      </c>
      <c r="I80" s="304"/>
      <c r="J80" s="304">
        <v>0.49294455139123783</v>
      </c>
      <c r="K80" s="304">
        <v>0.70840438360830971</v>
      </c>
      <c r="L80" s="304">
        <v>1.3363246078603093</v>
      </c>
      <c r="M80" s="304"/>
      <c r="N80" s="304">
        <v>1.3280660697275941</v>
      </c>
      <c r="O80" s="304">
        <v>1.5770585650568443</v>
      </c>
      <c r="P80" s="304">
        <v>2.1370031263138825</v>
      </c>
      <c r="Q80" s="304"/>
      <c r="R80" s="304">
        <v>0.95470558727727162</v>
      </c>
      <c r="S80" s="304">
        <v>1.0755034403985764</v>
      </c>
      <c r="T80" s="304">
        <v>1.3280843478663424</v>
      </c>
      <c r="U80" s="304"/>
      <c r="V80" s="304">
        <v>0.54922205668282575</v>
      </c>
      <c r="W80" s="304">
        <v>0.63726074084962314</v>
      </c>
      <c r="X80" s="304">
        <v>0.87018700961276174</v>
      </c>
      <c r="Y80" s="304"/>
      <c r="Z80" s="304">
        <v>2.338458156782163</v>
      </c>
      <c r="AA80" s="304">
        <v>2.3343024965011674</v>
      </c>
      <c r="AB80" s="304">
        <v>2.2576886120989248</v>
      </c>
      <c r="AC80" s="304"/>
      <c r="AD80" s="304">
        <v>2.1931632128315521</v>
      </c>
      <c r="AE80" s="304">
        <v>2.1762318015921442</v>
      </c>
      <c r="AF80" s="304">
        <v>1.7684437487277078</v>
      </c>
      <c r="AG80" s="304"/>
      <c r="AH80" s="304">
        <v>1.3685191595195303</v>
      </c>
      <c r="AI80" s="304">
        <v>1.2529451566475347</v>
      </c>
      <c r="AJ80" s="304">
        <v>0.87312322189260727</v>
      </c>
      <c r="AK80" s="304"/>
      <c r="AL80" s="304">
        <v>0.5806960800995441</v>
      </c>
      <c r="AM80" s="304">
        <v>0.40071597652689894</v>
      </c>
      <c r="AN80" s="304">
        <v>0.28019049108079386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9.8244812225230085</v>
      </c>
      <c r="C81" s="305">
        <f t="shared" si="77"/>
        <v>11.243192329098864</v>
      </c>
      <c r="D81" s="305">
        <f t="shared" si="78"/>
        <v>12.284550267772783</v>
      </c>
      <c r="E81" s="304"/>
      <c r="F81" s="304">
        <v>5.858823400808516E-2</v>
      </c>
      <c r="G81" s="304">
        <v>8.5189283704274976E-2</v>
      </c>
      <c r="H81" s="304">
        <v>0.14694694879050182</v>
      </c>
      <c r="I81" s="304"/>
      <c r="J81" s="304">
        <v>0.50866829359359633</v>
      </c>
      <c r="K81" s="304">
        <v>0.73221353449139992</v>
      </c>
      <c r="L81" s="304">
        <v>1.2202181727177974</v>
      </c>
      <c r="M81" s="304"/>
      <c r="N81" s="304">
        <v>1.8159408015103136</v>
      </c>
      <c r="O81" s="304">
        <v>2.1735345904564123</v>
      </c>
      <c r="P81" s="304">
        <v>2.7338616351096627</v>
      </c>
      <c r="Q81" s="304"/>
      <c r="R81" s="304">
        <v>0.49484832671798606</v>
      </c>
      <c r="S81" s="304">
        <v>0.57077572661836995</v>
      </c>
      <c r="T81" s="304">
        <v>0.7471004858536856</v>
      </c>
      <c r="U81" s="304"/>
      <c r="V81" s="304">
        <v>0.80273981326344102</v>
      </c>
      <c r="W81" s="304">
        <v>1.0001879033766308</v>
      </c>
      <c r="X81" s="304">
        <v>1.2081020872660342</v>
      </c>
      <c r="Y81" s="304"/>
      <c r="Z81" s="304">
        <v>2.0937741996274011</v>
      </c>
      <c r="AA81" s="304">
        <v>2.4131072858768117</v>
      </c>
      <c r="AB81" s="304">
        <v>2.457440526003746</v>
      </c>
      <c r="AC81" s="304"/>
      <c r="AD81" s="304">
        <v>2.212952497915543</v>
      </c>
      <c r="AE81" s="304">
        <v>2.5892199436381027</v>
      </c>
      <c r="AF81" s="304">
        <v>2.4223212928343418</v>
      </c>
      <c r="AG81" s="304"/>
      <c r="AH81" s="304">
        <v>1.2596097040412317</v>
      </c>
      <c r="AI81" s="304">
        <v>1.2104828875897982</v>
      </c>
      <c r="AJ81" s="304">
        <v>0.94709103805981631</v>
      </c>
      <c r="AK81" s="304"/>
      <c r="AL81" s="304">
        <v>0.57735935184541087</v>
      </c>
      <c r="AM81" s="304">
        <v>0.46848117334706441</v>
      </c>
      <c r="AN81" s="304">
        <v>0.40146808113719623</v>
      </c>
    </row>
    <row r="82" spans="1:40" x14ac:dyDescent="0.2">
      <c r="A82" s="13" t="str">
        <f t="shared" si="76"/>
        <v>Process, plant and machine operatives</v>
      </c>
      <c r="B82" s="305">
        <f t="shared" si="79"/>
        <v>2.7726307657730622</v>
      </c>
      <c r="C82" s="305">
        <f t="shared" si="77"/>
        <v>3.1094815149999406</v>
      </c>
      <c r="D82" s="305">
        <f t="shared" si="78"/>
        <v>2.9231282482837666</v>
      </c>
      <c r="E82" s="304"/>
      <c r="F82" s="304">
        <v>7.9463751364257495E-3</v>
      </c>
      <c r="G82" s="304">
        <v>1.3380849581096876E-2</v>
      </c>
      <c r="H82" s="304">
        <v>1.912082071726862E-2</v>
      </c>
      <c r="I82" s="304"/>
      <c r="J82" s="304">
        <v>9.5134101365896381E-2</v>
      </c>
      <c r="K82" s="304">
        <v>0.14921483102845998</v>
      </c>
      <c r="L82" s="304">
        <v>0.23119026476364615</v>
      </c>
      <c r="M82" s="304"/>
      <c r="N82" s="304">
        <v>0.18257423878542145</v>
      </c>
      <c r="O82" s="304">
        <v>0.24948685030554266</v>
      </c>
      <c r="P82" s="304">
        <v>0.31088442244323272</v>
      </c>
      <c r="Q82" s="304"/>
      <c r="R82" s="304">
        <v>5.8293863263539081E-2</v>
      </c>
      <c r="S82" s="304">
        <v>7.8242538205320691E-2</v>
      </c>
      <c r="T82" s="304">
        <v>9.8611785228262069E-2</v>
      </c>
      <c r="U82" s="304"/>
      <c r="V82" s="304">
        <v>7.8724931976531617E-2</v>
      </c>
      <c r="W82" s="304">
        <v>0.10514953476164644</v>
      </c>
      <c r="X82" s="304">
        <v>0.13285431282481044</v>
      </c>
      <c r="Y82" s="304"/>
      <c r="Z82" s="304">
        <v>0.58502792182992802</v>
      </c>
      <c r="AA82" s="304">
        <v>0.74011940862356351</v>
      </c>
      <c r="AB82" s="304">
        <v>0.8524582799956032</v>
      </c>
      <c r="AC82" s="304"/>
      <c r="AD82" s="304">
        <v>0.56619900935167911</v>
      </c>
      <c r="AE82" s="304">
        <v>0.72905784956690178</v>
      </c>
      <c r="AF82" s="304">
        <v>0.70197219316610415</v>
      </c>
      <c r="AG82" s="304"/>
      <c r="AH82" s="304">
        <v>0.53838487532255797</v>
      </c>
      <c r="AI82" s="304">
        <v>0.51804327064216749</v>
      </c>
      <c r="AJ82" s="304">
        <v>0.33337758636284143</v>
      </c>
      <c r="AK82" s="304"/>
      <c r="AL82" s="304">
        <v>0.6603454487410827</v>
      </c>
      <c r="AM82" s="304">
        <v>0.52678638228524122</v>
      </c>
      <c r="AN82" s="304">
        <v>0.24265858278199767</v>
      </c>
    </row>
    <row r="83" spans="1:40" x14ac:dyDescent="0.2">
      <c r="A83" s="39" t="str">
        <f t="shared" si="76"/>
        <v>Elementary occupations</v>
      </c>
      <c r="B83" s="307">
        <f t="shared" si="79"/>
        <v>14.731697645941839</v>
      </c>
      <c r="C83" s="307">
        <f t="shared" si="77"/>
        <v>15.348361245627061</v>
      </c>
      <c r="D83" s="307">
        <f t="shared" si="78"/>
        <v>15.309946434146385</v>
      </c>
      <c r="E83" s="307"/>
      <c r="F83" s="307">
        <v>1.8345807449484917E-2</v>
      </c>
      <c r="G83" s="307">
        <v>2.9951523842472867E-2</v>
      </c>
      <c r="H83" s="307">
        <v>5.3267308702145424E-2</v>
      </c>
      <c r="I83" s="307"/>
      <c r="J83" s="307">
        <v>0.33320867888614503</v>
      </c>
      <c r="K83" s="307">
        <v>0.53051208241054781</v>
      </c>
      <c r="L83" s="307">
        <v>1.0161166921459817</v>
      </c>
      <c r="M83" s="307"/>
      <c r="N83" s="307">
        <v>0.90545588423721179</v>
      </c>
      <c r="O83" s="307">
        <v>1.0898494597970902</v>
      </c>
      <c r="P83" s="307">
        <v>1.4046503072133554</v>
      </c>
      <c r="Q83" s="307"/>
      <c r="R83" s="307">
        <v>0.4868241397265507</v>
      </c>
      <c r="S83" s="307">
        <v>0.61567616717283113</v>
      </c>
      <c r="T83" s="307">
        <v>0.80466584962414678</v>
      </c>
      <c r="U83" s="307"/>
      <c r="V83" s="307">
        <v>0.26123514610410709</v>
      </c>
      <c r="W83" s="307">
        <v>0.28441012320597264</v>
      </c>
      <c r="X83" s="307">
        <v>0.36890888231851643</v>
      </c>
      <c r="Y83" s="307"/>
      <c r="Z83" s="307">
        <v>1.4987648601517227</v>
      </c>
      <c r="AA83" s="307">
        <v>1.4641077086089793</v>
      </c>
      <c r="AB83" s="307">
        <v>1.4206566960598299</v>
      </c>
      <c r="AC83" s="307"/>
      <c r="AD83" s="307">
        <v>4.2720160142400339</v>
      </c>
      <c r="AE83" s="307">
        <v>5.2030933255566092</v>
      </c>
      <c r="AF83" s="307">
        <v>5.5809541335485626</v>
      </c>
      <c r="AG83" s="307"/>
      <c r="AH83" s="307">
        <v>4.7582764543515692</v>
      </c>
      <c r="AI83" s="307">
        <v>4.753052733040807</v>
      </c>
      <c r="AJ83" s="307">
        <v>3.9040310019570872</v>
      </c>
      <c r="AK83" s="307"/>
      <c r="AL83" s="307">
        <v>2.1975706607950132</v>
      </c>
      <c r="AM83" s="307">
        <v>1.3777081219917495</v>
      </c>
      <c r="AN83" s="307">
        <v>0.75669556257675863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Coventry and Warwickshire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118.62500000000007</v>
      </c>
      <c r="C92" s="305">
        <f>SUM(C93:C101)</f>
        <v>122.87799999999991</v>
      </c>
      <c r="D92" s="305">
        <f>SUM(D93:D101)</f>
        <v>129.72899999999993</v>
      </c>
      <c r="E92" s="304"/>
      <c r="F92" s="305">
        <f>SUM(F93:F101)</f>
        <v>3.9175272100474925</v>
      </c>
      <c r="G92" s="305">
        <f>SUM(G93:G101)</f>
        <v>4.9419170142570579</v>
      </c>
      <c r="H92" s="305">
        <f>SUM(H93:H101)</f>
        <v>6.9587564512204514</v>
      </c>
      <c r="I92" s="304"/>
      <c r="J92" s="305">
        <f>SUM(J93:J101)</f>
        <v>22.438753321498382</v>
      </c>
      <c r="K92" s="305">
        <f>SUM(K93:K101)</f>
        <v>27.344620081564841</v>
      </c>
      <c r="L92" s="305">
        <f>SUM(L93:L101)</f>
        <v>37.001792061977447</v>
      </c>
      <c r="M92" s="304"/>
      <c r="N92" s="305">
        <f>SUM(N93:N101)</f>
        <v>28.668036063981067</v>
      </c>
      <c r="O92" s="305">
        <f>SUM(O93:O101)</f>
        <v>30.263266573286014</v>
      </c>
      <c r="P92" s="305">
        <f>SUM(P93:P101)</f>
        <v>33.488874868125343</v>
      </c>
      <c r="Q92" s="304"/>
      <c r="R92" s="305">
        <f>SUM(R93:R101)</f>
        <v>11.034125605595781</v>
      </c>
      <c r="S92" s="305">
        <f>SUM(S93:S101)</f>
        <v>9.5041274139473302</v>
      </c>
      <c r="T92" s="305">
        <f>SUM(T93:T101)</f>
        <v>8.6465597859091172</v>
      </c>
      <c r="U92" s="304"/>
      <c r="V92" s="305">
        <f>SUM(V93:V101)</f>
        <v>5.2927153726733271</v>
      </c>
      <c r="W92" s="305">
        <f>SUM(W93:W101)</f>
        <v>5.2471019198796647</v>
      </c>
      <c r="X92" s="305">
        <f>SUM(X93:X101)</f>
        <v>5.729948399226318</v>
      </c>
      <c r="Y92" s="304"/>
      <c r="Z92" s="305">
        <f>SUM(Z93:Z101)</f>
        <v>22.890564445414768</v>
      </c>
      <c r="AA92" s="305">
        <f>SUM(AA93:AA101)</f>
        <v>24.150219805980921</v>
      </c>
      <c r="AB92" s="305">
        <f>SUM(AB93:AB101)</f>
        <v>23.637308195068357</v>
      </c>
      <c r="AC92" s="304"/>
      <c r="AD92" s="305">
        <f>SUM(AD93:AD101)</f>
        <v>16.634832432295582</v>
      </c>
      <c r="AE92" s="305">
        <f>SUM(AE93:AE101)</f>
        <v>16.078604705269772</v>
      </c>
      <c r="AF92" s="305">
        <f>SUM(AF93:AF101)</f>
        <v>11.472844903241421</v>
      </c>
      <c r="AG92" s="304"/>
      <c r="AH92" s="305">
        <f>SUM(AH93:AH101)</f>
        <v>6.030402074556199</v>
      </c>
      <c r="AI92" s="305">
        <f>SUM(AI93:AI101)</f>
        <v>4.2909566899742462</v>
      </c>
      <c r="AJ92" s="305">
        <f>SUM(AJ93:AJ101)</f>
        <v>1.9889119682909144</v>
      </c>
      <c r="AK92" s="304"/>
      <c r="AL92" s="305">
        <f>SUM(AL93:AL101)</f>
        <v>1.7180434739374641</v>
      </c>
      <c r="AM92" s="305">
        <f>SUM(AM93:AM101)</f>
        <v>1.0571857958400837</v>
      </c>
      <c r="AN92" s="305">
        <f>SUM(AN93:AN101)</f>
        <v>0.80400336694056374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4.9600021662328464</v>
      </c>
      <c r="C93" s="305">
        <f t="shared" ref="C93:D93" si="81">SUM(G93,K93,O93,S93,W93,AA93,AE93,AI93,AM93)</f>
        <v>5.0789924969716376</v>
      </c>
      <c r="D93" s="305">
        <f t="shared" si="81"/>
        <v>5.6859508093326729</v>
      </c>
      <c r="E93" s="304"/>
      <c r="F93" s="304">
        <v>0.10075790702422996</v>
      </c>
      <c r="G93" s="304">
        <v>0.12822532101709241</v>
      </c>
      <c r="H93" s="304">
        <v>0.20779633872003858</v>
      </c>
      <c r="I93" s="304"/>
      <c r="J93" s="304">
        <v>0.97909279921973846</v>
      </c>
      <c r="K93" s="304">
        <v>1.1391385749824401</v>
      </c>
      <c r="L93" s="304">
        <v>1.555123138075307</v>
      </c>
      <c r="M93" s="304"/>
      <c r="N93" s="304">
        <v>1.4237009280206017</v>
      </c>
      <c r="O93" s="304">
        <v>1.4488409582494353</v>
      </c>
      <c r="P93" s="304">
        <v>1.6367266336214372</v>
      </c>
      <c r="Q93" s="304"/>
      <c r="R93" s="304">
        <v>0.82527576201927266</v>
      </c>
      <c r="S93" s="304">
        <v>0.82088198389474587</v>
      </c>
      <c r="T93" s="304">
        <v>0.88122877369160879</v>
      </c>
      <c r="U93" s="304"/>
      <c r="V93" s="304">
        <v>0.21007974945821212</v>
      </c>
      <c r="W93" s="304">
        <v>0.19032325517688731</v>
      </c>
      <c r="X93" s="304">
        <v>0.18662303791535956</v>
      </c>
      <c r="Y93" s="304"/>
      <c r="Z93" s="304">
        <v>0.7521333194932921</v>
      </c>
      <c r="AA93" s="304">
        <v>0.71632764304820262</v>
      </c>
      <c r="AB93" s="304">
        <v>0.67155090809104589</v>
      </c>
      <c r="AC93" s="304"/>
      <c r="AD93" s="304">
        <v>0.39374074983216401</v>
      </c>
      <c r="AE93" s="304">
        <v>0.40412942968443638</v>
      </c>
      <c r="AF93" s="304">
        <v>0.3623015509317789</v>
      </c>
      <c r="AG93" s="304"/>
      <c r="AH93" s="304">
        <v>0.14851691390729901</v>
      </c>
      <c r="AI93" s="304">
        <v>0.12130524486522584</v>
      </c>
      <c r="AJ93" s="304">
        <v>8.0513401475882193E-2</v>
      </c>
      <c r="AK93" s="304"/>
      <c r="AL93" s="304">
        <v>0.12670403725803686</v>
      </c>
      <c r="AM93" s="304">
        <v>0.10982008605317206</v>
      </c>
      <c r="AN93" s="304">
        <v>0.10408702681021431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45.044511910215583</v>
      </c>
      <c r="C94" s="305">
        <f t="shared" ref="C94:C101" si="83">SUM(G94,K94,O94,S94,W94,AA94,AE94,AI94,AM94)</f>
        <v>48.729527998408763</v>
      </c>
      <c r="D94" s="305">
        <f t="shared" ref="D94:D101" si="84">SUM(H94,L94,P94,T94,X94,AB94,AF94,AJ94,AN94)</f>
        <v>54.579000063457642</v>
      </c>
      <c r="E94" s="305"/>
      <c r="F94" s="304">
        <v>3.5366897925871821</v>
      </c>
      <c r="G94" s="304">
        <v>4.4585904497732018</v>
      </c>
      <c r="H94" s="304">
        <v>6.1724121687450157</v>
      </c>
      <c r="I94" s="304"/>
      <c r="J94" s="304">
        <v>16.764219798276532</v>
      </c>
      <c r="K94" s="304">
        <v>20.430325083927713</v>
      </c>
      <c r="L94" s="304">
        <v>26.830279352960801</v>
      </c>
      <c r="M94" s="304"/>
      <c r="N94" s="304">
        <v>14.894820419821718</v>
      </c>
      <c r="O94" s="304">
        <v>15.139723251649274</v>
      </c>
      <c r="P94" s="304">
        <v>14.933129000788737</v>
      </c>
      <c r="Q94" s="304"/>
      <c r="R94" s="304">
        <v>3.0767023480196696</v>
      </c>
      <c r="S94" s="304">
        <v>1.8480574837976775</v>
      </c>
      <c r="T94" s="304">
        <v>0.82123530267495404</v>
      </c>
      <c r="U94" s="304"/>
      <c r="V94" s="304">
        <v>0.93876825393507779</v>
      </c>
      <c r="W94" s="304">
        <v>0.9354673794279339</v>
      </c>
      <c r="X94" s="304">
        <v>0.96880115335879424</v>
      </c>
      <c r="Y94" s="304"/>
      <c r="Z94" s="304">
        <v>2.7277726455127365</v>
      </c>
      <c r="AA94" s="304">
        <v>2.8888859242274463</v>
      </c>
      <c r="AB94" s="304">
        <v>2.7015053413807641</v>
      </c>
      <c r="AC94" s="304"/>
      <c r="AD94" s="304">
        <v>1.785626327522186</v>
      </c>
      <c r="AE94" s="304">
        <v>1.8748248129583975</v>
      </c>
      <c r="AF94" s="304">
        <v>1.4584248740199877</v>
      </c>
      <c r="AG94" s="304"/>
      <c r="AH94" s="304">
        <v>1.0761503996726121</v>
      </c>
      <c r="AI94" s="304">
        <v>0.95460395880083815</v>
      </c>
      <c r="AJ94" s="304">
        <v>0.52595627690173163</v>
      </c>
      <c r="AK94" s="304"/>
      <c r="AL94" s="304">
        <v>0.24376192486786138</v>
      </c>
      <c r="AM94" s="304">
        <v>0.19904965384628734</v>
      </c>
      <c r="AN94" s="304">
        <v>0.16725659262685139</v>
      </c>
    </row>
    <row r="95" spans="1:40" x14ac:dyDescent="0.2">
      <c r="A95" s="13" t="str">
        <f t="shared" si="80"/>
        <v>Associate professional occupations</v>
      </c>
      <c r="B95" s="305">
        <f t="shared" si="82"/>
        <v>17.375913296786376</v>
      </c>
      <c r="C95" s="305">
        <f t="shared" si="83"/>
        <v>17.528112813787391</v>
      </c>
      <c r="D95" s="305">
        <f t="shared" si="84"/>
        <v>19.185433449562531</v>
      </c>
      <c r="E95" s="305"/>
      <c r="F95" s="304">
        <v>0.1476177201948449</v>
      </c>
      <c r="G95" s="304">
        <v>0.19196753094338317</v>
      </c>
      <c r="H95" s="304">
        <v>0.34591468161730654</v>
      </c>
      <c r="I95" s="304"/>
      <c r="J95" s="304">
        <v>2.2094332171066298</v>
      </c>
      <c r="K95" s="304">
        <v>2.6262172003009838</v>
      </c>
      <c r="L95" s="304">
        <v>3.9473525587056528</v>
      </c>
      <c r="M95" s="304"/>
      <c r="N95" s="304">
        <v>5.1714968331869464</v>
      </c>
      <c r="O95" s="304">
        <v>5.5774081350904874</v>
      </c>
      <c r="P95" s="304">
        <v>6.8398643210856882</v>
      </c>
      <c r="Q95" s="304"/>
      <c r="R95" s="304">
        <v>2.1788805032238621</v>
      </c>
      <c r="S95" s="304">
        <v>1.8421676183299005</v>
      </c>
      <c r="T95" s="304">
        <v>1.5695514777785695</v>
      </c>
      <c r="U95" s="304"/>
      <c r="V95" s="304">
        <v>0.92338267694897802</v>
      </c>
      <c r="W95" s="304">
        <v>0.83462002238860922</v>
      </c>
      <c r="X95" s="304">
        <v>0.90261678298392511</v>
      </c>
      <c r="Y95" s="304"/>
      <c r="Z95" s="304">
        <v>3.2555117401476705</v>
      </c>
      <c r="AA95" s="304">
        <v>3.2398274696422518</v>
      </c>
      <c r="AB95" s="304">
        <v>3.1930434554537759</v>
      </c>
      <c r="AC95" s="304"/>
      <c r="AD95" s="304">
        <v>2.2386693379166873</v>
      </c>
      <c r="AE95" s="304">
        <v>2.1889494230745403</v>
      </c>
      <c r="AF95" s="304">
        <v>1.6966750993249091</v>
      </c>
      <c r="AG95" s="304"/>
      <c r="AH95" s="304">
        <v>1.0496356000817995</v>
      </c>
      <c r="AI95" s="304">
        <v>0.89007154786681997</v>
      </c>
      <c r="AJ95" s="304">
        <v>0.523916687716108</v>
      </c>
      <c r="AK95" s="304"/>
      <c r="AL95" s="304">
        <v>0.20128566797895842</v>
      </c>
      <c r="AM95" s="304">
        <v>0.1368838661504132</v>
      </c>
      <c r="AN95" s="304">
        <v>0.16649838489659544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12.666711629801666</v>
      </c>
      <c r="C96" s="305">
        <f t="shared" si="83"/>
        <v>11.188456558935163</v>
      </c>
      <c r="D96" s="305">
        <f t="shared" si="84"/>
        <v>8.0049316767845085</v>
      </c>
      <c r="E96" s="305"/>
      <c r="F96" s="304">
        <v>8.6471201048929316E-2</v>
      </c>
      <c r="G96" s="304">
        <v>0.10009687234924436</v>
      </c>
      <c r="H96" s="304">
        <v>0.14010427873129336</v>
      </c>
      <c r="I96" s="304"/>
      <c r="J96" s="304">
        <v>0.9819034723164396</v>
      </c>
      <c r="K96" s="304">
        <v>1.0771642180108978</v>
      </c>
      <c r="L96" s="304">
        <v>0.90919276979575048</v>
      </c>
      <c r="M96" s="304"/>
      <c r="N96" s="304">
        <v>2.4383955088906544</v>
      </c>
      <c r="O96" s="304">
        <v>2.4259952550965682</v>
      </c>
      <c r="P96" s="304">
        <v>2.5793561824941005</v>
      </c>
      <c r="Q96" s="304"/>
      <c r="R96" s="304">
        <v>1.3742954826192373</v>
      </c>
      <c r="S96" s="304">
        <v>1.397101931707738</v>
      </c>
      <c r="T96" s="304">
        <v>1.4520693977192165</v>
      </c>
      <c r="U96" s="304"/>
      <c r="V96" s="304">
        <v>0.95302673715933295</v>
      </c>
      <c r="W96" s="304">
        <v>0.91975309837870034</v>
      </c>
      <c r="X96" s="304">
        <v>0.9376174610207666</v>
      </c>
      <c r="Y96" s="304"/>
      <c r="Z96" s="304">
        <v>2.7046332954412717</v>
      </c>
      <c r="AA96" s="304">
        <v>2.5030467669221079</v>
      </c>
      <c r="AB96" s="304">
        <v>1.3447261326398141</v>
      </c>
      <c r="AC96" s="304"/>
      <c r="AD96" s="304">
        <v>2.5086789017693594</v>
      </c>
      <c r="AE96" s="304">
        <v>1.8190980168137045</v>
      </c>
      <c r="AF96" s="304">
        <v>0.54356297249562024</v>
      </c>
      <c r="AG96" s="304"/>
      <c r="AH96" s="304">
        <v>1.3740971747094888</v>
      </c>
      <c r="AI96" s="304">
        <v>0.8353436358044487</v>
      </c>
      <c r="AJ96" s="304">
        <v>8.2915920848883273E-2</v>
      </c>
      <c r="AK96" s="304"/>
      <c r="AL96" s="304">
        <v>0.24520985584695307</v>
      </c>
      <c r="AM96" s="304">
        <v>0.11085676385175337</v>
      </c>
      <c r="AN96" s="304">
        <v>1.5386561039062011E-2</v>
      </c>
    </row>
    <row r="97" spans="1:40" x14ac:dyDescent="0.2">
      <c r="A97" s="13" t="str">
        <f t="shared" si="80"/>
        <v>Skilled trades occupations</v>
      </c>
      <c r="B97" s="305">
        <f t="shared" si="82"/>
        <v>1.4986591550888233</v>
      </c>
      <c r="C97" s="305">
        <f t="shared" si="83"/>
        <v>1.4397189806391895</v>
      </c>
      <c r="D97" s="305">
        <f t="shared" si="84"/>
        <v>1.2904467423286576</v>
      </c>
      <c r="E97" s="304"/>
      <c r="F97" s="304">
        <v>1.1086603815244371E-2</v>
      </c>
      <c r="G97" s="304">
        <v>1.2301699447437803E-2</v>
      </c>
      <c r="H97" s="304">
        <v>1.1575774742958608E-2</v>
      </c>
      <c r="I97" s="304"/>
      <c r="J97" s="304">
        <v>3.4209168005660373E-2</v>
      </c>
      <c r="K97" s="304">
        <v>4.7230298534212733E-2</v>
      </c>
      <c r="L97" s="304">
        <v>6.2769610897367892E-2</v>
      </c>
      <c r="M97" s="304"/>
      <c r="N97" s="304">
        <v>0.17576951497973048</v>
      </c>
      <c r="O97" s="304">
        <v>0.24264410712922277</v>
      </c>
      <c r="P97" s="304">
        <v>0.34146530176786005</v>
      </c>
      <c r="Q97" s="304"/>
      <c r="R97" s="304">
        <v>7.1225957117088387E-2</v>
      </c>
      <c r="S97" s="304">
        <v>7.4946048113689254E-2</v>
      </c>
      <c r="T97" s="304">
        <v>8.1734332969624388E-2</v>
      </c>
      <c r="U97" s="304"/>
      <c r="V97" s="304">
        <v>5.4289845229284692E-2</v>
      </c>
      <c r="W97" s="304">
        <v>5.0209242554212795E-2</v>
      </c>
      <c r="X97" s="304">
        <v>5.3828019433520391E-2</v>
      </c>
      <c r="Y97" s="304"/>
      <c r="Z97" s="304">
        <v>0.32958880890813635</v>
      </c>
      <c r="AA97" s="304">
        <v>0.2873072864366723</v>
      </c>
      <c r="AB97" s="304">
        <v>0.23995652026982894</v>
      </c>
      <c r="AC97" s="304"/>
      <c r="AD97" s="304">
        <v>0.4834659808339794</v>
      </c>
      <c r="AE97" s="304">
        <v>0.44124702606218441</v>
      </c>
      <c r="AF97" s="304">
        <v>0.27328417596272264</v>
      </c>
      <c r="AG97" s="304"/>
      <c r="AH97" s="304">
        <v>0.25149612069597599</v>
      </c>
      <c r="AI97" s="304">
        <v>0.22578653498240556</v>
      </c>
      <c r="AJ97" s="304">
        <v>0.19436433905362852</v>
      </c>
      <c r="AK97" s="304"/>
      <c r="AL97" s="304">
        <v>8.752715550372317E-2</v>
      </c>
      <c r="AM97" s="304">
        <v>5.8046737379151905E-2</v>
      </c>
      <c r="AN97" s="304">
        <v>3.1468667231146059E-2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30.933444509236537</v>
      </c>
      <c r="C98" s="305">
        <f t="shared" si="83"/>
        <v>33.462453858312678</v>
      </c>
      <c r="D98" s="305">
        <f t="shared" si="84"/>
        <v>36.577289615714172</v>
      </c>
      <c r="E98" s="304"/>
      <c r="F98" s="304">
        <v>1.6682691092313493E-2</v>
      </c>
      <c r="G98" s="304">
        <v>2.3420568351826883E-2</v>
      </c>
      <c r="H98" s="304">
        <v>4.187778072440735E-2</v>
      </c>
      <c r="I98" s="304"/>
      <c r="J98" s="304">
        <v>1.2558140562874778</v>
      </c>
      <c r="K98" s="304">
        <v>1.7571389277316851</v>
      </c>
      <c r="L98" s="304">
        <v>3.3604671812724667</v>
      </c>
      <c r="M98" s="304"/>
      <c r="N98" s="304">
        <v>3.9888808664492337</v>
      </c>
      <c r="O98" s="304">
        <v>4.7512818810870714</v>
      </c>
      <c r="P98" s="304">
        <v>6.3310409499744802</v>
      </c>
      <c r="Q98" s="304"/>
      <c r="R98" s="304">
        <v>3.1668260786838447</v>
      </c>
      <c r="S98" s="304">
        <v>3.175525378177527</v>
      </c>
      <c r="T98" s="304">
        <v>3.4700854256383926</v>
      </c>
      <c r="U98" s="304"/>
      <c r="V98" s="304">
        <v>1.892906766350914</v>
      </c>
      <c r="W98" s="304">
        <v>1.9515791771401945</v>
      </c>
      <c r="X98" s="304">
        <v>2.243451710675783</v>
      </c>
      <c r="Y98" s="304"/>
      <c r="Z98" s="304">
        <v>11.852173431628326</v>
      </c>
      <c r="AA98" s="304">
        <v>13.248427421211423</v>
      </c>
      <c r="AB98" s="304">
        <v>14.426389337541412</v>
      </c>
      <c r="AC98" s="304"/>
      <c r="AD98" s="304">
        <v>7.6003635148640729</v>
      </c>
      <c r="AE98" s="304">
        <v>7.9142354915354085</v>
      </c>
      <c r="AF98" s="304">
        <v>6.3405639079548708</v>
      </c>
      <c r="AG98" s="304"/>
      <c r="AH98" s="304">
        <v>0.96328497895602905</v>
      </c>
      <c r="AI98" s="304">
        <v>0.51570504983772625</v>
      </c>
      <c r="AJ98" s="304">
        <v>0.30365506464305936</v>
      </c>
      <c r="AK98" s="304"/>
      <c r="AL98" s="304">
        <v>0.19651212492433026</v>
      </c>
      <c r="AM98" s="304">
        <v>0.12513996323980997</v>
      </c>
      <c r="AN98" s="304">
        <v>5.9758257289298178E-2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1.3882982766419871</v>
      </c>
      <c r="C99" s="305">
        <f t="shared" si="83"/>
        <v>1.5505978828944116</v>
      </c>
      <c r="D99" s="305">
        <f>SUM(H99,L99,P99,T99,X99,AB99,AF99,AJ99,AN99)</f>
        <v>1.5872440682085942</v>
      </c>
      <c r="E99" s="304"/>
      <c r="F99" s="304">
        <v>7.1861415202340512E-3</v>
      </c>
      <c r="G99" s="304">
        <v>9.9116616907607095E-3</v>
      </c>
      <c r="H99" s="304">
        <v>1.4295473468331522E-2</v>
      </c>
      <c r="I99" s="304"/>
      <c r="J99" s="304">
        <v>0.13857306777929668</v>
      </c>
      <c r="K99" s="304">
        <v>0.18129787197737038</v>
      </c>
      <c r="L99" s="304">
        <v>0.23431314709632459</v>
      </c>
      <c r="M99" s="304"/>
      <c r="N99" s="304">
        <v>0.32089049549301102</v>
      </c>
      <c r="O99" s="304">
        <v>0.37085018186707369</v>
      </c>
      <c r="P99" s="304">
        <v>0.42895556631808901</v>
      </c>
      <c r="Q99" s="304"/>
      <c r="R99" s="304">
        <v>0.17057830533999691</v>
      </c>
      <c r="S99" s="304">
        <v>0.17127135415387279</v>
      </c>
      <c r="T99" s="304">
        <v>0.18269439652785646</v>
      </c>
      <c r="U99" s="304"/>
      <c r="V99" s="304">
        <v>0.1135489063868672</v>
      </c>
      <c r="W99" s="304">
        <v>0.12745938083833025</v>
      </c>
      <c r="X99" s="304">
        <v>0.1453737066378438</v>
      </c>
      <c r="Y99" s="304"/>
      <c r="Z99" s="304">
        <v>0.28183263955849264</v>
      </c>
      <c r="AA99" s="304">
        <v>0.32005585283860688</v>
      </c>
      <c r="AB99" s="304">
        <v>0.31686640443563902</v>
      </c>
      <c r="AC99" s="304"/>
      <c r="AD99" s="304">
        <v>0.23118755233196925</v>
      </c>
      <c r="AE99" s="304">
        <v>0.25581959308343349</v>
      </c>
      <c r="AF99" s="304">
        <v>0.17754605027220619</v>
      </c>
      <c r="AG99" s="304"/>
      <c r="AH99" s="304">
        <v>7.5551671562621589E-2</v>
      </c>
      <c r="AI99" s="304">
        <v>6.7196978376780972E-2</v>
      </c>
      <c r="AJ99" s="304">
        <v>3.7197751437210491E-2</v>
      </c>
      <c r="AK99" s="304"/>
      <c r="AL99" s="304">
        <v>4.8949496669497695E-2</v>
      </c>
      <c r="AM99" s="304">
        <v>4.673500806818244E-2</v>
      </c>
      <c r="AN99" s="304">
        <v>5.0001572015093358E-2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1.3207871998641159</v>
      </c>
      <c r="C100" s="305">
        <f t="shared" si="83"/>
        <v>1.4934378648141089</v>
      </c>
      <c r="D100" s="305">
        <f t="shared" si="84"/>
        <v>1.4499957789422984</v>
      </c>
      <c r="E100" s="304"/>
      <c r="F100" s="304">
        <v>9.3578309657464213E-3</v>
      </c>
      <c r="G100" s="304">
        <v>1.508101472620779E-2</v>
      </c>
      <c r="H100" s="304">
        <v>2.2404343158311718E-2</v>
      </c>
      <c r="I100" s="304"/>
      <c r="J100" s="304">
        <v>2.7104355099493719E-2</v>
      </c>
      <c r="K100" s="304">
        <v>4.4871611122226554E-2</v>
      </c>
      <c r="L100" s="304">
        <v>7.6445260688840666E-2</v>
      </c>
      <c r="M100" s="304"/>
      <c r="N100" s="304">
        <v>9.6233884556990154E-2</v>
      </c>
      <c r="O100" s="304">
        <v>0.13595202944115725</v>
      </c>
      <c r="P100" s="304">
        <v>0.18481800245548893</v>
      </c>
      <c r="Q100" s="304"/>
      <c r="R100" s="304">
        <v>4.1034172718937841E-2</v>
      </c>
      <c r="S100" s="304">
        <v>5.9678581189742529E-2</v>
      </c>
      <c r="T100" s="304">
        <v>7.5541018371626925E-2</v>
      </c>
      <c r="U100" s="304"/>
      <c r="V100" s="304">
        <v>0.1111868099498548</v>
      </c>
      <c r="W100" s="304">
        <v>0.14020509816799001</v>
      </c>
      <c r="X100" s="304">
        <v>0.17615666159343465</v>
      </c>
      <c r="Y100" s="304"/>
      <c r="Z100" s="304">
        <v>0.35315074470769486</v>
      </c>
      <c r="AA100" s="304">
        <v>0.43075671363178608</v>
      </c>
      <c r="AB100" s="304">
        <v>0.46588962661333644</v>
      </c>
      <c r="AC100" s="304"/>
      <c r="AD100" s="304">
        <v>0.27143723691874616</v>
      </c>
      <c r="AE100" s="304">
        <v>0.30643559496590111</v>
      </c>
      <c r="AF100" s="304">
        <v>0.2181041443907189</v>
      </c>
      <c r="AG100" s="304"/>
      <c r="AH100" s="304">
        <v>0.29107135995448108</v>
      </c>
      <c r="AI100" s="304">
        <v>0.2754276021014303</v>
      </c>
      <c r="AJ100" s="304">
        <v>0.16289585651134009</v>
      </c>
      <c r="AK100" s="304"/>
      <c r="AL100" s="304">
        <v>0.12021080499217111</v>
      </c>
      <c r="AM100" s="304">
        <v>8.5029619467667211E-2</v>
      </c>
      <c r="AN100" s="304">
        <v>6.7740865159200012E-2</v>
      </c>
    </row>
    <row r="101" spans="1:40" x14ac:dyDescent="0.2">
      <c r="A101" s="39" t="str">
        <f t="shared" si="80"/>
        <v>Elementary occupations</v>
      </c>
      <c r="B101" s="307">
        <f t="shared" si="82"/>
        <v>3.4366718561321332</v>
      </c>
      <c r="C101" s="307">
        <f t="shared" si="83"/>
        <v>2.4067015452365865</v>
      </c>
      <c r="D101" s="307">
        <f t="shared" si="84"/>
        <v>1.368707795668864</v>
      </c>
      <c r="E101" s="307"/>
      <c r="F101" s="307">
        <v>1.6773217987674901E-3</v>
      </c>
      <c r="G101" s="307">
        <v>2.3218959579026691E-3</v>
      </c>
      <c r="H101" s="307">
        <v>2.3756113127889286E-3</v>
      </c>
      <c r="I101" s="307"/>
      <c r="J101" s="307">
        <v>4.8403387407116326E-2</v>
      </c>
      <c r="K101" s="307">
        <v>4.1236294977313279E-2</v>
      </c>
      <c r="L101" s="307">
        <v>2.5849042484930515E-2</v>
      </c>
      <c r="M101" s="307"/>
      <c r="N101" s="307">
        <v>0.1578476125821793</v>
      </c>
      <c r="O101" s="307">
        <v>0.17057077367572368</v>
      </c>
      <c r="P101" s="307">
        <v>0.21351890961946521</v>
      </c>
      <c r="Q101" s="307"/>
      <c r="R101" s="307">
        <v>0.12930699585387156</v>
      </c>
      <c r="S101" s="307">
        <v>0.11449703458243399</v>
      </c>
      <c r="T101" s="307">
        <v>0.11241966053726855</v>
      </c>
      <c r="U101" s="307"/>
      <c r="V101" s="307">
        <v>9.552562725480486E-2</v>
      </c>
      <c r="W101" s="307">
        <v>9.7485265806805402E-2</v>
      </c>
      <c r="X101" s="307">
        <v>0.11547986560689116</v>
      </c>
      <c r="Y101" s="307"/>
      <c r="Z101" s="307">
        <v>0.63376782001714971</v>
      </c>
      <c r="AA101" s="307">
        <v>0.51558472802242539</v>
      </c>
      <c r="AB101" s="307">
        <v>0.27738046864273885</v>
      </c>
      <c r="AC101" s="307"/>
      <c r="AD101" s="307">
        <v>1.1216628303064187</v>
      </c>
      <c r="AE101" s="307">
        <v>0.87386531709176607</v>
      </c>
      <c r="AF101" s="307">
        <v>0.40238212788860694</v>
      </c>
      <c r="AG101" s="307"/>
      <c r="AH101" s="307">
        <v>0.80059785501589276</v>
      </c>
      <c r="AI101" s="307">
        <v>0.40551613733856984</v>
      </c>
      <c r="AJ101" s="307">
        <v>7.7496669703071036E-2</v>
      </c>
      <c r="AK101" s="307"/>
      <c r="AL101" s="307">
        <v>0.44788240589593226</v>
      </c>
      <c r="AM101" s="307">
        <v>0.18562409778364611</v>
      </c>
      <c r="AN101" s="307">
        <v>0.14180543987310298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Coventry and Warwickshire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Coventry and Warwickshire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Coventry and Warwickshire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Coventry and Warwickshire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Coventry and Warwickshire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Coventry and Warwickshire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Coventry and Warwickshire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Coventry and Warwickshire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Coventry and Warwickshire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0.37402471337559101</v>
      </c>
      <c r="C8" s="69">
        <v>0.52277283679657394</v>
      </c>
      <c r="D8" s="69">
        <v>0.49848975707190957</v>
      </c>
      <c r="E8" s="69">
        <v>0.5992827060856265</v>
      </c>
      <c r="F8" s="69">
        <v>0.92110636128810253</v>
      </c>
      <c r="G8" s="10"/>
      <c r="H8" s="69">
        <f>F8-D8</f>
        <v>0.42261660421619296</v>
      </c>
      <c r="I8" s="69">
        <f>'RD T1'!E36</f>
        <v>0.35022322288165397</v>
      </c>
      <c r="J8" s="69">
        <f>SUM(H8:I8)</f>
        <v>0.77283982709784693</v>
      </c>
      <c r="L8" t="str">
        <f>A8</f>
        <v>11 Corporate managers and directors</v>
      </c>
      <c r="M8" s="69">
        <v>2.8403646775364351</v>
      </c>
      <c r="N8" s="69">
        <v>4.3912004624031722</v>
      </c>
      <c r="O8" s="69">
        <v>4.2662088633060993</v>
      </c>
      <c r="P8" s="69">
        <v>5.0038137029758474</v>
      </c>
      <c r="Q8" s="69">
        <v>7.6356956633676916</v>
      </c>
      <c r="R8" s="10"/>
      <c r="S8" s="69">
        <f>Q8-O8</f>
        <v>3.3694868000615923</v>
      </c>
      <c r="T8" s="69">
        <f>'RD T1'!E65</f>
        <v>2.9495847365151855</v>
      </c>
      <c r="U8" s="69">
        <f>SUM(S8:T8)</f>
        <v>6.3190715365767778</v>
      </c>
      <c r="W8" t="str">
        <f>A8</f>
        <v>11 Corporate managers and directors</v>
      </c>
      <c r="X8" s="69">
        <v>8.3682316220477002</v>
      </c>
      <c r="Y8" s="69">
        <v>9.2707071582038036</v>
      </c>
      <c r="Z8" s="69">
        <v>9.9707538216096108</v>
      </c>
      <c r="AA8" s="69">
        <v>9.709751759929043</v>
      </c>
      <c r="AB8" s="69">
        <v>11.271796085086358</v>
      </c>
      <c r="AC8" s="69"/>
      <c r="AD8" s="69">
        <f>AB8-Z8</f>
        <v>1.3010422634767469</v>
      </c>
      <c r="AE8" s="69">
        <f>'RD T1'!E94</f>
        <v>5.9138062254177397</v>
      </c>
      <c r="AF8" s="69">
        <f>SUM(AD8:AE8)</f>
        <v>7.2148484888944866</v>
      </c>
      <c r="AH8" t="str">
        <f>L8</f>
        <v>11 Corporate managers and directors</v>
      </c>
      <c r="AI8" s="69">
        <v>1.5090810853453562</v>
      </c>
      <c r="AJ8" s="69">
        <v>1.6248957610599795</v>
      </c>
      <c r="AK8" s="69">
        <v>1.797804913180342</v>
      </c>
      <c r="AL8" s="69">
        <v>1.6502579012351424</v>
      </c>
      <c r="AM8" s="69">
        <v>1.809723210098545</v>
      </c>
      <c r="AN8" s="69"/>
      <c r="AO8" s="69">
        <f>AM8-AK8</f>
        <v>1.1918296918203009E-2</v>
      </c>
      <c r="AP8" s="69">
        <f>'RD T1'!E123</f>
        <v>0.92024486253263915</v>
      </c>
      <c r="AQ8" s="69">
        <f>SUM(AO8:AP8)</f>
        <v>0.93216315945084216</v>
      </c>
      <c r="AS8" t="str">
        <f>W8</f>
        <v>11 Corporate managers and directors</v>
      </c>
      <c r="AT8" s="69">
        <v>2.4555053675873868</v>
      </c>
      <c r="AU8" s="69">
        <v>2.576614768199184</v>
      </c>
      <c r="AV8" s="69">
        <v>2.7369949624462269</v>
      </c>
      <c r="AW8" s="69">
        <v>2.4736743378119233</v>
      </c>
      <c r="AX8" s="69">
        <v>2.664536905922799</v>
      </c>
      <c r="AY8" s="69"/>
      <c r="AZ8" s="69">
        <f>AX8-AV8</f>
        <v>-7.245805652342785E-2</v>
      </c>
      <c r="BA8" s="69">
        <f>'RD T1'!E152</f>
        <v>1.3740701909455433</v>
      </c>
      <c r="BB8" s="69">
        <f>SUM(AZ8:BA8)</f>
        <v>1.3016121344221154</v>
      </c>
      <c r="BD8" t="str">
        <f>AH8</f>
        <v>11 Corporate managers and directors</v>
      </c>
      <c r="BE8" s="69">
        <v>5.1470133057280121</v>
      </c>
      <c r="BF8" s="69">
        <v>6.5550970185801587</v>
      </c>
      <c r="BG8" s="69">
        <v>6.6605338850989106</v>
      </c>
      <c r="BH8" s="69">
        <v>6.0770118316124284</v>
      </c>
      <c r="BI8" s="69">
        <v>6.5191966133947039</v>
      </c>
      <c r="BJ8" s="69"/>
      <c r="BK8" s="69">
        <f>BI8-BG8</f>
        <v>-0.14133727170420674</v>
      </c>
      <c r="BL8" s="69">
        <f>'RD T1'!E181</f>
        <v>2.8116078897503121</v>
      </c>
      <c r="BM8" s="69">
        <f>SUM(BK8:BL8)</f>
        <v>2.6702706180461053</v>
      </c>
      <c r="BO8" t="str">
        <f>AS8</f>
        <v>11 Corporate managers and directors</v>
      </c>
      <c r="BP8" s="69">
        <v>4.7594940800391585</v>
      </c>
      <c r="BQ8" s="69">
        <v>5.6347545978337932</v>
      </c>
      <c r="BR8" s="69">
        <v>5.2226061276602262</v>
      </c>
      <c r="BS8" s="69">
        <v>4.7960053166272436</v>
      </c>
      <c r="BT8" s="69">
        <v>4.234098599421678</v>
      </c>
      <c r="BU8" s="69"/>
      <c r="BV8" s="69">
        <f>BT8-BR8</f>
        <v>-0.98850752823854826</v>
      </c>
      <c r="BW8" s="69">
        <f>'RD T1'!E210</f>
        <v>2.2594322641926228</v>
      </c>
      <c r="BX8" s="69">
        <f>SUM(BV8:BW8)</f>
        <v>1.2709247359540745</v>
      </c>
      <c r="BZ8" t="str">
        <f>BD8</f>
        <v>11 Corporate managers and directors</v>
      </c>
      <c r="CA8" s="69">
        <v>3.375012651419047</v>
      </c>
      <c r="CB8" s="69">
        <v>3.7196088788427009</v>
      </c>
      <c r="CC8" s="69">
        <v>3.8253928056818958</v>
      </c>
      <c r="CD8" s="69">
        <v>3.1456536763657259</v>
      </c>
      <c r="CE8" s="69">
        <v>2.3005185835730981</v>
      </c>
      <c r="CF8" s="69"/>
      <c r="CG8" s="69">
        <f>CE8-CC8</f>
        <v>-1.5248742221087976</v>
      </c>
      <c r="CH8" s="69">
        <f>'RD T1'!E239</f>
        <v>1.3250301307834902</v>
      </c>
      <c r="CI8" s="69">
        <f>SUM(CG8:CH8)</f>
        <v>-0.19984409132530745</v>
      </c>
      <c r="CK8" t="str">
        <f>BO8</f>
        <v>11 Corporate managers and directors</v>
      </c>
      <c r="CL8" s="69">
        <v>0.98152796512009088</v>
      </c>
      <c r="CM8" s="69">
        <v>1.0848703566689326</v>
      </c>
      <c r="CN8" s="69">
        <v>1.1893569482103199</v>
      </c>
      <c r="CO8" s="69">
        <v>0.72433499030554638</v>
      </c>
      <c r="CP8" s="69">
        <v>0.58257921505503962</v>
      </c>
      <c r="CQ8" s="69"/>
      <c r="CR8" s="69">
        <f>CP8-CN8</f>
        <v>-0.60677773315528027</v>
      </c>
      <c r="CS8" s="69">
        <f>'RD T1'!E268</f>
        <v>0.25142540161718518</v>
      </c>
      <c r="CT8" s="69">
        <f>SUM(CR8:CS8)</f>
        <v>-0.35535233153809509</v>
      </c>
    </row>
    <row r="9" spans="1:98" x14ac:dyDescent="0.2">
      <c r="A9" s="10" t="str">
        <f>name!D5</f>
        <v>12 Other managers and proprietors</v>
      </c>
      <c r="B9" s="69">
        <v>0.12220195057324773</v>
      </c>
      <c r="C9" s="69">
        <v>0.17094235044852529</v>
      </c>
      <c r="D9" s="69">
        <v>0.15332077565756261</v>
      </c>
      <c r="E9" s="69">
        <v>0.24914785120529323</v>
      </c>
      <c r="F9" s="69">
        <v>0.43340199630279103</v>
      </c>
      <c r="H9" s="69">
        <f t="shared" ref="H9:H32" si="26">F9-D9</f>
        <v>0.28008122064522845</v>
      </c>
      <c r="I9" s="69">
        <f>'RD T1'!E37</f>
        <v>0.17997682795479886</v>
      </c>
      <c r="J9" s="69">
        <f t="shared" ref="J9:J32" si="27">SUM(H9:I9)</f>
        <v>0.4600580486000273</v>
      </c>
      <c r="L9" t="str">
        <f t="shared" ref="L9:L32" si="28">A9</f>
        <v>12 Other managers and proprietors</v>
      </c>
      <c r="M9" s="69">
        <v>1.0289671935306524</v>
      </c>
      <c r="N9" s="69">
        <v>1.4576615771142485</v>
      </c>
      <c r="O9" s="69">
        <v>1.4696106453852269</v>
      </c>
      <c r="P9" s="69">
        <v>2.3264133159734879</v>
      </c>
      <c r="Q9" s="69">
        <v>4.0753295327937709</v>
      </c>
      <c r="S9" s="69">
        <f t="shared" ref="S9:S35" si="29">Q9-O9</f>
        <v>2.605718887408544</v>
      </c>
      <c r="T9" s="69">
        <f>'RD T1'!E66</f>
        <v>1.6301980331029513</v>
      </c>
      <c r="U9" s="69">
        <f t="shared" ref="U9:U32" si="30">SUM(S9:T9)</f>
        <v>4.235916920511495</v>
      </c>
      <c r="W9" t="str">
        <f t="shared" ref="W9:W32" si="31">A9</f>
        <v>12 Other managers and proprietors</v>
      </c>
      <c r="X9" s="69">
        <v>2.7414276410832485</v>
      </c>
      <c r="Y9" s="69">
        <v>2.8024579335296438</v>
      </c>
      <c r="Z9" s="69">
        <v>3.1771241175147606</v>
      </c>
      <c r="AA9" s="69">
        <v>4.1128940783596839</v>
      </c>
      <c r="AB9" s="69">
        <v>5.2570969084488359</v>
      </c>
      <c r="AC9" s="69"/>
      <c r="AD9" s="69">
        <f t="shared" ref="AD9:AD32" si="32">AB9-Z9</f>
        <v>2.0799727909340753</v>
      </c>
      <c r="AE9" s="69">
        <f>'RD T1'!E95</f>
        <v>2.9315811169821817</v>
      </c>
      <c r="AF9" s="69">
        <f t="shared" ref="AF9:AF32" si="33">SUM(AD9:AE9)</f>
        <v>5.011553907916257</v>
      </c>
      <c r="AH9" t="str">
        <f t="shared" ref="AH9:AH32" si="34">L9</f>
        <v>12 Other managers and proprietors</v>
      </c>
      <c r="AI9" s="69">
        <v>0.7475001355927664</v>
      </c>
      <c r="AJ9" s="69">
        <v>0.74869904092397699</v>
      </c>
      <c r="AK9" s="69">
        <v>0.8938080117721503</v>
      </c>
      <c r="AL9" s="69">
        <v>1.0758566003061223</v>
      </c>
      <c r="AM9" s="69">
        <v>1.3720556192195417</v>
      </c>
      <c r="AN9" s="69"/>
      <c r="AO9" s="69">
        <f t="shared" ref="AO9:AO32" si="35">AM9-AK9</f>
        <v>0.47824760744739137</v>
      </c>
      <c r="AP9" s="69">
        <f>'RD T1'!E124</f>
        <v>0.75792926652760362</v>
      </c>
      <c r="AQ9" s="69">
        <f t="shared" ref="AQ9:AQ32" si="36">SUM(AO9:AP9)</f>
        <v>1.236176873974995</v>
      </c>
      <c r="AS9" t="str">
        <f t="shared" ref="AS9:AS32" si="37">W9</f>
        <v>12 Other managers and proprietors</v>
      </c>
      <c r="AT9" s="69">
        <v>0.90512083787573672</v>
      </c>
      <c r="AU9" s="69">
        <v>0.90276956704998146</v>
      </c>
      <c r="AV9" s="69">
        <v>1.0219800950196214</v>
      </c>
      <c r="AW9" s="69">
        <v>1.2742931533032795</v>
      </c>
      <c r="AX9" s="69">
        <v>1.5379717461717834</v>
      </c>
      <c r="AY9" s="69"/>
      <c r="AZ9" s="69">
        <f t="shared" ref="AZ9:AZ32" si="38">AX9-AV9</f>
        <v>0.51599165115216206</v>
      </c>
      <c r="BA9" s="69">
        <f>'RD T1'!E153</f>
        <v>0.8200607496341229</v>
      </c>
      <c r="BB9" s="69">
        <f t="shared" ref="BB9:BB32" si="39">SUM(AZ9:BA9)</f>
        <v>1.3360524007862851</v>
      </c>
      <c r="BD9" t="str">
        <f t="shared" ref="BD9:BD32" si="40">AH9</f>
        <v>12 Other managers and proprietors</v>
      </c>
      <c r="BE9" s="69">
        <v>2.2941380190312</v>
      </c>
      <c r="BF9" s="69">
        <v>2.4432303995020273</v>
      </c>
      <c r="BG9" s="69">
        <v>2.4155323195119642</v>
      </c>
      <c r="BH9" s="69">
        <v>2.8781665201677518</v>
      </c>
      <c r="BI9" s="69">
        <v>3.1250669608417523</v>
      </c>
      <c r="BJ9" s="69"/>
      <c r="BK9" s="69">
        <f t="shared" ref="BK9:BK32" si="41">BI9-BG9</f>
        <v>0.70953464132978805</v>
      </c>
      <c r="BL9" s="69">
        <f>'RD T1'!E182</f>
        <v>1.3735166616180012</v>
      </c>
      <c r="BM9" s="69">
        <f t="shared" ref="BM9:BM32" si="42">SUM(BK9:BL9)</f>
        <v>2.0830513029477893</v>
      </c>
      <c r="BO9" t="str">
        <f t="shared" ref="BO9:BO32" si="43">AS9</f>
        <v>12 Other managers and proprietors</v>
      </c>
      <c r="BP9" s="69">
        <v>2.6137002442613961</v>
      </c>
      <c r="BQ9" s="69">
        <v>2.8301092564931913</v>
      </c>
      <c r="BR9" s="69">
        <v>2.7437746540381229</v>
      </c>
      <c r="BS9" s="69">
        <v>3.4560536120184766</v>
      </c>
      <c r="BT9" s="69">
        <v>3.3826822682275783</v>
      </c>
      <c r="BU9" s="69"/>
      <c r="BV9" s="69">
        <f t="shared" ref="BV9:BV32" si="44">BT9-BR9</f>
        <v>0.63890761418945541</v>
      </c>
      <c r="BW9" s="69">
        <f>'RD T1'!E211</f>
        <v>1.9640887238333948</v>
      </c>
      <c r="BX9" s="69">
        <f t="shared" ref="BX9:BX32" si="45">SUM(BV9:BW9)</f>
        <v>2.6029963380228502</v>
      </c>
      <c r="BZ9" t="str">
        <f t="shared" ref="BZ9:BZ32" si="46">BD9</f>
        <v>12 Other managers and proprietors</v>
      </c>
      <c r="CA9" s="69">
        <v>1.7860598126439975</v>
      </c>
      <c r="CB9" s="69">
        <v>1.809324756348591</v>
      </c>
      <c r="CC9" s="69">
        <v>1.818715241348323</v>
      </c>
      <c r="CD9" s="69">
        <v>1.8928741487626595</v>
      </c>
      <c r="CE9" s="69">
        <v>1.3900385769727632</v>
      </c>
      <c r="CF9" s="69"/>
      <c r="CG9" s="69">
        <f t="shared" ref="CG9:CG32" si="47">CE9-CC9</f>
        <v>-0.42867666437555974</v>
      </c>
      <c r="CH9" s="69">
        <f>'RD T1'!E240</f>
        <v>0.85175289690899514</v>
      </c>
      <c r="CI9" s="69">
        <f t="shared" ref="CI9:CI32" si="48">SUM(CG9:CH9)</f>
        <v>0.4230762325334354</v>
      </c>
      <c r="CK9" t="str">
        <f t="shared" ref="CK9:CK32" si="49">BO9</f>
        <v>12 Other managers and proprietors</v>
      </c>
      <c r="CL9" s="69">
        <v>0.85067688602519109</v>
      </c>
      <c r="CM9" s="69">
        <v>0.78052479527438579</v>
      </c>
      <c r="CN9" s="69">
        <v>0.79019460621168647</v>
      </c>
      <c r="CO9" s="69">
        <v>0.71548220058089607</v>
      </c>
      <c r="CP9" s="69">
        <v>0.49534025950835175</v>
      </c>
      <c r="CQ9" s="69"/>
      <c r="CR9" s="69">
        <f t="shared" ref="CR9:CR32" si="50">CP9-CN9</f>
        <v>-0.29485434670333471</v>
      </c>
      <c r="CS9" s="69">
        <f>'RD T1'!E269</f>
        <v>0.24830479181256512</v>
      </c>
      <c r="CT9" s="69">
        <f t="shared" ref="CT9:CT32" si="51">SUM(CR9:CS9)</f>
        <v>-4.654955489076959E-2</v>
      </c>
    </row>
    <row r="10" spans="1:98" x14ac:dyDescent="0.2">
      <c r="A10" s="10" t="str">
        <f>name!D6</f>
        <v>21 Science, research, engineering and technology professionals</v>
      </c>
      <c r="B10" s="69">
        <v>1.171482021064419</v>
      </c>
      <c r="C10" s="69">
        <v>1.6926265143237906</v>
      </c>
      <c r="D10" s="69">
        <v>1.5467100269693557</v>
      </c>
      <c r="E10" s="69">
        <v>1.973907378053039</v>
      </c>
      <c r="F10" s="69">
        <v>2.7402299776253107</v>
      </c>
      <c r="G10" s="11"/>
      <c r="H10" s="69">
        <f t="shared" si="26"/>
        <v>1.1935199506559551</v>
      </c>
      <c r="I10" s="69">
        <f>'RD T1'!E38</f>
        <v>0.78393744783440245</v>
      </c>
      <c r="J10" s="69">
        <f t="shared" si="27"/>
        <v>1.9774573984903574</v>
      </c>
      <c r="L10" t="str">
        <f t="shared" si="28"/>
        <v>21 Science, research, engineering and technology professionals</v>
      </c>
      <c r="M10" s="69">
        <v>4.2447510432142801</v>
      </c>
      <c r="N10" s="69">
        <v>6.2177027408272023</v>
      </c>
      <c r="O10" s="69">
        <v>6.0034390438272407</v>
      </c>
      <c r="P10" s="69">
        <v>7.871431341763242</v>
      </c>
      <c r="Q10" s="69">
        <v>11.395350467052724</v>
      </c>
      <c r="R10" s="11"/>
      <c r="S10" s="69">
        <f t="shared" si="29"/>
        <v>5.3919114232254834</v>
      </c>
      <c r="T10" s="69">
        <f>'RD T1'!E67</f>
        <v>3.3219356239487627</v>
      </c>
      <c r="U10" s="69">
        <f t="shared" si="30"/>
        <v>8.7138470471742462</v>
      </c>
      <c r="W10" t="str">
        <f t="shared" si="31"/>
        <v>21 Science, research, engineering and technology professionals</v>
      </c>
      <c r="X10" s="69">
        <v>9.4098953684375033</v>
      </c>
      <c r="Y10" s="69">
        <v>9.555920451117645</v>
      </c>
      <c r="Z10" s="69">
        <v>10.720852705259908</v>
      </c>
      <c r="AA10" s="69">
        <v>10.856007599166995</v>
      </c>
      <c r="AB10" s="69">
        <v>11.244909756713298</v>
      </c>
      <c r="AC10" s="69"/>
      <c r="AD10" s="69">
        <f t="shared" si="32"/>
        <v>0.52405705145338999</v>
      </c>
      <c r="AE10" s="69">
        <f>'RD T1'!E96</f>
        <v>4.3018037402432743</v>
      </c>
      <c r="AF10" s="69">
        <f t="shared" si="33"/>
        <v>4.8258607916966643</v>
      </c>
      <c r="AH10" t="str">
        <f t="shared" si="34"/>
        <v>21 Science, research, engineering and technology professionals</v>
      </c>
      <c r="AI10" s="69">
        <v>0.94722885291303371</v>
      </c>
      <c r="AJ10" s="69">
        <v>0.92796508097517094</v>
      </c>
      <c r="AK10" s="69">
        <v>1.074128117209848</v>
      </c>
      <c r="AL10" s="69">
        <v>1.0838991785994718</v>
      </c>
      <c r="AM10" s="69">
        <v>1.1640465827910873</v>
      </c>
      <c r="AN10" s="69"/>
      <c r="AO10" s="69">
        <f t="shared" si="35"/>
        <v>8.9918465581239282E-2</v>
      </c>
      <c r="AP10" s="69">
        <f>'RD T1'!E125</f>
        <v>0.41375275518028026</v>
      </c>
      <c r="AQ10" s="69">
        <f t="shared" si="36"/>
        <v>0.50367122076151949</v>
      </c>
      <c r="AS10" t="str">
        <f t="shared" si="37"/>
        <v>21 Science, research, engineering and technology professionals</v>
      </c>
      <c r="AT10" s="69">
        <v>2.7384059252430437</v>
      </c>
      <c r="AU10" s="69">
        <v>2.7697677184641276</v>
      </c>
      <c r="AV10" s="69">
        <v>3.0940793150881758</v>
      </c>
      <c r="AW10" s="69">
        <v>2.8698210264696504</v>
      </c>
      <c r="AX10" s="69">
        <v>2.8198377593511288</v>
      </c>
      <c r="AY10" s="69"/>
      <c r="AZ10" s="69">
        <f t="shared" si="38"/>
        <v>-0.274241555737047</v>
      </c>
      <c r="BA10" s="69">
        <f>'RD T1'!E154</f>
        <v>1.0192312297685402</v>
      </c>
      <c r="BB10" s="69">
        <f t="shared" si="39"/>
        <v>0.74498967403149319</v>
      </c>
      <c r="BD10" t="str">
        <f t="shared" si="40"/>
        <v>21 Science, research, engineering and technology professionals</v>
      </c>
      <c r="BE10" s="69">
        <v>3.3582700484448758</v>
      </c>
      <c r="BF10" s="69">
        <v>4.0941633195924583</v>
      </c>
      <c r="BG10" s="69">
        <v>4.3605579262822225</v>
      </c>
      <c r="BH10" s="69">
        <v>4.1421560375881112</v>
      </c>
      <c r="BI10" s="69">
        <v>4.0807590919530048</v>
      </c>
      <c r="BJ10" s="69"/>
      <c r="BK10" s="69">
        <f t="shared" si="41"/>
        <v>-0.2797988343292177</v>
      </c>
      <c r="BL10" s="69">
        <f>'RD T1'!E183</f>
        <v>1.2472085103088135</v>
      </c>
      <c r="BM10" s="69">
        <f t="shared" si="42"/>
        <v>0.96740967597959582</v>
      </c>
      <c r="BO10" t="str">
        <f t="shared" si="43"/>
        <v>21 Science, research, engineering and technology professionals</v>
      </c>
      <c r="BP10" s="69">
        <v>2.679213311730702</v>
      </c>
      <c r="BQ10" s="69">
        <v>3.1180585474674198</v>
      </c>
      <c r="BR10" s="69">
        <v>3.1594896500283469</v>
      </c>
      <c r="BS10" s="69">
        <v>3.1344333261336494</v>
      </c>
      <c r="BT10" s="69">
        <v>2.7815254773412144</v>
      </c>
      <c r="BU10" s="69"/>
      <c r="BV10" s="69">
        <f t="shared" si="44"/>
        <v>-0.37796417268713256</v>
      </c>
      <c r="BW10" s="69">
        <f>'RD T1'!E212</f>
        <v>1.0544406755220739</v>
      </c>
      <c r="BX10" s="69">
        <f t="shared" si="45"/>
        <v>0.67647650283494132</v>
      </c>
      <c r="BZ10" t="str">
        <f t="shared" si="46"/>
        <v>21 Science, research, engineering and technology professionals</v>
      </c>
      <c r="CA10" s="69">
        <v>1.6373320393198265</v>
      </c>
      <c r="CB10" s="69">
        <v>1.7536340195817295</v>
      </c>
      <c r="CC10" s="69">
        <v>1.9103484322681994</v>
      </c>
      <c r="CD10" s="69">
        <v>1.6997784918656627</v>
      </c>
      <c r="CE10" s="69">
        <v>1.2072294793468747</v>
      </c>
      <c r="CF10" s="69"/>
      <c r="CG10" s="69">
        <f t="shared" si="47"/>
        <v>-0.70311895292132465</v>
      </c>
      <c r="CH10" s="69">
        <f>'RD T1'!E241</f>
        <v>0.48521172930448536</v>
      </c>
      <c r="CI10" s="69">
        <f t="shared" si="48"/>
        <v>-0.21790722361683929</v>
      </c>
      <c r="CK10" t="str">
        <f t="shared" si="49"/>
        <v>21 Science, research, engineering and technology professionals</v>
      </c>
      <c r="CL10" s="69">
        <v>0.52196209502979563</v>
      </c>
      <c r="CM10" s="69">
        <v>0.60186505701517901</v>
      </c>
      <c r="CN10" s="69">
        <v>0.69971416170772538</v>
      </c>
      <c r="CO10" s="69">
        <v>0.55756108730281628</v>
      </c>
      <c r="CP10" s="69">
        <v>0.43691057283609885</v>
      </c>
      <c r="CQ10" s="69"/>
      <c r="CR10" s="69">
        <f t="shared" si="50"/>
        <v>-0.26280358887162653</v>
      </c>
      <c r="CS10" s="69">
        <f>'RD T1'!E270</f>
        <v>0.16499408561024478</v>
      </c>
      <c r="CT10" s="69">
        <f t="shared" si="51"/>
        <v>-9.7809503261381742E-2</v>
      </c>
    </row>
    <row r="11" spans="1:98" x14ac:dyDescent="0.2">
      <c r="A11" s="10" t="str">
        <f>name!D7</f>
        <v>22 Health professionals</v>
      </c>
      <c r="B11" s="69">
        <v>0.87274505987791884</v>
      </c>
      <c r="C11" s="69">
        <v>1.4179718254081559</v>
      </c>
      <c r="D11" s="69">
        <v>1.3750954877840582</v>
      </c>
      <c r="E11" s="69">
        <v>1.8508068634660957</v>
      </c>
      <c r="F11" s="69">
        <v>2.7816255810909474</v>
      </c>
      <c r="G11" s="11"/>
      <c r="H11" s="69">
        <f t="shared" si="26"/>
        <v>1.4065300933068892</v>
      </c>
      <c r="I11" s="69">
        <f>'RD T1'!E39</f>
        <v>1.0001848216458198</v>
      </c>
      <c r="J11" s="69">
        <f t="shared" si="27"/>
        <v>2.4067149149527092</v>
      </c>
      <c r="L11" t="str">
        <f t="shared" si="28"/>
        <v>22 Health professionals</v>
      </c>
      <c r="M11" s="69">
        <v>2.6727051672375279</v>
      </c>
      <c r="N11" s="69">
        <v>4.3846574775565568</v>
      </c>
      <c r="O11" s="69">
        <v>4.3188215454594419</v>
      </c>
      <c r="P11" s="69">
        <v>5.6237443818424788</v>
      </c>
      <c r="Q11" s="69">
        <v>8.2526693143646952</v>
      </c>
      <c r="R11" s="11"/>
      <c r="S11" s="69">
        <f t="shared" si="29"/>
        <v>3.9338477689052533</v>
      </c>
      <c r="T11" s="69">
        <f>'RD T1'!E68</f>
        <v>3.1685759706642336</v>
      </c>
      <c r="U11" s="69">
        <f t="shared" si="30"/>
        <v>7.1024237395694865</v>
      </c>
      <c r="W11" t="str">
        <f t="shared" si="31"/>
        <v>22 Health professionals</v>
      </c>
      <c r="X11" s="69">
        <v>6.6444512890247802</v>
      </c>
      <c r="Y11" s="69">
        <v>7.5677599178882042</v>
      </c>
      <c r="Z11" s="69">
        <v>7.9832879208869452</v>
      </c>
      <c r="AA11" s="69">
        <v>8.7694054272822743</v>
      </c>
      <c r="AB11" s="69">
        <v>9.3153459461825179</v>
      </c>
      <c r="AC11" s="69"/>
      <c r="AD11" s="69">
        <f t="shared" si="32"/>
        <v>1.3320580252955727</v>
      </c>
      <c r="AE11" s="69">
        <f>'RD T1'!E97</f>
        <v>5.1831650626162844</v>
      </c>
      <c r="AF11" s="69">
        <f t="shared" si="33"/>
        <v>6.5152230879118571</v>
      </c>
      <c r="AH11" t="str">
        <f t="shared" si="34"/>
        <v>22 Health professionals</v>
      </c>
      <c r="AI11" s="69">
        <v>3.4360474092373634</v>
      </c>
      <c r="AJ11" s="69">
        <v>2.732150839280068</v>
      </c>
      <c r="AK11" s="69">
        <v>2.6720036731021675</v>
      </c>
      <c r="AL11" s="69">
        <v>1.6520856648454887</v>
      </c>
      <c r="AM11" s="69">
        <v>0.66385920766342998</v>
      </c>
      <c r="AN11" s="69"/>
      <c r="AO11" s="69">
        <f t="shared" si="35"/>
        <v>-2.0081444654387375</v>
      </c>
      <c r="AP11" s="69">
        <f>'RD T1'!E126</f>
        <v>0.5601261949630385</v>
      </c>
      <c r="AQ11" s="69">
        <f t="shared" si="36"/>
        <v>-1.448018270475699</v>
      </c>
      <c r="AS11" t="str">
        <f t="shared" si="37"/>
        <v>22 Health professionals</v>
      </c>
      <c r="AT11" s="69">
        <v>0.44623281923301611</v>
      </c>
      <c r="AU11" s="69">
        <v>0.49131320459539607</v>
      </c>
      <c r="AV11" s="69">
        <v>0.55888032286037237</v>
      </c>
      <c r="AW11" s="69">
        <v>0.5841116666628825</v>
      </c>
      <c r="AX11" s="69">
        <v>0.6278623428195782</v>
      </c>
      <c r="AY11" s="69"/>
      <c r="AZ11" s="69">
        <f t="shared" si="38"/>
        <v>6.8982019959205831E-2</v>
      </c>
      <c r="BA11" s="69">
        <f>'RD T1'!E155</f>
        <v>0.30554266061969909</v>
      </c>
      <c r="BB11" s="69">
        <f t="shared" si="39"/>
        <v>0.37452468057890492</v>
      </c>
      <c r="BD11" t="str">
        <f t="shared" si="40"/>
        <v>22 Health professionals</v>
      </c>
      <c r="BE11" s="69">
        <v>1.9044545625484399</v>
      </c>
      <c r="BF11" s="69">
        <v>2.6179357048501903</v>
      </c>
      <c r="BG11" s="69">
        <v>2.3862316690412833</v>
      </c>
      <c r="BH11" s="69">
        <v>2.6546001299827595</v>
      </c>
      <c r="BI11" s="69">
        <v>2.5364631519863146</v>
      </c>
      <c r="BJ11" s="69"/>
      <c r="BK11" s="69">
        <f t="shared" si="41"/>
        <v>0.1502314829450313</v>
      </c>
      <c r="BL11" s="69">
        <f>'RD T1'!E184</f>
        <v>1.4594707907895674</v>
      </c>
      <c r="BM11" s="69">
        <f t="shared" si="42"/>
        <v>1.6097022737345987</v>
      </c>
      <c r="BO11" t="str">
        <f t="shared" si="43"/>
        <v>22 Health professionals</v>
      </c>
      <c r="BP11" s="69">
        <v>1.6725106395763407</v>
      </c>
      <c r="BQ11" s="69">
        <v>2.102903233069946</v>
      </c>
      <c r="BR11" s="69">
        <v>1.7402924176278822</v>
      </c>
      <c r="BS11" s="69">
        <v>1.9062665394732605</v>
      </c>
      <c r="BT11" s="69">
        <v>1.5651776831104973</v>
      </c>
      <c r="BU11" s="69"/>
      <c r="BV11" s="69">
        <f t="shared" si="44"/>
        <v>-0.17511473451738491</v>
      </c>
      <c r="BW11" s="69">
        <f>'RD T1'!E213</f>
        <v>0.940424760891999</v>
      </c>
      <c r="BX11" s="69">
        <f t="shared" si="45"/>
        <v>0.76531002637461409</v>
      </c>
      <c r="BZ11" t="str">
        <f t="shared" si="46"/>
        <v>22 Health professionals</v>
      </c>
      <c r="CA11" s="69">
        <v>0.90008937954401225</v>
      </c>
      <c r="CB11" s="69">
        <v>1.1019292548148056</v>
      </c>
      <c r="CC11" s="69">
        <v>0.84831279329325537</v>
      </c>
      <c r="CD11" s="69">
        <v>0.75608659893218277</v>
      </c>
      <c r="CE11" s="69">
        <v>0.38441940711885525</v>
      </c>
      <c r="CF11" s="69"/>
      <c r="CG11" s="69">
        <f t="shared" si="47"/>
        <v>-0.46389338617440012</v>
      </c>
      <c r="CH11" s="69">
        <f>'RD T1'!E242</f>
        <v>0.27400863803952269</v>
      </c>
      <c r="CI11" s="69">
        <f t="shared" si="48"/>
        <v>-0.18988474813487743</v>
      </c>
      <c r="CK11" t="str">
        <f t="shared" si="49"/>
        <v>22 Health professionals</v>
      </c>
      <c r="CL11" s="69">
        <v>0.19178213136413738</v>
      </c>
      <c r="CM11" s="69">
        <v>0.24946274331600357</v>
      </c>
      <c r="CN11" s="69">
        <v>0.31262679441876673</v>
      </c>
      <c r="CO11" s="69">
        <v>0.28941889555591144</v>
      </c>
      <c r="CP11" s="69">
        <v>0.33644944891141393</v>
      </c>
      <c r="CQ11" s="69"/>
      <c r="CR11" s="69">
        <f t="shared" si="50"/>
        <v>2.3822654492647199E-2</v>
      </c>
      <c r="CS11" s="69">
        <f>'RD T1'!E271</f>
        <v>0.13798650387427938</v>
      </c>
      <c r="CT11" s="69">
        <f t="shared" si="51"/>
        <v>0.16180915836692658</v>
      </c>
    </row>
    <row r="12" spans="1:98" x14ac:dyDescent="0.2">
      <c r="A12" s="10" t="str">
        <f>name!D8</f>
        <v>23 Teaching and other educational professionals</v>
      </c>
      <c r="B12" s="69">
        <v>1.5458265798528397</v>
      </c>
      <c r="C12" s="69">
        <v>2.0097880263488883</v>
      </c>
      <c r="D12" s="69">
        <v>2.0692051199906718</v>
      </c>
      <c r="E12" s="69">
        <v>2.485607001356597</v>
      </c>
      <c r="F12" s="69">
        <v>3.1740560573031842</v>
      </c>
      <c r="G12" s="11"/>
      <c r="H12" s="69">
        <f t="shared" si="26"/>
        <v>1.1048509373125124</v>
      </c>
      <c r="I12" s="69">
        <f>'RD T1'!E40</f>
        <v>1.3098177615823483</v>
      </c>
      <c r="J12" s="69">
        <f t="shared" si="27"/>
        <v>2.4146686988948609</v>
      </c>
      <c r="L12" t="str">
        <f t="shared" si="28"/>
        <v>23 Teaching and other educational professionals</v>
      </c>
      <c r="M12" s="69">
        <v>8.5502710002593503</v>
      </c>
      <c r="N12" s="69">
        <v>11.611224388664832</v>
      </c>
      <c r="O12" s="69">
        <v>12.07681086122737</v>
      </c>
      <c r="P12" s="69">
        <v>14.345718708391733</v>
      </c>
      <c r="Q12" s="69">
        <v>18.189081860738508</v>
      </c>
      <c r="R12" s="11"/>
      <c r="S12" s="69">
        <f t="shared" si="29"/>
        <v>6.1122709995111375</v>
      </c>
      <c r="T12" s="69">
        <f>'RD T1'!E69</f>
        <v>7.7949070562934297</v>
      </c>
      <c r="U12" s="69">
        <f t="shared" si="30"/>
        <v>13.907178055804568</v>
      </c>
      <c r="W12" t="str">
        <f t="shared" si="31"/>
        <v>23 Teaching and other educational professionals</v>
      </c>
      <c r="X12" s="69">
        <v>6.4607129230331966</v>
      </c>
      <c r="Y12" s="69">
        <v>5.3162371679037213</v>
      </c>
      <c r="Z12" s="69">
        <v>5.9428468205158724</v>
      </c>
      <c r="AA12" s="69">
        <v>5.0129747246239065</v>
      </c>
      <c r="AB12" s="69">
        <v>3.6780425005344251</v>
      </c>
      <c r="AC12" s="69"/>
      <c r="AD12" s="69">
        <f t="shared" si="32"/>
        <v>-2.2648043199814474</v>
      </c>
      <c r="AE12" s="69">
        <f>'RD T1'!E98</f>
        <v>2.5376187776747838</v>
      </c>
      <c r="AF12" s="69">
        <f t="shared" si="33"/>
        <v>0.27281445769333645</v>
      </c>
      <c r="AH12" t="str">
        <f t="shared" si="34"/>
        <v>23 Teaching and other educational professionals</v>
      </c>
      <c r="AI12" s="69">
        <v>0.89544719396396277</v>
      </c>
      <c r="AJ12" s="69">
        <v>0.4459048080688035</v>
      </c>
      <c r="AK12" s="69">
        <v>0.43560071945552742</v>
      </c>
      <c r="AL12" s="69">
        <v>0.26218788252833508</v>
      </c>
      <c r="AM12" s="69">
        <v>0.25539568234990617</v>
      </c>
      <c r="AN12" s="69"/>
      <c r="AO12" s="69">
        <f t="shared" si="35"/>
        <v>-0.18020503710562125</v>
      </c>
      <c r="AP12" s="69">
        <f>'RD T1'!E127</f>
        <v>8.1557562095573105E-2</v>
      </c>
      <c r="AQ12" s="69">
        <f t="shared" si="36"/>
        <v>-9.8647475010048141E-2</v>
      </c>
      <c r="AS12" t="str">
        <f t="shared" si="37"/>
        <v>23 Teaching and other educational professionals</v>
      </c>
      <c r="AT12" s="69">
        <v>0.22188873031498016</v>
      </c>
      <c r="AU12" s="69">
        <v>0.19012332417871577</v>
      </c>
      <c r="AV12" s="69">
        <v>0.21773779395085094</v>
      </c>
      <c r="AW12" s="69">
        <v>0.17894075642808374</v>
      </c>
      <c r="AX12" s="69">
        <v>0.15183933490676182</v>
      </c>
      <c r="AY12" s="69"/>
      <c r="AZ12" s="69">
        <f t="shared" si="38"/>
        <v>-6.5898459044089114E-2</v>
      </c>
      <c r="BA12" s="69">
        <f>'RD T1'!E156</f>
        <v>8.5759637478211706E-2</v>
      </c>
      <c r="BB12" s="69">
        <f t="shared" si="39"/>
        <v>1.9861178434122592E-2</v>
      </c>
      <c r="BD12" t="str">
        <f t="shared" si="40"/>
        <v>23 Teaching and other educational professionals</v>
      </c>
      <c r="BE12" s="69">
        <v>0.81094956937547324</v>
      </c>
      <c r="BF12" s="69">
        <v>0.86336191862421197</v>
      </c>
      <c r="BG12" s="69">
        <v>0.93485361014184665</v>
      </c>
      <c r="BH12" s="69">
        <v>0.93898099769288423</v>
      </c>
      <c r="BI12" s="69">
        <v>0.95673770308131068</v>
      </c>
      <c r="BJ12" s="69"/>
      <c r="BK12" s="69">
        <f t="shared" si="41"/>
        <v>2.1884092939464028E-2</v>
      </c>
      <c r="BL12" s="69">
        <f>'RD T1'!E185</f>
        <v>0.41768844664427918</v>
      </c>
      <c r="BM12" s="69">
        <f t="shared" si="42"/>
        <v>0.4395725395837432</v>
      </c>
      <c r="BO12" t="str">
        <f t="shared" si="43"/>
        <v>23 Teaching and other educational professionals</v>
      </c>
      <c r="BP12" s="69">
        <v>0.79045353465351498</v>
      </c>
      <c r="BQ12" s="69">
        <v>0.82064973342030667</v>
      </c>
      <c r="BR12" s="69">
        <v>0.7426659392840228</v>
      </c>
      <c r="BS12" s="69">
        <v>0.74068830535279473</v>
      </c>
      <c r="BT12" s="69">
        <v>0.58959730786682618</v>
      </c>
      <c r="BU12" s="69"/>
      <c r="BV12" s="69">
        <f t="shared" si="44"/>
        <v>-0.15306863141719662</v>
      </c>
      <c r="BW12" s="69">
        <f>'RD T1'!E214</f>
        <v>0.35922595852482048</v>
      </c>
      <c r="BX12" s="69">
        <f t="shared" si="45"/>
        <v>0.20615732710762386</v>
      </c>
      <c r="BZ12" t="str">
        <f t="shared" si="46"/>
        <v>23 Teaching and other educational professionals</v>
      </c>
      <c r="CA12" s="69">
        <v>0.50858810099384411</v>
      </c>
      <c r="CB12" s="69">
        <v>0.51213236990477351</v>
      </c>
      <c r="CC12" s="69">
        <v>0.51820582952142957</v>
      </c>
      <c r="CD12" s="69">
        <v>0.44833739478582862</v>
      </c>
      <c r="CE12" s="69">
        <v>0.26974780107646829</v>
      </c>
      <c r="CF12" s="69"/>
      <c r="CG12" s="69">
        <f t="shared" si="47"/>
        <v>-0.24845802844496129</v>
      </c>
      <c r="CH12" s="69">
        <f>'RD T1'!E243</f>
        <v>0.18647007475743069</v>
      </c>
      <c r="CI12" s="69">
        <f t="shared" si="48"/>
        <v>-6.19879536875306E-2</v>
      </c>
      <c r="CK12" t="str">
        <f t="shared" si="49"/>
        <v>23 Teaching and other educational professionals</v>
      </c>
      <c r="CL12" s="69">
        <v>0.13977273139600438</v>
      </c>
      <c r="CM12" s="69">
        <v>0.15208735087960668</v>
      </c>
      <c r="CN12" s="69">
        <v>0.20806953084928945</v>
      </c>
      <c r="CO12" s="69">
        <v>0.16156221902995171</v>
      </c>
      <c r="CP12" s="69">
        <v>0.11816590142198362</v>
      </c>
      <c r="CQ12" s="69"/>
      <c r="CR12" s="69">
        <f t="shared" si="50"/>
        <v>-8.9903629427305828E-2</v>
      </c>
      <c r="CS12" s="69">
        <f>'RD T1'!E272</f>
        <v>6.767410696420921E-2</v>
      </c>
      <c r="CT12" s="69">
        <f t="shared" si="51"/>
        <v>-2.2229522463096618E-2</v>
      </c>
    </row>
    <row r="13" spans="1:98" x14ac:dyDescent="0.2">
      <c r="A13" s="10" t="str">
        <f>name!D9</f>
        <v>24 Business, media and public service professionals</v>
      </c>
      <c r="B13" s="69">
        <v>0.38242849911255744</v>
      </c>
      <c r="C13" s="69">
        <v>0.56986047333114909</v>
      </c>
      <c r="D13" s="69">
        <v>0.58172418382937041</v>
      </c>
      <c r="E13" s="69">
        <v>0.82172126540137813</v>
      </c>
      <c r="F13" s="69">
        <v>1.2677759175526133</v>
      </c>
      <c r="G13" s="11"/>
      <c r="H13" s="69">
        <f t="shared" si="26"/>
        <v>0.68605173372324291</v>
      </c>
      <c r="I13" s="69">
        <f>'RD T1'!E41</f>
        <v>0.44161382927260912</v>
      </c>
      <c r="J13" s="69">
        <f t="shared" si="27"/>
        <v>1.1276655629958521</v>
      </c>
      <c r="L13" t="str">
        <f t="shared" si="28"/>
        <v>24 Business, media and public service professionals</v>
      </c>
      <c r="M13" s="69">
        <v>4.5761828421311748</v>
      </c>
      <c r="N13" s="69">
        <v>6.982890021506206</v>
      </c>
      <c r="O13" s="69">
        <v>6.9920925901083795</v>
      </c>
      <c r="P13" s="69">
        <v>9.1238107289241324</v>
      </c>
      <c r="Q13" s="69">
        <v>12.877308092482311</v>
      </c>
      <c r="R13" s="11"/>
      <c r="S13" s="69">
        <f t="shared" si="29"/>
        <v>5.8852155023739314</v>
      </c>
      <c r="T13" s="69">
        <f>'RD T1'!E70</f>
        <v>4.7740957305167573</v>
      </c>
      <c r="U13" s="69">
        <f t="shared" si="30"/>
        <v>10.659311232890689</v>
      </c>
      <c r="W13" t="str">
        <f t="shared" si="31"/>
        <v>24 Business, media and public service professionals</v>
      </c>
      <c r="X13" s="69">
        <v>9.7873164389795093</v>
      </c>
      <c r="Y13" s="69">
        <v>10.308590922900477</v>
      </c>
      <c r="Z13" s="69">
        <v>12.160969785547918</v>
      </c>
      <c r="AA13" s="69">
        <v>13.220423779568989</v>
      </c>
      <c r="AB13" s="69">
        <v>14.270233915125896</v>
      </c>
      <c r="AC13" s="69"/>
      <c r="AD13" s="69">
        <f t="shared" si="32"/>
        <v>2.1092641295779782</v>
      </c>
      <c r="AE13" s="69">
        <f>'RD T1'!E99</f>
        <v>7.0024268379835197</v>
      </c>
      <c r="AF13" s="69">
        <f t="shared" si="33"/>
        <v>9.111690967561497</v>
      </c>
      <c r="AH13" t="str">
        <f t="shared" si="34"/>
        <v>24 Business, media and public service professionals</v>
      </c>
      <c r="AI13" s="69">
        <v>1.0008517468765568</v>
      </c>
      <c r="AJ13" s="69">
        <v>0.94295188871674496</v>
      </c>
      <c r="AK13" s="69">
        <v>1.1270716390097433</v>
      </c>
      <c r="AL13" s="69">
        <v>1.1128068922124299</v>
      </c>
      <c r="AM13" s="69">
        <v>1.1698898573942036</v>
      </c>
      <c r="AN13" s="69"/>
      <c r="AO13" s="69">
        <f t="shared" si="35"/>
        <v>4.2818218384460316E-2</v>
      </c>
      <c r="AP13" s="69">
        <f>'RD T1'!E128</f>
        <v>0.43741970789100065</v>
      </c>
      <c r="AQ13" s="69">
        <f t="shared" si="36"/>
        <v>0.48023792627546097</v>
      </c>
      <c r="AS13" t="str">
        <f t="shared" si="37"/>
        <v>24 Business, media and public service professionals</v>
      </c>
      <c r="AT13" s="69">
        <v>1.5975200029388519</v>
      </c>
      <c r="AU13" s="69">
        <v>1.6263026753138674</v>
      </c>
      <c r="AV13" s="69">
        <v>1.9357280641593266</v>
      </c>
      <c r="AW13" s="69">
        <v>2.1198428454899916</v>
      </c>
      <c r="AX13" s="69">
        <v>2.3609976122670955</v>
      </c>
      <c r="AY13" s="69"/>
      <c r="AZ13" s="69">
        <f t="shared" si="38"/>
        <v>0.42526954810776885</v>
      </c>
      <c r="BA13" s="69">
        <f>'RD T1'!E157</f>
        <v>1.0662715262518854</v>
      </c>
      <c r="BB13" s="69">
        <f t="shared" si="39"/>
        <v>1.4915410743596542</v>
      </c>
      <c r="BD13" t="str">
        <f t="shared" si="40"/>
        <v>24 Business, media and public service professionals</v>
      </c>
      <c r="BE13" s="69">
        <v>3.2843385224080786</v>
      </c>
      <c r="BF13" s="69">
        <v>4.1600227209685121</v>
      </c>
      <c r="BG13" s="69">
        <v>4.5894507298422491</v>
      </c>
      <c r="BH13" s="69">
        <v>5.1207193138729252</v>
      </c>
      <c r="BI13" s="69">
        <v>5.5542290685347462</v>
      </c>
      <c r="BJ13" s="69"/>
      <c r="BK13" s="69">
        <f t="shared" si="41"/>
        <v>0.96477833869249707</v>
      </c>
      <c r="BL13" s="69">
        <f>'RD T1'!E186</f>
        <v>2.2075616196599719</v>
      </c>
      <c r="BM13" s="69">
        <f t="shared" si="42"/>
        <v>3.172339958352469</v>
      </c>
      <c r="BO13" t="str">
        <f t="shared" si="43"/>
        <v>24 Business, media and public service professionals</v>
      </c>
      <c r="BP13" s="69">
        <v>2.6494584425067984</v>
      </c>
      <c r="BQ13" s="69">
        <v>3.0314853060148348</v>
      </c>
      <c r="BR13" s="69">
        <v>2.9643851390054974</v>
      </c>
      <c r="BS13" s="69">
        <v>3.1197781785414072</v>
      </c>
      <c r="BT13" s="69">
        <v>2.7507646993318984</v>
      </c>
      <c r="BU13" s="69"/>
      <c r="BV13" s="69">
        <f t="shared" si="44"/>
        <v>-0.21362043967359901</v>
      </c>
      <c r="BW13" s="69">
        <f>'RD T1'!E215</f>
        <v>1.2948835048723859</v>
      </c>
      <c r="BX13" s="69">
        <f t="shared" si="45"/>
        <v>1.0812630651987869</v>
      </c>
      <c r="BZ13" t="str">
        <f t="shared" si="46"/>
        <v>24 Business, media and public service professionals</v>
      </c>
      <c r="CA13" s="69">
        <v>1.5841307750679101</v>
      </c>
      <c r="CB13" s="69">
        <v>1.7364064047682839</v>
      </c>
      <c r="CC13" s="69">
        <v>1.8040632255736222</v>
      </c>
      <c r="CD13" s="69">
        <v>1.6455824585940519</v>
      </c>
      <c r="CE13" s="69">
        <v>1.0533236162521775</v>
      </c>
      <c r="CF13" s="69"/>
      <c r="CG13" s="69">
        <f t="shared" si="47"/>
        <v>-0.75073960932144468</v>
      </c>
      <c r="CH13" s="69">
        <f>'RD T1'!E244</f>
        <v>0.57932561151079986</v>
      </c>
      <c r="CI13" s="69">
        <f t="shared" si="48"/>
        <v>-0.17141399781064481</v>
      </c>
      <c r="CK13" t="str">
        <f t="shared" si="49"/>
        <v>24 Business, media and public service professionals</v>
      </c>
      <c r="CL13" s="69">
        <v>0.52917204953701646</v>
      </c>
      <c r="CM13" s="69">
        <v>0.59312847951330194</v>
      </c>
      <c r="CN13" s="69">
        <v>0.71526278657325337</v>
      </c>
      <c r="CO13" s="69">
        <v>0.54529477325364883</v>
      </c>
      <c r="CP13" s="69">
        <v>0.41168446885374266</v>
      </c>
      <c r="CQ13" s="69"/>
      <c r="CR13" s="69">
        <f t="shared" si="50"/>
        <v>-0.30357831771951072</v>
      </c>
      <c r="CS13" s="69">
        <f>'RD T1'!E273</f>
        <v>0.18997965488856017</v>
      </c>
      <c r="CT13" s="69">
        <f t="shared" si="51"/>
        <v>-0.11359866283095055</v>
      </c>
    </row>
    <row r="14" spans="1:98" x14ac:dyDescent="0.2">
      <c r="A14" s="10" t="str">
        <f>name!D10</f>
        <v>31 Science, engineering and technology associate professionals</v>
      </c>
      <c r="B14" s="69">
        <v>0.13255133592387941</v>
      </c>
      <c r="C14" s="69">
        <v>0.20066206472238796</v>
      </c>
      <c r="D14" s="69">
        <v>0.1946326484181829</v>
      </c>
      <c r="E14" s="69">
        <v>0.23148575910659569</v>
      </c>
      <c r="F14" s="69">
        <v>0.37208967663202219</v>
      </c>
      <c r="G14" s="11"/>
      <c r="H14" s="69">
        <f t="shared" si="26"/>
        <v>0.1774570282138393</v>
      </c>
      <c r="I14" s="69">
        <f>'RD T1'!E42</f>
        <v>0.11899306315262273</v>
      </c>
      <c r="J14" s="69">
        <f t="shared" si="27"/>
        <v>0.29645009136646205</v>
      </c>
      <c r="L14" t="str">
        <f t="shared" si="28"/>
        <v>31 Science, engineering and technology associate professionals</v>
      </c>
      <c r="M14" s="69">
        <v>0.77790368670153553</v>
      </c>
      <c r="N14" s="69">
        <v>1.1533688780679958</v>
      </c>
      <c r="O14" s="69">
        <v>1.1074181348133352</v>
      </c>
      <c r="P14" s="69">
        <v>1.1900315606612941</v>
      </c>
      <c r="Q14" s="69">
        <v>1.6716199001419223</v>
      </c>
      <c r="R14" s="11"/>
      <c r="S14" s="69">
        <f t="shared" si="29"/>
        <v>0.56420176532858712</v>
      </c>
      <c r="T14" s="69">
        <f>'RD T1'!E71</f>
        <v>0.54785704710797067</v>
      </c>
      <c r="U14" s="69">
        <f t="shared" si="30"/>
        <v>1.1120588124365578</v>
      </c>
      <c r="W14" t="str">
        <f t="shared" si="31"/>
        <v>31 Science, engineering and technology associate professionals</v>
      </c>
      <c r="X14" s="69">
        <v>2.2397233487952444</v>
      </c>
      <c r="Y14" s="69">
        <v>2.4332706303654295</v>
      </c>
      <c r="Z14" s="69">
        <v>2.7292332793456771</v>
      </c>
      <c r="AA14" s="69">
        <v>2.5029746196391454</v>
      </c>
      <c r="AB14" s="69">
        <v>2.7755412589600539</v>
      </c>
      <c r="AC14" s="69"/>
      <c r="AD14" s="69">
        <f t="shared" si="32"/>
        <v>4.6307979614376826E-2</v>
      </c>
      <c r="AE14" s="69">
        <f>'RD T1'!E100</f>
        <v>1.1509236828668423</v>
      </c>
      <c r="AF14" s="69">
        <f t="shared" si="33"/>
        <v>1.1972316624812191</v>
      </c>
      <c r="AH14" t="str">
        <f t="shared" si="34"/>
        <v>31 Science, engineering and technology associate professionals</v>
      </c>
      <c r="AI14" s="69">
        <v>0.36837508922588785</v>
      </c>
      <c r="AJ14" s="69">
        <v>0.42236721025420243</v>
      </c>
      <c r="AK14" s="69">
        <v>0.50244289020154631</v>
      </c>
      <c r="AL14" s="69">
        <v>0.50383296731262917</v>
      </c>
      <c r="AM14" s="69">
        <v>0.66028202792566448</v>
      </c>
      <c r="AN14" s="69"/>
      <c r="AO14" s="69">
        <f t="shared" si="35"/>
        <v>0.15783913772411817</v>
      </c>
      <c r="AP14" s="69">
        <f>'RD T1'!E129</f>
        <v>0.2532227388641568</v>
      </c>
      <c r="AQ14" s="69">
        <f t="shared" si="36"/>
        <v>0.41106187658827498</v>
      </c>
      <c r="AS14" t="str">
        <f t="shared" si="37"/>
        <v>31 Science, engineering and technology associate professionals</v>
      </c>
      <c r="AT14" s="69">
        <v>1.0102793491793467</v>
      </c>
      <c r="AU14" s="69">
        <v>1.0046204021965415</v>
      </c>
      <c r="AV14" s="69">
        <v>1.0904293724308785</v>
      </c>
      <c r="AW14" s="69">
        <v>0.91017042115425184</v>
      </c>
      <c r="AX14" s="69">
        <v>0.90006169926666835</v>
      </c>
      <c r="AY14" s="69"/>
      <c r="AZ14" s="69">
        <f t="shared" si="38"/>
        <v>-0.1903676731642101</v>
      </c>
      <c r="BA14" s="69">
        <f>'RD T1'!E158</f>
        <v>0.34456471694302826</v>
      </c>
      <c r="BB14" s="69">
        <f t="shared" si="39"/>
        <v>0.15419704377881815</v>
      </c>
      <c r="BD14" t="str">
        <f t="shared" si="40"/>
        <v>31 Science, engineering and technology associate professionals</v>
      </c>
      <c r="BE14" s="69">
        <v>1.534837547000879</v>
      </c>
      <c r="BF14" s="69">
        <v>1.8063679320911636</v>
      </c>
      <c r="BG14" s="69">
        <v>1.9937557689726586</v>
      </c>
      <c r="BH14" s="69">
        <v>1.6056470607248681</v>
      </c>
      <c r="BI14" s="69">
        <v>1.4165344619327327</v>
      </c>
      <c r="BJ14" s="69"/>
      <c r="BK14" s="69">
        <f t="shared" si="41"/>
        <v>-0.57722130703992591</v>
      </c>
      <c r="BL14" s="69">
        <f>'RD T1'!E187</f>
        <v>0.53205927388584051</v>
      </c>
      <c r="BM14" s="69">
        <f t="shared" si="42"/>
        <v>-4.5162033154085401E-2</v>
      </c>
      <c r="BO14" t="str">
        <f t="shared" si="43"/>
        <v>31 Science, engineering and technology associate professionals</v>
      </c>
      <c r="BP14" s="69">
        <v>1.1857762560460614</v>
      </c>
      <c r="BQ14" s="69">
        <v>1.4320605676332376</v>
      </c>
      <c r="BR14" s="69">
        <v>1.4721926008678956</v>
      </c>
      <c r="BS14" s="69">
        <v>1.2623692466303373</v>
      </c>
      <c r="BT14" s="69">
        <v>1.1636738554367274</v>
      </c>
      <c r="BU14" s="69"/>
      <c r="BV14" s="69">
        <f t="shared" si="44"/>
        <v>-0.3085187454311682</v>
      </c>
      <c r="BW14" s="69">
        <f>'RD T1'!E216</f>
        <v>0.48077300243878818</v>
      </c>
      <c r="BX14" s="69">
        <f t="shared" si="45"/>
        <v>0.17225425700761998</v>
      </c>
      <c r="BZ14" t="str">
        <f t="shared" si="46"/>
        <v>31 Science, engineering and technology associate professionals</v>
      </c>
      <c r="CA14" s="69">
        <v>0.92877135527301413</v>
      </c>
      <c r="CB14" s="69">
        <v>1.049734520450913</v>
      </c>
      <c r="CC14" s="69">
        <v>1.205706385349778</v>
      </c>
      <c r="CD14" s="69">
        <v>0.89253499629123112</v>
      </c>
      <c r="CE14" s="69">
        <v>0.66837856632662174</v>
      </c>
      <c r="CF14" s="69"/>
      <c r="CG14" s="69">
        <f t="shared" si="47"/>
        <v>-0.53732781902315629</v>
      </c>
      <c r="CH14" s="69">
        <f>'RD T1'!E245</f>
        <v>0.30450155339260154</v>
      </c>
      <c r="CI14" s="69">
        <f t="shared" si="48"/>
        <v>-0.23282626563055475</v>
      </c>
      <c r="CK14" t="str">
        <f t="shared" si="49"/>
        <v>31 Science, engineering and technology associate professionals</v>
      </c>
      <c r="CL14" s="69">
        <v>0.254532102150694</v>
      </c>
      <c r="CM14" s="69">
        <v>0.31834001581891253</v>
      </c>
      <c r="CN14" s="69">
        <v>0.42761051855264659</v>
      </c>
      <c r="CO14" s="69">
        <v>0.33330180918341679</v>
      </c>
      <c r="CP14" s="69">
        <v>0.38499020220504976</v>
      </c>
      <c r="CQ14" s="69"/>
      <c r="CR14" s="69">
        <f t="shared" si="50"/>
        <v>-4.2620316347596832E-2</v>
      </c>
      <c r="CS14" s="69">
        <f>'RD T1'!E274</f>
        <v>0.1393513351086022</v>
      </c>
      <c r="CT14" s="69">
        <f t="shared" si="51"/>
        <v>9.6731018761005372E-2</v>
      </c>
    </row>
    <row r="15" spans="1:98" x14ac:dyDescent="0.2">
      <c r="A15" s="10" t="str">
        <f>name!D11</f>
        <v>32 Health and social care associate professionals</v>
      </c>
      <c r="B15" s="69">
        <v>2.5943019157891045E-2</v>
      </c>
      <c r="C15" s="69">
        <v>3.9318248812892434E-2</v>
      </c>
      <c r="D15" s="69">
        <v>3.5527725030992212E-2</v>
      </c>
      <c r="E15" s="69">
        <v>5.0207801545945223E-2</v>
      </c>
      <c r="F15" s="69">
        <v>9.6709232355953759E-2</v>
      </c>
      <c r="G15" s="11"/>
      <c r="H15" s="69">
        <f t="shared" si="26"/>
        <v>6.1181507324961547E-2</v>
      </c>
      <c r="I15" s="69">
        <f>'RD T1'!E43</f>
        <v>3.5268537814439525E-2</v>
      </c>
      <c r="J15" s="69">
        <f t="shared" si="27"/>
        <v>9.6450045139401072E-2</v>
      </c>
      <c r="L15" t="str">
        <f t="shared" si="28"/>
        <v>32 Health and social care associate professionals</v>
      </c>
      <c r="M15" s="69">
        <v>0.63983282433991795</v>
      </c>
      <c r="N15" s="69">
        <v>1.0426888010365751</v>
      </c>
      <c r="O15" s="69">
        <v>1.063259743418197</v>
      </c>
      <c r="P15" s="69">
        <v>1.3873361537768978</v>
      </c>
      <c r="Q15" s="69">
        <v>2.4271338731250784</v>
      </c>
      <c r="R15" s="11"/>
      <c r="S15" s="69">
        <f t="shared" si="29"/>
        <v>1.3638741297068815</v>
      </c>
      <c r="T15" s="69">
        <f>'RD T1'!E72</f>
        <v>0.9115944493376098</v>
      </c>
      <c r="U15" s="69">
        <f t="shared" si="30"/>
        <v>2.2754685790444915</v>
      </c>
      <c r="W15" t="str">
        <f t="shared" si="31"/>
        <v>32 Health and social care associate professionals</v>
      </c>
      <c r="X15" s="69">
        <v>2.2399521157484932</v>
      </c>
      <c r="Y15" s="69">
        <v>2.5925273253418535</v>
      </c>
      <c r="Z15" s="69">
        <v>2.8802197414084114</v>
      </c>
      <c r="AA15" s="69">
        <v>3.1699636501439374</v>
      </c>
      <c r="AB15" s="69">
        <v>3.790653111351638</v>
      </c>
      <c r="AC15" s="69"/>
      <c r="AD15" s="69">
        <f t="shared" si="32"/>
        <v>0.91043336994322654</v>
      </c>
      <c r="AE15" s="69">
        <f>'RD T1'!E101</f>
        <v>2.1618052235823857</v>
      </c>
      <c r="AF15" s="69">
        <f t="shared" si="33"/>
        <v>3.0722385935256122</v>
      </c>
      <c r="AH15" t="str">
        <f t="shared" si="34"/>
        <v>32 Health and social care associate professionals</v>
      </c>
      <c r="AI15" s="69">
        <v>1.5918179801648884</v>
      </c>
      <c r="AJ15" s="69">
        <v>1.4000035502995973</v>
      </c>
      <c r="AK15" s="69">
        <v>1.4821993479331828</v>
      </c>
      <c r="AL15" s="69">
        <v>1.1335887784757566</v>
      </c>
      <c r="AM15" s="69">
        <v>0.73116034589526702</v>
      </c>
      <c r="AN15" s="69"/>
      <c r="AO15" s="69">
        <f t="shared" si="35"/>
        <v>-0.75103900203791574</v>
      </c>
      <c r="AP15" s="69">
        <f>'RD T1'!E130</f>
        <v>0.46051875040489149</v>
      </c>
      <c r="AQ15" s="69">
        <f t="shared" si="36"/>
        <v>-0.29052025163302425</v>
      </c>
      <c r="AS15" t="str">
        <f t="shared" si="37"/>
        <v>32 Health and social care associate professionals</v>
      </c>
      <c r="AT15" s="69">
        <v>0.34300474233107098</v>
      </c>
      <c r="AU15" s="69">
        <v>0.36672022374486729</v>
      </c>
      <c r="AV15" s="69">
        <v>0.43039059393566848</v>
      </c>
      <c r="AW15" s="69">
        <v>0.40883454769354965</v>
      </c>
      <c r="AX15" s="69">
        <v>0.45005945404624925</v>
      </c>
      <c r="AY15" s="69"/>
      <c r="AZ15" s="69">
        <f t="shared" si="38"/>
        <v>1.9668860110580777E-2</v>
      </c>
      <c r="BA15" s="69">
        <f>'RD T1'!E159</f>
        <v>0.24234233601630625</v>
      </c>
      <c r="BB15" s="69">
        <f t="shared" si="39"/>
        <v>0.26201119612688706</v>
      </c>
      <c r="BD15" t="str">
        <f t="shared" si="40"/>
        <v>32 Health and social care associate professionals</v>
      </c>
      <c r="BE15" s="69">
        <v>1.3488441561678104</v>
      </c>
      <c r="BF15" s="69">
        <v>1.8138187895448945</v>
      </c>
      <c r="BG15" s="69">
        <v>1.72082898954185</v>
      </c>
      <c r="BH15" s="69">
        <v>1.7960607545740952</v>
      </c>
      <c r="BI15" s="69">
        <v>1.8641415074233294</v>
      </c>
      <c r="BJ15" s="69"/>
      <c r="BK15" s="69">
        <f t="shared" si="41"/>
        <v>0.14331251788147936</v>
      </c>
      <c r="BL15" s="69">
        <f>'RD T1'!E188</f>
        <v>1.0338549048594685</v>
      </c>
      <c r="BM15" s="69">
        <f t="shared" si="42"/>
        <v>1.1771674227409479</v>
      </c>
      <c r="BO15" t="str">
        <f t="shared" si="43"/>
        <v>32 Health and social care associate professionals</v>
      </c>
      <c r="BP15" s="69">
        <v>1.2113170851177018</v>
      </c>
      <c r="BQ15" s="69">
        <v>1.443040047317371</v>
      </c>
      <c r="BR15" s="69">
        <v>1.1942187008905967</v>
      </c>
      <c r="BS15" s="69">
        <v>1.1933107865888954</v>
      </c>
      <c r="BT15" s="69">
        <v>0.95277681542290582</v>
      </c>
      <c r="BU15" s="69"/>
      <c r="BV15" s="69">
        <f t="shared" si="44"/>
        <v>-0.24144188546769085</v>
      </c>
      <c r="BW15" s="69">
        <f>'RD T1'!E217</f>
        <v>0.60946949727155975</v>
      </c>
      <c r="BX15" s="69">
        <f t="shared" si="45"/>
        <v>0.36802761180386889</v>
      </c>
      <c r="BZ15" t="str">
        <f t="shared" si="46"/>
        <v>32 Health and social care associate professionals</v>
      </c>
      <c r="CA15" s="69">
        <v>0.48694137390337489</v>
      </c>
      <c r="CB15" s="69">
        <v>0.49188795847395445</v>
      </c>
      <c r="CC15" s="69">
        <v>0.40763824817471395</v>
      </c>
      <c r="CD15" s="69">
        <v>0.31975872889964679</v>
      </c>
      <c r="CE15" s="69">
        <v>0.18190033186409213</v>
      </c>
      <c r="CF15" s="69"/>
      <c r="CG15" s="69">
        <f t="shared" si="47"/>
        <v>-0.22573791631062182</v>
      </c>
      <c r="CH15" s="69">
        <f>'RD T1'!E246</f>
        <v>0.12347083689199057</v>
      </c>
      <c r="CI15" s="69">
        <f t="shared" si="48"/>
        <v>-0.10226707941863125</v>
      </c>
      <c r="CK15" t="str">
        <f t="shared" si="49"/>
        <v>32 Health and social care associate professionals</v>
      </c>
      <c r="CL15" s="69">
        <v>9.3943570867913065E-2</v>
      </c>
      <c r="CM15" s="69">
        <v>0.10704521042500569</v>
      </c>
      <c r="CN15" s="69">
        <v>0.12589542584731048</v>
      </c>
      <c r="CO15" s="69">
        <v>9.579279071541294E-2</v>
      </c>
      <c r="CP15" s="69">
        <v>9.2588427581528049E-2</v>
      </c>
      <c r="CQ15" s="69"/>
      <c r="CR15" s="69">
        <f t="shared" si="50"/>
        <v>-3.3306998265782428E-2</v>
      </c>
      <c r="CS15" s="69">
        <f>'RD T1'!E275</f>
        <v>4.073563786018293E-2</v>
      </c>
      <c r="CT15" s="69">
        <f t="shared" si="51"/>
        <v>7.4286395944005018E-3</v>
      </c>
    </row>
    <row r="16" spans="1:98" x14ac:dyDescent="0.2">
      <c r="A16" s="10" t="str">
        <f>name!D12</f>
        <v>33 Protective service occupations</v>
      </c>
      <c r="B16" s="69">
        <v>1.7509512471718502E-2</v>
      </c>
      <c r="C16" s="69">
        <v>2.6724195326688398E-2</v>
      </c>
      <c r="D16" s="69">
        <v>2.408484846518083E-2</v>
      </c>
      <c r="E16" s="69">
        <v>3.8912869908008352E-2</v>
      </c>
      <c r="F16" s="69">
        <v>7.0986224375600621E-2</v>
      </c>
      <c r="G16" s="11"/>
      <c r="H16" s="69">
        <f t="shared" si="26"/>
        <v>4.690137591041979E-2</v>
      </c>
      <c r="I16" s="69">
        <f>'RD T1'!E44</f>
        <v>1.7876010146930719E-2</v>
      </c>
      <c r="J16" s="69">
        <f t="shared" si="27"/>
        <v>6.4777386057350506E-2</v>
      </c>
      <c r="L16" t="str">
        <f t="shared" si="28"/>
        <v>33 Protective service occupations</v>
      </c>
      <c r="M16" s="69">
        <v>0.23061065586031293</v>
      </c>
      <c r="N16" s="69">
        <v>0.31913567949449206</v>
      </c>
      <c r="O16" s="69">
        <v>0.29410747140327376</v>
      </c>
      <c r="P16" s="69">
        <v>0.44913017624717494</v>
      </c>
      <c r="Q16" s="69">
        <v>0.77714762105871138</v>
      </c>
      <c r="R16" s="11"/>
      <c r="S16" s="69">
        <f t="shared" si="29"/>
        <v>0.48304014965543762</v>
      </c>
      <c r="T16" s="69">
        <f>'RD T1'!E73</f>
        <v>0.17388039876140082</v>
      </c>
      <c r="U16" s="69">
        <f t="shared" si="30"/>
        <v>0.65692054841683845</v>
      </c>
      <c r="W16" t="str">
        <f t="shared" si="31"/>
        <v>33 Protective service occupations</v>
      </c>
      <c r="X16" s="69">
        <v>1.0754996964645211</v>
      </c>
      <c r="Y16" s="69">
        <v>1.0992049239148325</v>
      </c>
      <c r="Z16" s="69">
        <v>1.2967408833180132</v>
      </c>
      <c r="AA16" s="69">
        <v>1.6630968729425624</v>
      </c>
      <c r="AB16" s="69">
        <v>2.416626245531015</v>
      </c>
      <c r="AC16" s="69"/>
      <c r="AD16" s="69">
        <f t="shared" si="32"/>
        <v>1.1198853622130018</v>
      </c>
      <c r="AE16" s="69">
        <f>'RD T1'!E102</f>
        <v>0.79714492558385786</v>
      </c>
      <c r="AF16" s="69">
        <f t="shared" si="33"/>
        <v>1.9170302877968597</v>
      </c>
      <c r="AH16" t="str">
        <f t="shared" si="34"/>
        <v>33 Protective service occupations</v>
      </c>
      <c r="AI16" s="69">
        <v>0.30571416112949962</v>
      </c>
      <c r="AJ16" s="69">
        <v>0.31073559207742674</v>
      </c>
      <c r="AK16" s="69">
        <v>0.3606273181525621</v>
      </c>
      <c r="AL16" s="69">
        <v>0.46335849212444652</v>
      </c>
      <c r="AM16" s="69">
        <v>0.66037247479159</v>
      </c>
      <c r="AN16" s="69"/>
      <c r="AO16" s="69">
        <f t="shared" si="35"/>
        <v>0.2997451566390279</v>
      </c>
      <c r="AP16" s="69">
        <f>'RD T1'!E131</f>
        <v>0.19288996124575147</v>
      </c>
      <c r="AQ16" s="69">
        <f t="shared" si="36"/>
        <v>0.49263511788477937</v>
      </c>
      <c r="AS16" t="str">
        <f t="shared" si="37"/>
        <v>33 Protective service occupations</v>
      </c>
      <c r="AT16" s="69">
        <v>0.28732390286081333</v>
      </c>
      <c r="AU16" s="69">
        <v>0.26501722689302831</v>
      </c>
      <c r="AV16" s="69">
        <v>0.30003087402083284</v>
      </c>
      <c r="AW16" s="69">
        <v>0.33604853721667938</v>
      </c>
      <c r="AX16" s="69">
        <v>0.40424797204168694</v>
      </c>
      <c r="AY16" s="69"/>
      <c r="AZ16" s="69">
        <f t="shared" si="38"/>
        <v>0.1042170980208541</v>
      </c>
      <c r="BA16" s="69">
        <f>'RD T1'!E160</f>
        <v>0.13869479632076506</v>
      </c>
      <c r="BB16" s="69">
        <f t="shared" si="39"/>
        <v>0.24291189434161917</v>
      </c>
      <c r="BD16" t="str">
        <f t="shared" si="40"/>
        <v>33 Protective service occupations</v>
      </c>
      <c r="BE16" s="69">
        <v>0.91479900435933048</v>
      </c>
      <c r="BF16" s="69">
        <v>0.94956440888950311</v>
      </c>
      <c r="BG16" s="69">
        <v>0.99776013533847363</v>
      </c>
      <c r="BH16" s="69">
        <v>1.1575215259749454</v>
      </c>
      <c r="BI16" s="69">
        <v>1.2374923006841287</v>
      </c>
      <c r="BJ16" s="69"/>
      <c r="BK16" s="69">
        <f t="shared" si="41"/>
        <v>0.23973216534565511</v>
      </c>
      <c r="BL16" s="69">
        <f>'RD T1'!E189</f>
        <v>0.30328719593639225</v>
      </c>
      <c r="BM16" s="69">
        <f t="shared" si="42"/>
        <v>0.54301936128204731</v>
      </c>
      <c r="BO16" t="str">
        <f t="shared" si="43"/>
        <v>33 Protective service occupations</v>
      </c>
      <c r="BP16" s="69">
        <v>1.1648219578942896</v>
      </c>
      <c r="BQ16" s="69">
        <v>1.2616166050903668</v>
      </c>
      <c r="BR16" s="69">
        <v>1.2239664822165304</v>
      </c>
      <c r="BS16" s="69">
        <v>1.4458578523906132</v>
      </c>
      <c r="BT16" s="69">
        <v>1.3329278928915371</v>
      </c>
      <c r="BU16" s="69"/>
      <c r="BV16" s="69">
        <f t="shared" si="44"/>
        <v>0.10896141067500675</v>
      </c>
      <c r="BW16" s="69">
        <f>'RD T1'!E218</f>
        <v>0.43174269423712813</v>
      </c>
      <c r="BX16" s="69">
        <f t="shared" si="45"/>
        <v>0.54070410491213483</v>
      </c>
      <c r="BZ16" t="str">
        <f t="shared" si="46"/>
        <v>33 Protective service occupations</v>
      </c>
      <c r="CA16" s="69">
        <v>0.65517607872590211</v>
      </c>
      <c r="CB16" s="69">
        <v>0.6386487735721843</v>
      </c>
      <c r="CC16" s="69">
        <v>0.65640023251494772</v>
      </c>
      <c r="CD16" s="69">
        <v>0.65963054300899615</v>
      </c>
      <c r="CE16" s="69">
        <v>0.41513687001607036</v>
      </c>
      <c r="CF16" s="69"/>
      <c r="CG16" s="69">
        <f t="shared" si="47"/>
        <v>-0.24126336249887737</v>
      </c>
      <c r="CH16" s="69">
        <f>'RD T1'!E247</f>
        <v>0.20127046968805393</v>
      </c>
      <c r="CI16" s="69">
        <f t="shared" si="48"/>
        <v>-3.9992892810823438E-2</v>
      </c>
      <c r="CK16" t="str">
        <f t="shared" si="49"/>
        <v>33 Protective service occupations</v>
      </c>
      <c r="CL16" s="69">
        <v>0.16277010597591893</v>
      </c>
      <c r="CM16" s="69">
        <v>0.13413564560334129</v>
      </c>
      <c r="CN16" s="69">
        <v>0.15004133332909242</v>
      </c>
      <c r="CO16" s="69">
        <v>0.11734937612228012</v>
      </c>
      <c r="CP16" s="69">
        <v>9.820743880586201E-2</v>
      </c>
      <c r="CQ16" s="69"/>
      <c r="CR16" s="69">
        <f t="shared" si="50"/>
        <v>-5.1833894523230409E-2</v>
      </c>
      <c r="CS16" s="69">
        <f>'RD T1'!E276</f>
        <v>2.7419041341723887E-2</v>
      </c>
      <c r="CT16" s="69">
        <f t="shared" si="51"/>
        <v>-2.4414853181506522E-2</v>
      </c>
    </row>
    <row r="17" spans="1:98" x14ac:dyDescent="0.2">
      <c r="A17" s="10" t="str">
        <f>name!D13</f>
        <v>34 Culture, media and sports occupations</v>
      </c>
      <c r="B17" s="69">
        <v>5.0713385677849644E-2</v>
      </c>
      <c r="C17" s="69">
        <v>7.9710124406642463E-2</v>
      </c>
      <c r="D17" s="69">
        <v>8.1572624712658609E-2</v>
      </c>
      <c r="E17" s="69">
        <v>9.8272912168170939E-2</v>
      </c>
      <c r="F17" s="69">
        <v>0.14163331968492565</v>
      </c>
      <c r="G17" s="11"/>
      <c r="H17" s="69">
        <f t="shared" si="26"/>
        <v>6.0060694972267042E-2</v>
      </c>
      <c r="I17" s="69">
        <f>'RD T1'!E45</f>
        <v>5.5393696478962161E-2</v>
      </c>
      <c r="J17" s="69">
        <f t="shared" si="27"/>
        <v>0.11545439145122921</v>
      </c>
      <c r="L17" t="str">
        <f t="shared" si="28"/>
        <v>34 Culture, media and sports occupations</v>
      </c>
      <c r="M17" s="69">
        <v>1.0772597129648276</v>
      </c>
      <c r="N17" s="69">
        <v>1.5548573068722444</v>
      </c>
      <c r="O17" s="69">
        <v>1.5588333134093593</v>
      </c>
      <c r="P17" s="69">
        <v>1.7308879999351237</v>
      </c>
      <c r="Q17" s="69">
        <v>2.4146047253816416</v>
      </c>
      <c r="R17" s="11"/>
      <c r="S17" s="69">
        <f t="shared" si="29"/>
        <v>0.85577141197228235</v>
      </c>
      <c r="T17" s="69">
        <f>'RD T1'!E74</f>
        <v>0.94774176879966188</v>
      </c>
      <c r="U17" s="69">
        <f t="shared" si="30"/>
        <v>1.8035131807719442</v>
      </c>
      <c r="W17" t="str">
        <f t="shared" si="31"/>
        <v>34 Culture, media and sports occupations</v>
      </c>
      <c r="X17" s="69">
        <v>3.1582633120197356</v>
      </c>
      <c r="Y17" s="69">
        <v>3.1455519706782149</v>
      </c>
      <c r="Z17" s="69">
        <v>3.3294706371868572</v>
      </c>
      <c r="AA17" s="69">
        <v>3.1719765177344992</v>
      </c>
      <c r="AB17" s="69">
        <v>3.5141891963499106</v>
      </c>
      <c r="AC17" s="69"/>
      <c r="AD17" s="69">
        <f t="shared" si="32"/>
        <v>0.18471855916305335</v>
      </c>
      <c r="AE17" s="69">
        <f>'RD T1'!E103</f>
        <v>1.6107213536399405</v>
      </c>
      <c r="AF17" s="69">
        <f t="shared" si="33"/>
        <v>1.7954399128029939</v>
      </c>
      <c r="AH17" t="str">
        <f t="shared" si="34"/>
        <v>34 Culture, media and sports occupations</v>
      </c>
      <c r="AI17" s="69">
        <v>0.4272586856163702</v>
      </c>
      <c r="AJ17" s="69">
        <v>0.38953351939056546</v>
      </c>
      <c r="AK17" s="69">
        <v>0.46473748627916772</v>
      </c>
      <c r="AL17" s="69">
        <v>0.45919112462455136</v>
      </c>
      <c r="AM17" s="69">
        <v>0.60400061321021925</v>
      </c>
      <c r="AN17" s="69"/>
      <c r="AO17" s="69">
        <f t="shared" si="35"/>
        <v>0.13926312693105153</v>
      </c>
      <c r="AP17" s="69">
        <f>'RD T1'!E132</f>
        <v>0.25969013153507714</v>
      </c>
      <c r="AQ17" s="69">
        <f t="shared" si="36"/>
        <v>0.39895325846612867</v>
      </c>
      <c r="AS17" t="str">
        <f t="shared" si="37"/>
        <v>34 Culture, media and sports occupations</v>
      </c>
      <c r="AT17" s="69">
        <v>0.53548248024863676</v>
      </c>
      <c r="AU17" s="69">
        <v>0.50300959342478024</v>
      </c>
      <c r="AV17" s="69">
        <v>0.52784849693099023</v>
      </c>
      <c r="AW17" s="69">
        <v>0.45828213075586627</v>
      </c>
      <c r="AX17" s="69">
        <v>0.46899804056214045</v>
      </c>
      <c r="AY17" s="69"/>
      <c r="AZ17" s="69">
        <f t="shared" si="38"/>
        <v>-5.8850456368849779E-2</v>
      </c>
      <c r="BA17" s="69">
        <f>'RD T1'!E161</f>
        <v>0.22100960471433898</v>
      </c>
      <c r="BB17" s="69">
        <f t="shared" si="39"/>
        <v>0.1621591483454892</v>
      </c>
      <c r="BD17" t="str">
        <f t="shared" si="40"/>
        <v>34 Culture, media and sports occupations</v>
      </c>
      <c r="BE17" s="69">
        <v>1.3196465733708902</v>
      </c>
      <c r="BF17" s="69">
        <v>1.4254094383604086</v>
      </c>
      <c r="BG17" s="69">
        <v>1.4697606794691815</v>
      </c>
      <c r="BH17" s="69">
        <v>1.3635646002313018</v>
      </c>
      <c r="BI17" s="69">
        <v>1.5098408834359256</v>
      </c>
      <c r="BJ17" s="69"/>
      <c r="BK17" s="69">
        <f t="shared" si="41"/>
        <v>4.0080203966744055E-2</v>
      </c>
      <c r="BL17" s="69">
        <f>'RD T1'!E190</f>
        <v>0.5643665462627151</v>
      </c>
      <c r="BM17" s="69">
        <f t="shared" si="42"/>
        <v>0.60444675022945915</v>
      </c>
      <c r="BO17" t="str">
        <f t="shared" si="43"/>
        <v>34 Culture, media and sports occupations</v>
      </c>
      <c r="BP17" s="69">
        <v>0.78967929510818646</v>
      </c>
      <c r="BQ17" s="69">
        <v>0.78501280280051422</v>
      </c>
      <c r="BR17" s="69">
        <v>0.71737249760760979</v>
      </c>
      <c r="BS17" s="69">
        <v>0.63130724779216485</v>
      </c>
      <c r="BT17" s="69">
        <v>0.50475761170674505</v>
      </c>
      <c r="BU17" s="69"/>
      <c r="BV17" s="69">
        <f t="shared" si="44"/>
        <v>-0.21261488590086475</v>
      </c>
      <c r="BW17" s="69">
        <f>'RD T1'!E219</f>
        <v>0.22565025257712512</v>
      </c>
      <c r="BX17" s="69">
        <f t="shared" si="45"/>
        <v>1.3035366676260374E-2</v>
      </c>
      <c r="BZ17" t="str">
        <f t="shared" si="46"/>
        <v>34 Culture, media and sports occupations</v>
      </c>
      <c r="CA17" s="69">
        <v>0.58535752611868297</v>
      </c>
      <c r="CB17" s="69">
        <v>0.53114351988296482</v>
      </c>
      <c r="CC17" s="69">
        <v>0.52949490337707372</v>
      </c>
      <c r="CD17" s="69">
        <v>0.38397052279098165</v>
      </c>
      <c r="CE17" s="69">
        <v>0.22754305412154899</v>
      </c>
      <c r="CF17" s="69"/>
      <c r="CG17" s="69">
        <f t="shared" si="47"/>
        <v>-0.30195184925552476</v>
      </c>
      <c r="CH17" s="69">
        <f>'RD T1'!E248</f>
        <v>0.12230803888172632</v>
      </c>
      <c r="CI17" s="69">
        <f t="shared" si="48"/>
        <v>-0.17964381037379845</v>
      </c>
      <c r="CK17" t="str">
        <f t="shared" si="49"/>
        <v>34 Culture, media and sports occupations</v>
      </c>
      <c r="CL17" s="69">
        <v>0.29615684507852025</v>
      </c>
      <c r="CM17" s="69">
        <v>0.30532745800176381</v>
      </c>
      <c r="CN17" s="69">
        <v>0.33071471410031689</v>
      </c>
      <c r="CO17" s="69">
        <v>0.21001808685973594</v>
      </c>
      <c r="CP17" s="69">
        <v>0.16148215150474107</v>
      </c>
      <c r="CQ17" s="69"/>
      <c r="CR17" s="69">
        <f t="shared" si="50"/>
        <v>-0.16923256259557581</v>
      </c>
      <c r="CS17" s="69">
        <f>'RD T1'!E277</f>
        <v>7.5430403680873392E-2</v>
      </c>
      <c r="CT17" s="69">
        <f t="shared" si="51"/>
        <v>-9.3802158914702422E-2</v>
      </c>
    </row>
    <row r="18" spans="1:98" x14ac:dyDescent="0.2">
      <c r="A18" s="10" t="str">
        <f>name!D14</f>
        <v>35 Business and public service associate professionals</v>
      </c>
      <c r="B18" s="69">
        <v>0.31085219940349063</v>
      </c>
      <c r="C18" s="69">
        <v>0.43223286455664151</v>
      </c>
      <c r="D18" s="69">
        <v>0.41136351632202739</v>
      </c>
      <c r="E18" s="69">
        <v>0.52169199106614572</v>
      </c>
      <c r="F18" s="69">
        <v>0.83031212920767028</v>
      </c>
      <c r="G18" s="11"/>
      <c r="H18" s="69">
        <f t="shared" si="26"/>
        <v>0.41894861288564289</v>
      </c>
      <c r="I18" s="69">
        <f>'RD T1'!E46</f>
        <v>0.27864868840465051</v>
      </c>
      <c r="J18" s="69">
        <f t="shared" si="27"/>
        <v>0.6975973012902934</v>
      </c>
      <c r="L18" t="str">
        <f t="shared" si="28"/>
        <v>35 Business and public service associate professionals</v>
      </c>
      <c r="M18" s="69">
        <v>3.0091786011093191</v>
      </c>
      <c r="N18" s="69">
        <v>4.1863927406192163</v>
      </c>
      <c r="O18" s="69">
        <v>4.0597557088219265</v>
      </c>
      <c r="P18" s="69">
        <v>4.9321014165434915</v>
      </c>
      <c r="Q18" s="69">
        <v>7.254933581439337</v>
      </c>
      <c r="R18" s="11"/>
      <c r="S18" s="69">
        <f t="shared" si="29"/>
        <v>3.1951778726174105</v>
      </c>
      <c r="T18" s="69">
        <f>'RD T1'!E75</f>
        <v>2.6406024491140183</v>
      </c>
      <c r="U18" s="69">
        <f t="shared" si="30"/>
        <v>5.8357803217314288</v>
      </c>
      <c r="W18" t="str">
        <f t="shared" si="31"/>
        <v>35 Business and public service associate professionals</v>
      </c>
      <c r="X18" s="69">
        <v>7.6816799945771974</v>
      </c>
      <c r="Y18" s="69">
        <v>7.5191289138718425</v>
      </c>
      <c r="Z18" s="69">
        <v>8.2892039560887785</v>
      </c>
      <c r="AA18" s="69">
        <v>8.0325431360220296</v>
      </c>
      <c r="AB18" s="69">
        <v>8.4286773625714293</v>
      </c>
      <c r="AC18" s="69"/>
      <c r="AD18" s="69">
        <f t="shared" si="32"/>
        <v>0.13947340648265083</v>
      </c>
      <c r="AE18" s="69">
        <f>'RD T1'!E104</f>
        <v>4.2023583881524438</v>
      </c>
      <c r="AF18" s="69">
        <f t="shared" si="33"/>
        <v>4.3418317946350946</v>
      </c>
      <c r="AH18" t="str">
        <f t="shared" si="34"/>
        <v>35 Business and public service associate professionals</v>
      </c>
      <c r="AI18" s="69">
        <v>1.9177877202627613</v>
      </c>
      <c r="AJ18" s="69">
        <v>1.9145109263818905</v>
      </c>
      <c r="AK18" s="69">
        <v>2.2030539679916612</v>
      </c>
      <c r="AL18" s="69">
        <v>2.1492920804314846</v>
      </c>
      <c r="AM18" s="69">
        <v>2.3657334067814442</v>
      </c>
      <c r="AN18" s="69"/>
      <c r="AO18" s="69">
        <f t="shared" si="35"/>
        <v>0.16267943878978297</v>
      </c>
      <c r="AP18" s="69">
        <f>'RD T1'!E133</f>
        <v>1.1017201474691611</v>
      </c>
      <c r="AQ18" s="69">
        <f t="shared" si="36"/>
        <v>1.2643995862589441</v>
      </c>
      <c r="AS18" t="str">
        <f t="shared" si="37"/>
        <v>35 Business and public service associate professionals</v>
      </c>
      <c r="AT18" s="69">
        <v>1.8797844984144167</v>
      </c>
      <c r="AU18" s="69">
        <v>1.846615606922769</v>
      </c>
      <c r="AV18" s="69">
        <v>2.0624544985955469</v>
      </c>
      <c r="AW18" s="69">
        <v>1.9828625940042861</v>
      </c>
      <c r="AX18" s="69">
        <v>2.1592862608923569</v>
      </c>
      <c r="AY18" s="69"/>
      <c r="AZ18" s="69">
        <f t="shared" si="38"/>
        <v>9.6831762296810009E-2</v>
      </c>
      <c r="BA18" s="69">
        <f>'RD T1'!E162</f>
        <v>0.98581985168484443</v>
      </c>
      <c r="BB18" s="69">
        <f t="shared" si="39"/>
        <v>1.0826516139816544</v>
      </c>
      <c r="BD18" t="str">
        <f t="shared" si="40"/>
        <v>35 Business and public service associate professionals</v>
      </c>
      <c r="BE18" s="69">
        <v>5.2000294166032512</v>
      </c>
      <c r="BF18" s="69">
        <v>5.8419869009306877</v>
      </c>
      <c r="BG18" s="69">
        <v>5.8719596255789543</v>
      </c>
      <c r="BH18" s="69">
        <v>5.4596379219406375</v>
      </c>
      <c r="BI18" s="69">
        <v>5.2206356102657772</v>
      </c>
      <c r="BJ18" s="69"/>
      <c r="BK18" s="69">
        <f t="shared" si="41"/>
        <v>-0.65132401531317718</v>
      </c>
      <c r="BL18" s="69">
        <f>'RD T1'!E191</f>
        <v>2.2806772923244338</v>
      </c>
      <c r="BM18" s="69">
        <f t="shared" si="42"/>
        <v>1.6293532770112567</v>
      </c>
      <c r="BO18" t="str">
        <f t="shared" si="43"/>
        <v>35 Business and public service associate professionals</v>
      </c>
      <c r="BP18" s="69">
        <v>4.7318310306195608</v>
      </c>
      <c r="BQ18" s="69">
        <v>4.9771416354482128</v>
      </c>
      <c r="BR18" s="69">
        <v>4.5568429102421888</v>
      </c>
      <c r="BS18" s="69">
        <v>4.2171342135547523</v>
      </c>
      <c r="BT18" s="69">
        <v>3.4944790506500856</v>
      </c>
      <c r="BU18" s="69"/>
      <c r="BV18" s="69">
        <f t="shared" si="44"/>
        <v>-1.0623638595921032</v>
      </c>
      <c r="BW18" s="69">
        <f>'RD T1'!E220</f>
        <v>1.6726404450317658</v>
      </c>
      <c r="BX18" s="69">
        <f t="shared" si="45"/>
        <v>0.61027658543966257</v>
      </c>
      <c r="BZ18" t="str">
        <f t="shared" si="46"/>
        <v>35 Business and public service associate professionals</v>
      </c>
      <c r="CA18" s="69">
        <v>2.8615120251449695</v>
      </c>
      <c r="CB18" s="69">
        <v>2.8529580967823809</v>
      </c>
      <c r="CC18" s="69">
        <v>2.8057707673299075</v>
      </c>
      <c r="CD18" s="69">
        <v>2.1891744212396222</v>
      </c>
      <c r="CE18" s="69">
        <v>1.3695614524317614</v>
      </c>
      <c r="CF18" s="69"/>
      <c r="CG18" s="69">
        <f t="shared" si="47"/>
        <v>-1.4362093148981461</v>
      </c>
      <c r="CH18" s="69">
        <f>'RD T1'!E249</f>
        <v>0.72802643752812468</v>
      </c>
      <c r="CI18" s="69">
        <f t="shared" si="48"/>
        <v>-0.70818287737002139</v>
      </c>
      <c r="CK18" t="str">
        <f t="shared" si="49"/>
        <v>35 Business and public service associate professionals</v>
      </c>
      <c r="CL18" s="69">
        <v>0.86500903547078301</v>
      </c>
      <c r="CM18" s="69">
        <v>0.8500051298830642</v>
      </c>
      <c r="CN18" s="69">
        <v>0.96980885574155695</v>
      </c>
      <c r="CO18" s="69">
        <v>0.63117381740637979</v>
      </c>
      <c r="CP18" s="69">
        <v>0.58125735710536919</v>
      </c>
      <c r="CQ18" s="69"/>
      <c r="CR18" s="69">
        <f t="shared" si="50"/>
        <v>-0.38855149863618776</v>
      </c>
      <c r="CS18" s="69">
        <f>'RD T1'!E278</f>
        <v>0.21834461877312744</v>
      </c>
      <c r="CT18" s="69">
        <f t="shared" si="51"/>
        <v>-0.17020687986306032</v>
      </c>
    </row>
    <row r="19" spans="1:98" x14ac:dyDescent="0.2">
      <c r="A19" s="10" t="str">
        <f>name!D15</f>
        <v>41 Administrative occupations</v>
      </c>
      <c r="B19" s="69">
        <v>0.23356726345495615</v>
      </c>
      <c r="C19" s="69">
        <v>0.30708502296266482</v>
      </c>
      <c r="D19" s="69">
        <v>0.32502936812397054</v>
      </c>
      <c r="E19" s="69">
        <v>0.41336174737368953</v>
      </c>
      <c r="F19" s="69">
        <v>0.6797837914636109</v>
      </c>
      <c r="G19" s="11"/>
      <c r="H19" s="69">
        <f t="shared" si="26"/>
        <v>0.35475442333964036</v>
      </c>
      <c r="I19" s="69">
        <f>'RD T1'!E47</f>
        <v>0.24162399995034389</v>
      </c>
      <c r="J19" s="69">
        <f t="shared" si="27"/>
        <v>0.59637842328998425</v>
      </c>
      <c r="L19" t="str">
        <f t="shared" si="28"/>
        <v>41 Administrative occupations</v>
      </c>
      <c r="M19" s="69">
        <v>2.3314295388858732</v>
      </c>
      <c r="N19" s="69">
        <v>3.168859841012162</v>
      </c>
      <c r="O19" s="69">
        <v>3.4328953665888351</v>
      </c>
      <c r="P19" s="69">
        <v>4.2170816741687194</v>
      </c>
      <c r="Q19" s="69">
        <v>6.2526616230485033</v>
      </c>
      <c r="R19" s="11"/>
      <c r="S19" s="69">
        <f t="shared" si="29"/>
        <v>2.8197662564596682</v>
      </c>
      <c r="T19" s="69">
        <f>'RD T1'!E76</f>
        <v>2.4205934653906187</v>
      </c>
      <c r="U19" s="69">
        <f t="shared" si="30"/>
        <v>5.2403597218502869</v>
      </c>
      <c r="W19" t="str">
        <f t="shared" si="31"/>
        <v>41 Administrative occupations</v>
      </c>
      <c r="X19" s="69">
        <v>9.0963966524321993</v>
      </c>
      <c r="Y19" s="69">
        <v>8.5471693310100516</v>
      </c>
      <c r="Z19" s="69">
        <v>10.263323518371239</v>
      </c>
      <c r="AA19" s="69">
        <v>10.439394722758079</v>
      </c>
      <c r="AB19" s="69">
        <v>12.024759034323248</v>
      </c>
      <c r="AC19" s="69"/>
      <c r="AD19" s="69">
        <f t="shared" si="32"/>
        <v>1.7614355159520088</v>
      </c>
      <c r="AE19" s="69">
        <f>'RD T1'!E105</f>
        <v>6.1527969781906098</v>
      </c>
      <c r="AF19" s="69">
        <f t="shared" si="33"/>
        <v>7.9142324941426185</v>
      </c>
      <c r="AH19" t="str">
        <f t="shared" si="34"/>
        <v>41 Administrative occupations</v>
      </c>
      <c r="AI19" s="69">
        <v>3.0250612044020371</v>
      </c>
      <c r="AJ19" s="69">
        <v>2.9441398434334967</v>
      </c>
      <c r="AK19" s="69">
        <v>3.5942181831286217</v>
      </c>
      <c r="AL19" s="69">
        <v>3.593198989482485</v>
      </c>
      <c r="AM19" s="69">
        <v>4.1467453363511186</v>
      </c>
      <c r="AN19" s="69"/>
      <c r="AO19" s="69">
        <f t="shared" si="35"/>
        <v>0.5525271532224969</v>
      </c>
      <c r="AP19" s="69">
        <f>'RD T1'!E134</f>
        <v>2.2655987611995334</v>
      </c>
      <c r="AQ19" s="69">
        <f t="shared" si="36"/>
        <v>2.8181259144220303</v>
      </c>
      <c r="AS19" t="str">
        <f t="shared" si="37"/>
        <v>41 Administrative occupations</v>
      </c>
      <c r="AT19" s="69">
        <v>3.2066586662300631</v>
      </c>
      <c r="AU19" s="69">
        <v>2.9860412766227293</v>
      </c>
      <c r="AV19" s="69">
        <v>3.6568971202767218</v>
      </c>
      <c r="AW19" s="69">
        <v>3.5976145023168704</v>
      </c>
      <c r="AX19" s="69">
        <v>4.1294608056770672</v>
      </c>
      <c r="AY19" s="69"/>
      <c r="AZ19" s="69">
        <f t="shared" si="38"/>
        <v>0.47256368540034543</v>
      </c>
      <c r="BA19" s="69">
        <f>'RD T1'!E163</f>
        <v>2.0979173758027256</v>
      </c>
      <c r="BB19" s="69">
        <f t="shared" si="39"/>
        <v>2.5704810612030711</v>
      </c>
      <c r="BD19" t="str">
        <f t="shared" si="40"/>
        <v>41 Administrative occupations</v>
      </c>
      <c r="BE19" s="69">
        <v>10.274818177150529</v>
      </c>
      <c r="BF19" s="69">
        <v>10.468489636150922</v>
      </c>
      <c r="BG19" s="69">
        <v>10.639602993696238</v>
      </c>
      <c r="BH19" s="69">
        <v>9.6503654129649448</v>
      </c>
      <c r="BI19" s="69">
        <v>8.5278807999389272</v>
      </c>
      <c r="BJ19" s="69"/>
      <c r="BK19" s="69">
        <f t="shared" si="41"/>
        <v>-2.111722193757311</v>
      </c>
      <c r="BL19" s="69">
        <f>'RD T1'!E192</f>
        <v>4.3255556997003817</v>
      </c>
      <c r="BM19" s="69">
        <f t="shared" si="42"/>
        <v>2.2138335059430707</v>
      </c>
      <c r="BO19" t="str">
        <f t="shared" si="43"/>
        <v>41 Administrative occupations</v>
      </c>
      <c r="BP19" s="69">
        <v>13.411472139168668</v>
      </c>
      <c r="BQ19" s="69">
        <v>13.172783409806062</v>
      </c>
      <c r="BR19" s="69">
        <v>12.088645079007145</v>
      </c>
      <c r="BS19" s="69">
        <v>11.117830202089866</v>
      </c>
      <c r="BT19" s="69">
        <v>8.3668630229161778</v>
      </c>
      <c r="BU19" s="69"/>
      <c r="BV19" s="69">
        <f t="shared" si="44"/>
        <v>-3.7217820560909676</v>
      </c>
      <c r="BW19" s="69">
        <f>'RD T1'!E221</f>
        <v>4.6726958331836732</v>
      </c>
      <c r="BX19" s="69">
        <f t="shared" si="45"/>
        <v>0.95091377709270564</v>
      </c>
      <c r="BZ19" t="str">
        <f t="shared" si="46"/>
        <v>41 Administrative occupations</v>
      </c>
      <c r="CA19" s="69">
        <v>6.9688275165584876</v>
      </c>
      <c r="CB19" s="69">
        <v>5.8407944832679917</v>
      </c>
      <c r="CC19" s="69">
        <v>5.3197431700260234</v>
      </c>
      <c r="CD19" s="69">
        <v>3.7355010821397778</v>
      </c>
      <c r="CE19" s="69">
        <v>1.3688962812491301</v>
      </c>
      <c r="CF19" s="69"/>
      <c r="CG19" s="69">
        <f t="shared" si="47"/>
        <v>-3.9508468887768933</v>
      </c>
      <c r="CH19" s="69">
        <f>'RD T1'!E250</f>
        <v>1.1589863940315344</v>
      </c>
      <c r="CI19" s="69">
        <f t="shared" si="48"/>
        <v>-2.7918604947453591</v>
      </c>
      <c r="CK19" t="str">
        <f t="shared" si="49"/>
        <v>41 Administrative occupations</v>
      </c>
      <c r="CL19" s="69">
        <v>2.5111687371957401</v>
      </c>
      <c r="CM19" s="69">
        <v>1.9607230197766101</v>
      </c>
      <c r="CN19" s="69">
        <v>2.2489881354143235</v>
      </c>
      <c r="CO19" s="69">
        <v>1.4846300040286031</v>
      </c>
      <c r="CP19" s="69">
        <v>1.110591490800575</v>
      </c>
      <c r="CQ19" s="69"/>
      <c r="CR19" s="69">
        <f t="shared" si="50"/>
        <v>-1.1383966446137486</v>
      </c>
      <c r="CS19" s="69">
        <f>'RD T1'!E279</f>
        <v>0.47733728037035589</v>
      </c>
      <c r="CT19" s="69">
        <f t="shared" si="51"/>
        <v>-0.66105936424339262</v>
      </c>
    </row>
    <row r="20" spans="1:98" x14ac:dyDescent="0.2">
      <c r="A20" s="10" t="str">
        <f>name!D16</f>
        <v>42 Secretarial and related occupations</v>
      </c>
      <c r="B20" s="69">
        <v>1.8409009839797146E-2</v>
      </c>
      <c r="C20" s="69">
        <v>2.127020918946863E-2</v>
      </c>
      <c r="D20" s="69">
        <v>2.5105851063069728E-2</v>
      </c>
      <c r="E20" s="69">
        <v>3.8443463335174254E-2</v>
      </c>
      <c r="F20" s="69">
        <v>6.4968002180189527E-2</v>
      </c>
      <c r="G20" s="11"/>
      <c r="H20" s="69">
        <f t="shared" si="26"/>
        <v>3.9862151117119798E-2</v>
      </c>
      <c r="I20" s="69">
        <f>'RD T1'!E48</f>
        <v>2.6323706839710859E-2</v>
      </c>
      <c r="J20" s="69">
        <f t="shared" si="27"/>
        <v>6.6185857956830657E-2</v>
      </c>
      <c r="L20" t="str">
        <f t="shared" si="28"/>
        <v>42 Secretarial and related occupations</v>
      </c>
      <c r="M20" s="69">
        <v>0.35738719614481657</v>
      </c>
      <c r="N20" s="69">
        <v>0.44912692595371556</v>
      </c>
      <c r="O20" s="69">
        <v>0.51284672405209397</v>
      </c>
      <c r="P20" s="69">
        <v>0.72619517626838959</v>
      </c>
      <c r="Q20" s="69">
        <v>0.68355906691077195</v>
      </c>
      <c r="R20" s="11"/>
      <c r="S20" s="69">
        <f t="shared" si="29"/>
        <v>0.17071234285867798</v>
      </c>
      <c r="T20" s="69">
        <f>'RD T1'!E77</f>
        <v>0.36882318325569891</v>
      </c>
      <c r="U20" s="69">
        <f t="shared" si="30"/>
        <v>0.53953552611437683</v>
      </c>
      <c r="W20" t="str">
        <f t="shared" si="31"/>
        <v>42 Secretarial and related occupations</v>
      </c>
      <c r="X20" s="69">
        <v>1.4190980681411536</v>
      </c>
      <c r="Y20" s="69">
        <v>1.2909567107762305</v>
      </c>
      <c r="Z20" s="69">
        <v>1.5488554722760497</v>
      </c>
      <c r="AA20" s="69">
        <v>2.1373395569044522</v>
      </c>
      <c r="AB20" s="69">
        <v>2.8176685718165984</v>
      </c>
      <c r="AC20" s="69"/>
      <c r="AD20" s="69">
        <f t="shared" si="32"/>
        <v>1.2688130995405487</v>
      </c>
      <c r="AE20" s="69">
        <f>'RD T1'!E106</f>
        <v>1.4560513669707793</v>
      </c>
      <c r="AF20" s="69">
        <f t="shared" si="33"/>
        <v>2.724864466511328</v>
      </c>
      <c r="AH20" t="str">
        <f t="shared" si="34"/>
        <v>42 Secretarial and related occupations</v>
      </c>
      <c r="AI20" s="69">
        <v>0.64908040699938951</v>
      </c>
      <c r="AJ20" s="69">
        <v>0.57552089492941927</v>
      </c>
      <c r="AK20" s="69">
        <v>0.71670782277031309</v>
      </c>
      <c r="AL20" s="69">
        <v>0.89393882275366021</v>
      </c>
      <c r="AM20" s="69">
        <v>0.96713006754442732</v>
      </c>
      <c r="AN20" s="69"/>
      <c r="AO20" s="69">
        <f t="shared" si="35"/>
        <v>0.25042224477411423</v>
      </c>
      <c r="AP20" s="69">
        <f>'RD T1'!E135</f>
        <v>0.55125559562895388</v>
      </c>
      <c r="AQ20" s="69">
        <f t="shared" si="36"/>
        <v>0.80167784040306811</v>
      </c>
      <c r="AS20" t="str">
        <f t="shared" si="37"/>
        <v>42 Secretarial and related occupations</v>
      </c>
      <c r="AT20" s="69">
        <v>0.57509344952198904</v>
      </c>
      <c r="AU20" s="69">
        <v>0.47912247074471609</v>
      </c>
      <c r="AV20" s="69">
        <v>0.59332281172242241</v>
      </c>
      <c r="AW20" s="69">
        <v>0.69737448598619123</v>
      </c>
      <c r="AX20" s="69">
        <v>0.72104966471058574</v>
      </c>
      <c r="AY20" s="69"/>
      <c r="AZ20" s="69">
        <f t="shared" si="38"/>
        <v>0.12772685298816333</v>
      </c>
      <c r="BA20" s="69">
        <f>'RD T1'!E164</f>
        <v>0.39731877240733687</v>
      </c>
      <c r="BB20" s="69">
        <f t="shared" si="39"/>
        <v>0.52504562539550026</v>
      </c>
      <c r="BD20" t="str">
        <f t="shared" si="40"/>
        <v>42 Secretarial and related occupations</v>
      </c>
      <c r="BE20" s="69">
        <v>2.0702654215289478</v>
      </c>
      <c r="BF20" s="69">
        <v>1.9375999337988727</v>
      </c>
      <c r="BG20" s="69">
        <v>1.805856598560766</v>
      </c>
      <c r="BH20" s="69">
        <v>1.975288210905864</v>
      </c>
      <c r="BI20" s="69">
        <v>0.67193583881860608</v>
      </c>
      <c r="BJ20" s="69"/>
      <c r="BK20" s="69">
        <f t="shared" si="41"/>
        <v>-1.1339207597421599</v>
      </c>
      <c r="BL20" s="69">
        <f>'RD T1'!E193</f>
        <v>0.72417495144782618</v>
      </c>
      <c r="BM20" s="69">
        <f t="shared" si="42"/>
        <v>-0.40974580829433371</v>
      </c>
      <c r="BO20" t="str">
        <f t="shared" si="43"/>
        <v>42 Secretarial and related occupations</v>
      </c>
      <c r="BP20" s="69">
        <v>3.1057540238893964</v>
      </c>
      <c r="BQ20" s="69">
        <v>2.5459923729248186</v>
      </c>
      <c r="BR20" s="69">
        <v>2.1167512367464973</v>
      </c>
      <c r="BS20" s="69">
        <v>1.8362588946523251</v>
      </c>
      <c r="BT20" s="69">
        <v>0.52482774141050936</v>
      </c>
      <c r="BU20" s="69"/>
      <c r="BV20" s="69">
        <f t="shared" si="44"/>
        <v>-1.591923495335988</v>
      </c>
      <c r="BW20" s="69">
        <f>'RD T1'!E222</f>
        <v>0.66139077695028536</v>
      </c>
      <c r="BX20" s="69">
        <f t="shared" si="45"/>
        <v>-0.93053271838570262</v>
      </c>
      <c r="BZ20" t="str">
        <f t="shared" si="46"/>
        <v>42 Secretarial and related occupations</v>
      </c>
      <c r="CA20" s="69">
        <v>2.5470906348131952</v>
      </c>
      <c r="CB20" s="69">
        <v>2.283757524199419</v>
      </c>
      <c r="CC20" s="69">
        <v>1.8726914877799494</v>
      </c>
      <c r="CD20" s="69">
        <v>1.5038250978714214</v>
      </c>
      <c r="CE20" s="69">
        <v>0.2935675974188196</v>
      </c>
      <c r="CF20" s="69"/>
      <c r="CG20" s="69">
        <f t="shared" si="47"/>
        <v>-1.5791238903611298</v>
      </c>
      <c r="CH20" s="69">
        <f>'RD T1'!E251</f>
        <v>0.47425376176924539</v>
      </c>
      <c r="CI20" s="69">
        <f t="shared" si="48"/>
        <v>-1.1048701285918843</v>
      </c>
      <c r="CK20" t="str">
        <f t="shared" si="49"/>
        <v>42 Secretarial and related occupations</v>
      </c>
      <c r="CL20" s="69">
        <v>0.8707281187047432</v>
      </c>
      <c r="CM20" s="69">
        <v>0.7418281864266365</v>
      </c>
      <c r="CN20" s="69">
        <v>0.86515036125726996</v>
      </c>
      <c r="CO20" s="69">
        <v>0.8188029602415775</v>
      </c>
      <c r="CP20" s="69">
        <v>0.69784998115649666</v>
      </c>
      <c r="CQ20" s="69"/>
      <c r="CR20" s="69">
        <f t="shared" si="50"/>
        <v>-0.1673003801007733</v>
      </c>
      <c r="CS20" s="69">
        <f>'RD T1'!E280</f>
        <v>0.32669192315284856</v>
      </c>
      <c r="CT20" s="69">
        <f t="shared" si="51"/>
        <v>0.15939154305207526</v>
      </c>
    </row>
    <row r="21" spans="1:98" x14ac:dyDescent="0.2">
      <c r="A21" s="10" t="str">
        <f>name!D17</f>
        <v>51 Skilled agricultural and related trades</v>
      </c>
      <c r="B21" s="69">
        <v>9.8112667987454334E-3</v>
      </c>
      <c r="C21" s="69">
        <v>1.43055864963709E-2</v>
      </c>
      <c r="D21" s="69">
        <v>1.2016771481851672E-2</v>
      </c>
      <c r="E21" s="69">
        <v>1.4894361287758248E-2</v>
      </c>
      <c r="F21" s="69">
        <v>2.474625379216969E-2</v>
      </c>
      <c r="G21" s="11"/>
      <c r="H21" s="69">
        <f t="shared" si="26"/>
        <v>1.2729482310318018E-2</v>
      </c>
      <c r="I21" s="69">
        <f>'RD T1'!E49</f>
        <v>1.1047170060270234E-2</v>
      </c>
      <c r="J21" s="69">
        <f t="shared" si="27"/>
        <v>2.377665237058825E-2</v>
      </c>
      <c r="L21" t="str">
        <f t="shared" si="28"/>
        <v>51 Skilled agricultural and related trades</v>
      </c>
      <c r="M21" s="69">
        <v>8.4758234675254215E-2</v>
      </c>
      <c r="N21" s="69">
        <v>8.4739641591411924E-2</v>
      </c>
      <c r="O21" s="69">
        <v>7.2116293180675695E-2</v>
      </c>
      <c r="P21" s="69">
        <v>8.8480074321918872E-2</v>
      </c>
      <c r="Q21" s="69">
        <v>0.129930651725638</v>
      </c>
      <c r="R21" s="11"/>
      <c r="S21" s="69">
        <f t="shared" si="29"/>
        <v>5.7814358544962308E-2</v>
      </c>
      <c r="T21" s="69">
        <f>'RD T1'!E78</f>
        <v>5.113762804995671E-2</v>
      </c>
      <c r="U21" s="69">
        <f t="shared" si="30"/>
        <v>0.10895198659491902</v>
      </c>
      <c r="W21" t="str">
        <f t="shared" si="31"/>
        <v>51 Skilled agricultural and related trades</v>
      </c>
      <c r="X21" s="69">
        <v>0.68049955813829843</v>
      </c>
      <c r="Y21" s="69">
        <v>0.55792565173671493</v>
      </c>
      <c r="Z21" s="69">
        <v>0.5451656809133395</v>
      </c>
      <c r="AA21" s="69">
        <v>0.63168938740624581</v>
      </c>
      <c r="AB21" s="69">
        <v>0.85572743743912194</v>
      </c>
      <c r="AC21" s="69"/>
      <c r="AD21" s="69">
        <f t="shared" si="32"/>
        <v>0.31056175652578244</v>
      </c>
      <c r="AE21" s="69">
        <f>'RD T1'!E107</f>
        <v>0.46812878854338491</v>
      </c>
      <c r="AF21" s="69">
        <f t="shared" si="33"/>
        <v>0.77869054506916735</v>
      </c>
      <c r="AH21" t="str">
        <f t="shared" si="34"/>
        <v>51 Skilled agricultural and related trades</v>
      </c>
      <c r="AI21" s="69">
        <v>0.25645359897229691</v>
      </c>
      <c r="AJ21" s="69">
        <v>0.22649077706484297</v>
      </c>
      <c r="AK21" s="69">
        <v>0.21304678509054156</v>
      </c>
      <c r="AL21" s="69">
        <v>0.25560209039335818</v>
      </c>
      <c r="AM21" s="69">
        <v>0.34238138422919817</v>
      </c>
      <c r="AN21" s="69"/>
      <c r="AO21" s="69">
        <f t="shared" si="35"/>
        <v>0.12933459913865661</v>
      </c>
      <c r="AP21" s="69">
        <f>'RD T1'!E136</f>
        <v>0.19554095828199622</v>
      </c>
      <c r="AQ21" s="69">
        <f t="shared" si="36"/>
        <v>0.32487555742065283</v>
      </c>
      <c r="AS21" t="str">
        <f t="shared" si="37"/>
        <v>51 Skilled agricultural and related trades</v>
      </c>
      <c r="AT21" s="69">
        <v>0.48900257603223612</v>
      </c>
      <c r="AU21" s="69">
        <v>0.40766449132180677</v>
      </c>
      <c r="AV21" s="69">
        <v>0.35896411908063169</v>
      </c>
      <c r="AW21" s="69">
        <v>0.41910536944709442</v>
      </c>
      <c r="AX21" s="69">
        <v>0.5999162685490923</v>
      </c>
      <c r="AY21" s="69"/>
      <c r="AZ21" s="69">
        <f t="shared" si="38"/>
        <v>0.24095214946846061</v>
      </c>
      <c r="BA21" s="69">
        <f>'RD T1'!E165</f>
        <v>0.29451286825646567</v>
      </c>
      <c r="BB21" s="69">
        <f t="shared" si="39"/>
        <v>0.53546501772492627</v>
      </c>
      <c r="BD21" t="str">
        <f t="shared" si="40"/>
        <v>51 Skilled agricultural and related trades</v>
      </c>
      <c r="BE21" s="69">
        <v>0.78550820489347117</v>
      </c>
      <c r="BF21" s="69">
        <v>0.7479989909944037</v>
      </c>
      <c r="BG21" s="69">
        <v>0.58261005869925564</v>
      </c>
      <c r="BH21" s="69">
        <v>0.60937322974806996</v>
      </c>
      <c r="BI21" s="69">
        <v>0.64679593805289215</v>
      </c>
      <c r="BJ21" s="69"/>
      <c r="BK21" s="69">
        <f t="shared" si="41"/>
        <v>6.418587935363651E-2</v>
      </c>
      <c r="BL21" s="69">
        <f>'RD T1'!E194</f>
        <v>0.33085525113148889</v>
      </c>
      <c r="BM21" s="69">
        <f t="shared" si="42"/>
        <v>0.3950411304851254</v>
      </c>
      <c r="BO21" t="str">
        <f t="shared" si="43"/>
        <v>51 Skilled agricultural and related trades</v>
      </c>
      <c r="BP21" s="69">
        <v>1.3733931922199016</v>
      </c>
      <c r="BQ21" s="69">
        <v>1.3274088507355783</v>
      </c>
      <c r="BR21" s="69">
        <v>0.98885777747672909</v>
      </c>
      <c r="BS21" s="69">
        <v>1.0513881474274442</v>
      </c>
      <c r="BT21" s="69">
        <v>0.99417947988737854</v>
      </c>
      <c r="BU21" s="69"/>
      <c r="BV21" s="69">
        <f t="shared" si="44"/>
        <v>5.3217024106494426E-3</v>
      </c>
      <c r="BW21" s="69">
        <f>'RD T1'!E223</f>
        <v>0.58453819532264106</v>
      </c>
      <c r="BX21" s="69">
        <f t="shared" si="45"/>
        <v>0.58985989773329051</v>
      </c>
      <c r="BZ21" t="str">
        <f t="shared" si="46"/>
        <v>51 Skilled agricultural and related trades</v>
      </c>
      <c r="CA21" s="69">
        <v>1.0576109973672088</v>
      </c>
      <c r="CB21" s="69">
        <v>0.85663142153924421</v>
      </c>
      <c r="CC21" s="69">
        <v>0.82042108164047889</v>
      </c>
      <c r="CD21" s="69">
        <v>0.80562538483707913</v>
      </c>
      <c r="CE21" s="69">
        <v>0.87954570869367532</v>
      </c>
      <c r="CF21" s="69"/>
      <c r="CG21" s="69">
        <f t="shared" si="47"/>
        <v>5.9124627053196432E-2</v>
      </c>
      <c r="CH21" s="69">
        <f>'RD T1'!E252</f>
        <v>0.38816535549218562</v>
      </c>
      <c r="CI21" s="69">
        <f t="shared" si="48"/>
        <v>0.44728998254538205</v>
      </c>
      <c r="CK21" t="str">
        <f t="shared" si="49"/>
        <v>51 Skilled agricultural and related trades</v>
      </c>
      <c r="CL21" s="69">
        <v>1.1085289070235282</v>
      </c>
      <c r="CM21" s="69">
        <v>0.85852795397264092</v>
      </c>
      <c r="CN21" s="69">
        <v>0.69362822139838842</v>
      </c>
      <c r="CO21" s="69">
        <v>0.52723572782038608</v>
      </c>
      <c r="CP21" s="69">
        <v>0.27148344184110512</v>
      </c>
      <c r="CQ21" s="69"/>
      <c r="CR21" s="69">
        <f t="shared" si="50"/>
        <v>-0.4221447795572833</v>
      </c>
      <c r="CS21" s="69">
        <f>'RD T1'!E281</f>
        <v>0.17271423211727402</v>
      </c>
      <c r="CT21" s="69">
        <f t="shared" si="51"/>
        <v>-0.24943054744000928</v>
      </c>
    </row>
    <row r="22" spans="1:98" x14ac:dyDescent="0.2">
      <c r="A22" s="10" t="str">
        <f>name!D18</f>
        <v>52 Skilled metal, electrical and electronic trades</v>
      </c>
      <c r="B22" s="69">
        <v>1.6371855083131766E-2</v>
      </c>
      <c r="C22" s="69">
        <v>2.1667341969845044E-2</v>
      </c>
      <c r="D22" s="69">
        <v>1.6491559409195541E-2</v>
      </c>
      <c r="E22" s="69">
        <v>2.1986913938849828E-2</v>
      </c>
      <c r="F22" s="69">
        <v>3.3597062632970534E-2</v>
      </c>
      <c r="G22" s="11"/>
      <c r="H22" s="69">
        <f t="shared" si="26"/>
        <v>1.7105503223774993E-2</v>
      </c>
      <c r="I22" s="69">
        <f>'RD T1'!E50</f>
        <v>1.0256911497057359E-2</v>
      </c>
      <c r="J22" s="69">
        <f t="shared" si="27"/>
        <v>2.7362414720832354E-2</v>
      </c>
      <c r="L22" t="str">
        <f t="shared" si="28"/>
        <v>52 Skilled metal, electrical and electronic trades</v>
      </c>
      <c r="M22" s="69">
        <v>0.38351044098375203</v>
      </c>
      <c r="N22" s="69">
        <v>0.51447073056361714</v>
      </c>
      <c r="O22" s="69">
        <v>0.37412665636832676</v>
      </c>
      <c r="P22" s="69">
        <v>0.65045195083139651</v>
      </c>
      <c r="Q22" s="69">
        <v>1.0828199896139157</v>
      </c>
      <c r="R22" s="11"/>
      <c r="S22" s="69">
        <f t="shared" si="29"/>
        <v>0.70869333324558892</v>
      </c>
      <c r="T22" s="69">
        <f>'RD T1'!E79</f>
        <v>0.34511820779402674</v>
      </c>
      <c r="U22" s="69">
        <f t="shared" si="30"/>
        <v>1.0538115410396156</v>
      </c>
      <c r="W22" t="str">
        <f t="shared" si="31"/>
        <v>52 Skilled metal, electrical and electronic trades</v>
      </c>
      <c r="X22" s="69">
        <v>1.2298850455742858</v>
      </c>
      <c r="Y22" s="69">
        <v>1.2376970698860748</v>
      </c>
      <c r="Z22" s="69">
        <v>1.0108615270135266</v>
      </c>
      <c r="AA22" s="69">
        <v>1.2813145183870505</v>
      </c>
      <c r="AB22" s="69">
        <v>1.5936859180117728</v>
      </c>
      <c r="AC22" s="69"/>
      <c r="AD22" s="69">
        <f t="shared" si="32"/>
        <v>0.58282439099824623</v>
      </c>
      <c r="AE22" s="69">
        <f>'RD T1'!E108</f>
        <v>0.66076858943675465</v>
      </c>
      <c r="AF22" s="69">
        <f t="shared" si="33"/>
        <v>1.2435929804350008</v>
      </c>
      <c r="AH22" t="str">
        <f t="shared" si="34"/>
        <v>52 Skilled metal, electrical and electronic trades</v>
      </c>
      <c r="AI22" s="69">
        <v>0.45829966902361341</v>
      </c>
      <c r="AJ22" s="69">
        <v>0.42200322999657874</v>
      </c>
      <c r="AK22" s="69">
        <v>0.3532160544456372</v>
      </c>
      <c r="AL22" s="69">
        <v>0.38730105781131063</v>
      </c>
      <c r="AM22" s="69">
        <v>0.46626251480880071</v>
      </c>
      <c r="AN22" s="69"/>
      <c r="AO22" s="69">
        <f t="shared" si="35"/>
        <v>0.11304646036316351</v>
      </c>
      <c r="AP22" s="69">
        <f>'RD T1'!E137</f>
        <v>0.17655966685039318</v>
      </c>
      <c r="AQ22" s="69">
        <f t="shared" si="36"/>
        <v>0.28960612721355672</v>
      </c>
      <c r="AS22" t="str">
        <f t="shared" si="37"/>
        <v>52 Skilled metal, electrical and electronic trades</v>
      </c>
      <c r="AT22" s="69">
        <v>2.0598734200308977</v>
      </c>
      <c r="AU22" s="69">
        <v>1.9378178537062631</v>
      </c>
      <c r="AV22" s="69">
        <v>1.674202009257562</v>
      </c>
      <c r="AW22" s="69">
        <v>1.7724444447567527</v>
      </c>
      <c r="AX22" s="69">
        <v>1.9557480612250095</v>
      </c>
      <c r="AY22" s="69"/>
      <c r="AZ22" s="69">
        <f t="shared" si="38"/>
        <v>0.28154605196744753</v>
      </c>
      <c r="BA22" s="69">
        <f>'RD T1'!E166</f>
        <v>0.78586206838578887</v>
      </c>
      <c r="BB22" s="69">
        <f t="shared" si="39"/>
        <v>1.0674081203532364</v>
      </c>
      <c r="BD22" t="str">
        <f t="shared" si="40"/>
        <v>52 Skilled metal, electrical and electronic trades</v>
      </c>
      <c r="BE22" s="69">
        <v>9.557232545308457</v>
      </c>
      <c r="BF22" s="69">
        <v>10.83560531861678</v>
      </c>
      <c r="BG22" s="69">
        <v>8.9974403501190547</v>
      </c>
      <c r="BH22" s="69">
        <v>9.1315057230981207</v>
      </c>
      <c r="BI22" s="69">
        <v>8.8300194963223095</v>
      </c>
      <c r="BJ22" s="69"/>
      <c r="BK22" s="69">
        <f t="shared" si="41"/>
        <v>-0.16742085379674521</v>
      </c>
      <c r="BL22" s="69">
        <f>'RD T1'!E195</f>
        <v>3.161177363939109</v>
      </c>
      <c r="BM22" s="69">
        <f t="shared" si="42"/>
        <v>2.9937565101423638</v>
      </c>
      <c r="BO22" t="str">
        <f t="shared" si="43"/>
        <v>52 Skilled metal, electrical and electronic trades</v>
      </c>
      <c r="BP22" s="69">
        <v>6.0980075561926546</v>
      </c>
      <c r="BQ22" s="69">
        <v>6.5495769914568225</v>
      </c>
      <c r="BR22" s="69">
        <v>5.236829312856714</v>
      </c>
      <c r="BS22" s="69">
        <v>5.2178519249990121</v>
      </c>
      <c r="BT22" s="69">
        <v>4.4518158743825635</v>
      </c>
      <c r="BU22" s="69"/>
      <c r="BV22" s="69">
        <f t="shared" si="44"/>
        <v>-0.7850134384741505</v>
      </c>
      <c r="BW22" s="69">
        <f>'RD T1'!E224</f>
        <v>1.8843056741044744</v>
      </c>
      <c r="BX22" s="69">
        <f t="shared" si="45"/>
        <v>1.0992922356303239</v>
      </c>
      <c r="BZ22" t="str">
        <f t="shared" si="46"/>
        <v>52 Skilled metal, electrical and electronic trades</v>
      </c>
      <c r="CA22" s="69">
        <v>3.2731875173660838</v>
      </c>
      <c r="CB22" s="69">
        <v>3.0709456655216791</v>
      </c>
      <c r="CC22" s="69">
        <v>2.7136835417360716</v>
      </c>
      <c r="CD22" s="69">
        <v>2.2682858031801802</v>
      </c>
      <c r="CE22" s="69">
        <v>1.2748291308489064</v>
      </c>
      <c r="CF22" s="69"/>
      <c r="CG22" s="69">
        <f t="shared" si="47"/>
        <v>-1.4388544108871653</v>
      </c>
      <c r="CH22" s="69">
        <f>'RD T1'!E253</f>
        <v>0.70570176719213507</v>
      </c>
      <c r="CI22" s="69">
        <f t="shared" si="48"/>
        <v>-0.73315264369503019</v>
      </c>
      <c r="CK22" t="str">
        <f t="shared" si="49"/>
        <v>52 Skilled metal, electrical and electronic trades</v>
      </c>
      <c r="CL22" s="69">
        <v>1.8951038389389669</v>
      </c>
      <c r="CM22" s="69">
        <v>1.6718108381230001</v>
      </c>
      <c r="CN22" s="69">
        <v>1.3196473634218175</v>
      </c>
      <c r="CO22" s="69">
        <v>0.83206232717905371</v>
      </c>
      <c r="CP22" s="69">
        <v>0.55733592929875031</v>
      </c>
      <c r="CQ22" s="69"/>
      <c r="CR22" s="69">
        <f t="shared" si="50"/>
        <v>-0.76231143412306723</v>
      </c>
      <c r="CS22" s="69">
        <f>'RD T1'!E282</f>
        <v>0.28694023587489981</v>
      </c>
      <c r="CT22" s="69">
        <f t="shared" si="51"/>
        <v>-0.47537119824816743</v>
      </c>
    </row>
    <row r="23" spans="1:98" x14ac:dyDescent="0.2">
      <c r="A23" s="10" t="str">
        <f>name!D19</f>
        <v>53 Skilled construction and building trades</v>
      </c>
      <c r="B23" s="69">
        <v>7.5554692238931692E-3</v>
      </c>
      <c r="C23" s="69">
        <v>6.1747969620667342E-3</v>
      </c>
      <c r="D23" s="69">
        <v>3.8008232781641181E-3</v>
      </c>
      <c r="E23" s="69">
        <v>6.1021630092470396E-3</v>
      </c>
      <c r="F23" s="69">
        <v>6.7439478551792036E-3</v>
      </c>
      <c r="G23" s="11"/>
      <c r="H23" s="69">
        <f t="shared" si="26"/>
        <v>2.9431245770150855E-3</v>
      </c>
      <c r="I23" s="69">
        <f>'RD T1'!E51</f>
        <v>2.4339449004238123E-3</v>
      </c>
      <c r="J23" s="69">
        <f t="shared" si="27"/>
        <v>5.3770694774388974E-3</v>
      </c>
      <c r="L23" t="str">
        <f t="shared" si="28"/>
        <v>53 Skilled construction and building trades</v>
      </c>
      <c r="M23" s="69">
        <v>0.14328058067101598</v>
      </c>
      <c r="N23" s="69">
        <v>0.19896501207729708</v>
      </c>
      <c r="O23" s="69">
        <v>0.14105282641574057</v>
      </c>
      <c r="P23" s="69">
        <v>0.20277952137451483</v>
      </c>
      <c r="Q23" s="69">
        <v>0.29667756397573014</v>
      </c>
      <c r="R23" s="11"/>
      <c r="S23" s="69">
        <f t="shared" si="29"/>
        <v>0.15562473755998957</v>
      </c>
      <c r="T23" s="69">
        <f>'RD T1'!E80</f>
        <v>0.10185032324974572</v>
      </c>
      <c r="U23" s="69">
        <f t="shared" si="30"/>
        <v>0.25747506080973526</v>
      </c>
      <c r="W23" t="str">
        <f t="shared" si="31"/>
        <v>53 Skilled construction and building trades</v>
      </c>
      <c r="X23" s="69">
        <v>0.58962585819724833</v>
      </c>
      <c r="Y23" s="69">
        <v>0.57492334880557994</v>
      </c>
      <c r="Z23" s="69">
        <v>0.46429554972091547</v>
      </c>
      <c r="AA23" s="69">
        <v>0.58824479774434157</v>
      </c>
      <c r="AB23" s="69">
        <v>0.68037903954613643</v>
      </c>
      <c r="AC23" s="69"/>
      <c r="AD23" s="69">
        <f t="shared" si="32"/>
        <v>0.21608348982522096</v>
      </c>
      <c r="AE23" s="69">
        <f>'RD T1'!E109</f>
        <v>0.30101023926099796</v>
      </c>
      <c r="AF23" s="69">
        <f t="shared" si="33"/>
        <v>0.51709372908621898</v>
      </c>
      <c r="AH23" t="str">
        <f t="shared" si="34"/>
        <v>53 Skilled construction and building trades</v>
      </c>
      <c r="AI23" s="69">
        <v>0.34807703213360758</v>
      </c>
      <c r="AJ23" s="69">
        <v>0.39857645624958388</v>
      </c>
      <c r="AK23" s="69">
        <v>0.34909226248455488</v>
      </c>
      <c r="AL23" s="69">
        <v>0.41762462397115657</v>
      </c>
      <c r="AM23" s="69">
        <v>0.48845072092395986</v>
      </c>
      <c r="AN23" s="69"/>
      <c r="AO23" s="69">
        <f t="shared" si="35"/>
        <v>0.13935845843940498</v>
      </c>
      <c r="AP23" s="69">
        <f>'RD T1'!E138</f>
        <v>0.22915954993092905</v>
      </c>
      <c r="AQ23" s="69">
        <f t="shared" si="36"/>
        <v>0.36851800837033399</v>
      </c>
      <c r="AS23" t="str">
        <f t="shared" si="37"/>
        <v>53 Skilled construction and building trades</v>
      </c>
      <c r="AT23" s="69">
        <v>0.48542739958194686</v>
      </c>
      <c r="AU23" s="69">
        <v>0.52488636894084784</v>
      </c>
      <c r="AV23" s="69">
        <v>0.45142703297021169</v>
      </c>
      <c r="AW23" s="69">
        <v>0.56506876118916916</v>
      </c>
      <c r="AX23" s="69">
        <v>0.61902728264008744</v>
      </c>
      <c r="AY23" s="69"/>
      <c r="AZ23" s="69">
        <f t="shared" si="38"/>
        <v>0.16760024966987574</v>
      </c>
      <c r="BA23" s="69">
        <f>'RD T1'!E167</f>
        <v>0.2894986836716355</v>
      </c>
      <c r="BB23" s="69">
        <f t="shared" si="39"/>
        <v>0.45709893334151125</v>
      </c>
      <c r="BD23" t="str">
        <f t="shared" si="40"/>
        <v>53 Skilled construction and building trades</v>
      </c>
      <c r="BE23" s="69">
        <v>4.947078826722267</v>
      </c>
      <c r="BF23" s="69">
        <v>5.9239690712588837</v>
      </c>
      <c r="BG23" s="69">
        <v>4.892757772657232</v>
      </c>
      <c r="BH23" s="69">
        <v>5.1192722968482878</v>
      </c>
      <c r="BI23" s="69">
        <v>4.6343941699426665</v>
      </c>
      <c r="BJ23" s="69"/>
      <c r="BK23" s="69">
        <f t="shared" si="41"/>
        <v>-0.25836360271456549</v>
      </c>
      <c r="BL23" s="69">
        <f>'RD T1'!E196</f>
        <v>1.8890163342128552</v>
      </c>
      <c r="BM23" s="69">
        <f t="shared" si="42"/>
        <v>1.6306527314982897</v>
      </c>
      <c r="BO23" t="str">
        <f t="shared" si="43"/>
        <v>53 Skilled construction and building trades</v>
      </c>
      <c r="BP23" s="69">
        <v>4.7177403150036836</v>
      </c>
      <c r="BQ23" s="69">
        <v>6.0621957770030832</v>
      </c>
      <c r="BR23" s="69">
        <v>4.8394878659067055</v>
      </c>
      <c r="BS23" s="69">
        <v>5.6223193536116076</v>
      </c>
      <c r="BT23" s="69">
        <v>5.3790472191177727</v>
      </c>
      <c r="BU23" s="69"/>
      <c r="BV23" s="69">
        <f t="shared" si="44"/>
        <v>0.53955935321106718</v>
      </c>
      <c r="BW23" s="69">
        <f>'RD T1'!E225</f>
        <v>2.5198320700026855</v>
      </c>
      <c r="BX23" s="69">
        <f t="shared" si="45"/>
        <v>3.0593914232137527</v>
      </c>
      <c r="BZ23" t="str">
        <f t="shared" si="46"/>
        <v>53 Skilled construction and building trades</v>
      </c>
      <c r="CA23" s="69">
        <v>2.5980490418605817</v>
      </c>
      <c r="CB23" s="69">
        <v>2.6458040748439116</v>
      </c>
      <c r="CC23" s="69">
        <v>2.3061790178911652</v>
      </c>
      <c r="CD23" s="69">
        <v>2.0817643411387272</v>
      </c>
      <c r="CE23" s="69">
        <v>1.4896367733670577</v>
      </c>
      <c r="CF23" s="69"/>
      <c r="CG23" s="69">
        <f t="shared" si="47"/>
        <v>-0.81654224452410751</v>
      </c>
      <c r="CH23" s="69">
        <f>'RD T1'!E254</f>
        <v>0.75330221298837052</v>
      </c>
      <c r="CI23" s="69">
        <f t="shared" si="48"/>
        <v>-6.3240031535736985E-2</v>
      </c>
      <c r="CK23" t="str">
        <f t="shared" si="49"/>
        <v>53 Skilled construction and building trades</v>
      </c>
      <c r="CL23" s="69">
        <v>2.0095357910246419</v>
      </c>
      <c r="CM23" s="69">
        <v>2.0714405274760548</v>
      </c>
      <c r="CN23" s="69">
        <v>1.6917692517174157</v>
      </c>
      <c r="CO23" s="69">
        <v>0.91347372946744432</v>
      </c>
      <c r="CP23" s="69">
        <v>0.18975735512129815</v>
      </c>
      <c r="CQ23" s="69"/>
      <c r="CR23" s="69">
        <f t="shared" si="50"/>
        <v>-1.5020118965961176</v>
      </c>
      <c r="CS23" s="69">
        <f>'RD T1'!E283</f>
        <v>0.2183738320996346</v>
      </c>
      <c r="CT23" s="69">
        <f t="shared" si="51"/>
        <v>-1.2836380644964829</v>
      </c>
    </row>
    <row r="24" spans="1:98" x14ac:dyDescent="0.2">
      <c r="A24" s="10" t="str">
        <f>name!D20</f>
        <v>54 Textiles, printing and other skilled trades</v>
      </c>
      <c r="B24" s="69">
        <v>3.139968141815342E-2</v>
      </c>
      <c r="C24" s="69">
        <v>3.2453077962712101E-2</v>
      </c>
      <c r="D24" s="69">
        <v>2.9066050725612008E-2</v>
      </c>
      <c r="E24" s="69">
        <v>3.8389268613047846E-2</v>
      </c>
      <c r="F24" s="69">
        <v>5.2603308787843313E-2</v>
      </c>
      <c r="G24" s="11"/>
      <c r="H24" s="69">
        <f t="shared" si="26"/>
        <v>2.3537258062231305E-2</v>
      </c>
      <c r="I24" s="69">
        <f>'RD T1'!E52</f>
        <v>1.9411358529109371E-2</v>
      </c>
      <c r="J24" s="69">
        <f t="shared" si="27"/>
        <v>4.294861659134068E-2</v>
      </c>
      <c r="L24" t="str">
        <f t="shared" si="28"/>
        <v>54 Textiles, printing and other skilled trades</v>
      </c>
      <c r="M24" s="69">
        <v>0.21280746465417733</v>
      </c>
      <c r="N24" s="69">
        <v>0.28433268106815435</v>
      </c>
      <c r="O24" s="69">
        <v>0.30190923813817644</v>
      </c>
      <c r="P24" s="69">
        <v>0.40231813088102281</v>
      </c>
      <c r="Q24" s="69">
        <v>0.63529761900633341</v>
      </c>
      <c r="R24" s="11"/>
      <c r="S24" s="69">
        <f t="shared" si="29"/>
        <v>0.33338838086815697</v>
      </c>
      <c r="T24" s="69">
        <f>'RD T1'!E81</f>
        <v>0.24528300582680618</v>
      </c>
      <c r="U24" s="69">
        <f t="shared" si="30"/>
        <v>0.5786713866949631</v>
      </c>
      <c r="W24" t="str">
        <f t="shared" si="31"/>
        <v>54 Textiles, printing and other skilled trades</v>
      </c>
      <c r="X24" s="69">
        <v>0.68955028703041454</v>
      </c>
      <c r="Y24" s="69">
        <v>0.61280358825683912</v>
      </c>
      <c r="Z24" s="69">
        <v>0.68175446367591452</v>
      </c>
      <c r="AA24" s="69">
        <v>0.81243067836642024</v>
      </c>
      <c r="AB24" s="69">
        <v>1.0389864012918018</v>
      </c>
      <c r="AC24" s="69"/>
      <c r="AD24" s="69">
        <f t="shared" si="32"/>
        <v>0.35723193761588723</v>
      </c>
      <c r="AE24" s="69">
        <f>'RD T1'!E110</f>
        <v>0.49878190190336613</v>
      </c>
      <c r="AF24" s="69">
        <f t="shared" si="33"/>
        <v>0.85601383951925336</v>
      </c>
      <c r="AH24" t="str">
        <f t="shared" si="34"/>
        <v>54 Textiles, printing and other skilled trades</v>
      </c>
      <c r="AI24" s="69">
        <v>0.26880601689787448</v>
      </c>
      <c r="AJ24" s="69">
        <v>0.21719001754291495</v>
      </c>
      <c r="AK24" s="69">
        <v>0.27144363861313225</v>
      </c>
      <c r="AL24" s="69">
        <v>0.2803856145792083</v>
      </c>
      <c r="AM24" s="69">
        <v>0.3390286591930316</v>
      </c>
      <c r="AN24" s="69"/>
      <c r="AO24" s="69">
        <f t="shared" si="35"/>
        <v>6.7585020579899346E-2</v>
      </c>
      <c r="AP24" s="69">
        <f>'RD T1'!E139</f>
        <v>0.17711680489565057</v>
      </c>
      <c r="AQ24" s="69">
        <f t="shared" si="36"/>
        <v>0.24470182547554992</v>
      </c>
      <c r="AS24" t="str">
        <f t="shared" si="37"/>
        <v>54 Textiles, printing and other skilled trades</v>
      </c>
      <c r="AT24" s="69">
        <v>0.30938473205293432</v>
      </c>
      <c r="AU24" s="69">
        <v>0.25363664456728247</v>
      </c>
      <c r="AV24" s="69">
        <v>0.29669500041029162</v>
      </c>
      <c r="AW24" s="69">
        <v>0.32192727938006377</v>
      </c>
      <c r="AX24" s="69">
        <v>0.37748180763704731</v>
      </c>
      <c r="AY24" s="69"/>
      <c r="AZ24" s="69">
        <f t="shared" si="38"/>
        <v>8.0786807226755686E-2</v>
      </c>
      <c r="BA24" s="69">
        <f>'RD T1'!E168</f>
        <v>0.18338316122719414</v>
      </c>
      <c r="BB24" s="69">
        <f t="shared" si="39"/>
        <v>0.2641699684539498</v>
      </c>
      <c r="BD24" t="str">
        <f t="shared" si="40"/>
        <v>54 Textiles, printing and other skilled trades</v>
      </c>
      <c r="BE24" s="69">
        <v>2.0441443123204412</v>
      </c>
      <c r="BF24" s="69">
        <v>2.1043738692212308</v>
      </c>
      <c r="BG24" s="69">
        <v>1.985886203368912</v>
      </c>
      <c r="BH24" s="69">
        <v>2.1725597358395992</v>
      </c>
      <c r="BI24" s="69">
        <v>2.1727470033870904</v>
      </c>
      <c r="BJ24" s="69"/>
      <c r="BK24" s="69">
        <f t="shared" si="41"/>
        <v>0.1868608000181784</v>
      </c>
      <c r="BL24" s="69">
        <f>'RD T1'!E197</f>
        <v>0.86452950712435628</v>
      </c>
      <c r="BM24" s="69">
        <f t="shared" si="42"/>
        <v>1.0513903071425346</v>
      </c>
      <c r="BO24" t="str">
        <f t="shared" si="43"/>
        <v>54 Textiles, printing and other skilled trades</v>
      </c>
      <c r="BP24" s="69">
        <v>2.5725849950669546</v>
      </c>
      <c r="BQ24" s="69">
        <v>2.3222809863903136</v>
      </c>
      <c r="BR24" s="69">
        <v>2.1860712478376403</v>
      </c>
      <c r="BS24" s="69">
        <v>2.1284216451844058</v>
      </c>
      <c r="BT24" s="69">
        <v>2.0217163797931277</v>
      </c>
      <c r="BU24" s="69"/>
      <c r="BV24" s="69">
        <f t="shared" si="44"/>
        <v>-0.1643548680445126</v>
      </c>
      <c r="BW24" s="69">
        <f>'RD T1'!E226</f>
        <v>0.85121678574826587</v>
      </c>
      <c r="BX24" s="69">
        <f t="shared" si="45"/>
        <v>0.68686191770375327</v>
      </c>
      <c r="BZ24" t="str">
        <f t="shared" si="46"/>
        <v>54 Textiles, printing and other skilled trades</v>
      </c>
      <c r="CA24" s="69">
        <v>2.0187432887331158</v>
      </c>
      <c r="CB24" s="69">
        <v>1.7212045575250956</v>
      </c>
      <c r="CC24" s="69">
        <v>1.6802001224932039</v>
      </c>
      <c r="CD24" s="69">
        <v>1.4618623920887939</v>
      </c>
      <c r="CE24" s="69">
        <v>0.88018351926202953</v>
      </c>
      <c r="CF24" s="69"/>
      <c r="CG24" s="69">
        <f t="shared" si="47"/>
        <v>-0.80001660323117441</v>
      </c>
      <c r="CH24" s="69">
        <f>'RD T1'!E255</f>
        <v>0.47845610473654843</v>
      </c>
      <c r="CI24" s="69">
        <f t="shared" si="48"/>
        <v>-0.32156049849462598</v>
      </c>
      <c r="CK24" t="str">
        <f t="shared" si="49"/>
        <v>54 Textiles, printing and other skilled trades</v>
      </c>
      <c r="CL24" s="69">
        <v>1.4548649360761861</v>
      </c>
      <c r="CM24" s="69">
        <v>1.1243358116795354</v>
      </c>
      <c r="CN24" s="69">
        <v>1.1950953512462066</v>
      </c>
      <c r="CO24" s="69">
        <v>0.65161507773596949</v>
      </c>
      <c r="CP24" s="69">
        <v>0.45751762619938136</v>
      </c>
      <c r="CQ24" s="69"/>
      <c r="CR24" s="69">
        <f t="shared" si="50"/>
        <v>-0.73757772504682517</v>
      </c>
      <c r="CS24" s="69">
        <f>'RD T1'!E284</f>
        <v>0.21296970764914136</v>
      </c>
      <c r="CT24" s="69">
        <f t="shared" si="51"/>
        <v>-0.52460801739768381</v>
      </c>
    </row>
    <row r="25" spans="1:98" x14ac:dyDescent="0.2">
      <c r="A25" s="10" t="str">
        <f>name!D21</f>
        <v>61 Caring personal service occupations</v>
      </c>
      <c r="B25" s="69">
        <v>1.7114505547058293E-2</v>
      </c>
      <c r="C25" s="69">
        <v>2.3674890940248484E-2</v>
      </c>
      <c r="D25" s="69">
        <v>2.3508918598401755E-2</v>
      </c>
      <c r="E25" s="69">
        <v>3.2876489766405073E-2</v>
      </c>
      <c r="F25" s="69">
        <v>5.9629605437127024E-2</v>
      </c>
      <c r="G25" s="11"/>
      <c r="H25" s="69">
        <f t="shared" si="26"/>
        <v>3.6120686838725269E-2</v>
      </c>
      <c r="I25" s="69">
        <f>'RD T1'!E53</f>
        <v>2.1070683544941952E-2</v>
      </c>
      <c r="J25" s="69">
        <f t="shared" si="27"/>
        <v>5.7191370383667221E-2</v>
      </c>
      <c r="L25" t="str">
        <f t="shared" si="28"/>
        <v>61 Caring personal service occupations</v>
      </c>
      <c r="M25" s="69">
        <v>1.0238067247477989</v>
      </c>
      <c r="N25" s="69">
        <v>1.5546816815274529</v>
      </c>
      <c r="O25" s="69">
        <v>1.6015837950845906</v>
      </c>
      <c r="P25" s="69">
        <v>2.2934660137881293</v>
      </c>
      <c r="Q25" s="69">
        <v>4.3994644277851327</v>
      </c>
      <c r="R25" s="11"/>
      <c r="S25" s="69">
        <f t="shared" si="29"/>
        <v>2.7978806327005419</v>
      </c>
      <c r="T25" s="69">
        <f>'RD T1'!E82</f>
        <v>1.6011577404352255</v>
      </c>
      <c r="U25" s="69">
        <f t="shared" si="30"/>
        <v>4.3990383731357676</v>
      </c>
      <c r="W25" t="str">
        <f t="shared" si="31"/>
        <v>61 Caring personal service occupations</v>
      </c>
      <c r="X25" s="69">
        <v>4.0098300539493987</v>
      </c>
      <c r="Y25" s="69">
        <v>4.1982028999033565</v>
      </c>
      <c r="Z25" s="69">
        <v>4.8763898256424669</v>
      </c>
      <c r="AA25" s="69">
        <v>5.7309016404025339</v>
      </c>
      <c r="AB25" s="69">
        <v>7.479995486684671</v>
      </c>
      <c r="AC25" s="69"/>
      <c r="AD25" s="69">
        <f t="shared" si="32"/>
        <v>2.603605661042204</v>
      </c>
      <c r="AE25" s="69">
        <f>'RD T1'!E111</f>
        <v>4.1737533910198366</v>
      </c>
      <c r="AF25" s="69">
        <f t="shared" si="33"/>
        <v>6.7773590520620406</v>
      </c>
      <c r="AH25" t="str">
        <f t="shared" si="34"/>
        <v>61 Caring personal service occupations</v>
      </c>
      <c r="AI25" s="69">
        <v>3.5276459165532201</v>
      </c>
      <c r="AJ25" s="69">
        <v>3.258868457805034</v>
      </c>
      <c r="AK25" s="69">
        <v>3.8627551630377139</v>
      </c>
      <c r="AL25" s="69">
        <v>3.9787841163558766</v>
      </c>
      <c r="AM25" s="69">
        <v>4.4791682197128715</v>
      </c>
      <c r="AN25" s="69"/>
      <c r="AO25" s="69">
        <f t="shared" si="35"/>
        <v>0.61641305667515756</v>
      </c>
      <c r="AP25" s="69">
        <f>'RD T1'!E140</f>
        <v>2.4797739194936468</v>
      </c>
      <c r="AQ25" s="69">
        <f t="shared" si="36"/>
        <v>3.0961869761688043</v>
      </c>
      <c r="AS25" t="str">
        <f t="shared" si="37"/>
        <v>61 Caring personal service occupations</v>
      </c>
      <c r="AT25" s="69">
        <v>1.7969356759265569</v>
      </c>
      <c r="AU25" s="69">
        <v>1.7669323901507337</v>
      </c>
      <c r="AV25" s="69">
        <v>2.05948260532324</v>
      </c>
      <c r="AW25" s="69">
        <v>2.125355771427468</v>
      </c>
      <c r="AX25" s="69">
        <v>2.4574125484506162</v>
      </c>
      <c r="AY25" s="69"/>
      <c r="AZ25" s="69">
        <f t="shared" si="38"/>
        <v>0.39792994312737617</v>
      </c>
      <c r="BA25" s="69">
        <f>'RD T1'!E169</f>
        <v>1.3630380723173989</v>
      </c>
      <c r="BB25" s="69">
        <f t="shared" si="39"/>
        <v>1.7609680154447751</v>
      </c>
      <c r="BD25" t="str">
        <f t="shared" si="40"/>
        <v>61 Caring personal service occupations</v>
      </c>
      <c r="BE25" s="69">
        <v>11.463960709856174</v>
      </c>
      <c r="BF25" s="69">
        <v>13.468454864154499</v>
      </c>
      <c r="BG25" s="69">
        <v>12.737749516220729</v>
      </c>
      <c r="BH25" s="69">
        <v>14.248795334156696</v>
      </c>
      <c r="BI25" s="69">
        <v>15.616621194248832</v>
      </c>
      <c r="BJ25" s="69"/>
      <c r="BK25" s="69">
        <f t="shared" si="41"/>
        <v>2.8788716780281032</v>
      </c>
      <c r="BL25" s="69">
        <f>'RD T1'!E198</f>
        <v>8.1698107809315044</v>
      </c>
      <c r="BM25" s="69">
        <f t="shared" si="42"/>
        <v>11.048682458959608</v>
      </c>
      <c r="BO25" t="str">
        <f t="shared" si="43"/>
        <v>61 Caring personal service occupations</v>
      </c>
      <c r="BP25" s="69">
        <v>10.007423461586237</v>
      </c>
      <c r="BQ25" s="69">
        <v>10.23056918692243</v>
      </c>
      <c r="BR25" s="69">
        <v>8.372287906086882</v>
      </c>
      <c r="BS25" s="69">
        <v>8.7885522597107251</v>
      </c>
      <c r="BT25" s="69">
        <v>7.1937700873574872</v>
      </c>
      <c r="BU25" s="69"/>
      <c r="BV25" s="69">
        <f t="shared" si="44"/>
        <v>-1.1785178187293948</v>
      </c>
      <c r="BW25" s="69">
        <f>'RD T1'!E227</f>
        <v>4.3002800337845217</v>
      </c>
      <c r="BX25" s="69">
        <f t="shared" si="45"/>
        <v>3.121762215055127</v>
      </c>
      <c r="BZ25" t="str">
        <f t="shared" si="46"/>
        <v>61 Caring personal service occupations</v>
      </c>
      <c r="CA25" s="69">
        <v>3.0027950602936855</v>
      </c>
      <c r="CB25" s="69">
        <v>1.856399526266391</v>
      </c>
      <c r="CC25" s="69">
        <v>1.4992278764905664</v>
      </c>
      <c r="CD25" s="69">
        <v>1.0435151975563219</v>
      </c>
      <c r="CE25" s="69">
        <v>0.77491967254776517</v>
      </c>
      <c r="CF25" s="69"/>
      <c r="CG25" s="69">
        <f t="shared" si="47"/>
        <v>-0.72430820394280127</v>
      </c>
      <c r="CH25" s="69">
        <f>'RD T1'!E256</f>
        <v>0.336818095682616</v>
      </c>
      <c r="CI25" s="69">
        <f t="shared" si="48"/>
        <v>-0.38749010826018526</v>
      </c>
      <c r="CK25" t="str">
        <f t="shared" si="49"/>
        <v>61 Caring personal service occupations</v>
      </c>
      <c r="CL25" s="69">
        <v>0.62625794943731927</v>
      </c>
      <c r="CM25" s="69">
        <v>0.49503767980280883</v>
      </c>
      <c r="CN25" s="69">
        <v>0.52696879069643465</v>
      </c>
      <c r="CO25" s="69">
        <v>0.42122237632093512</v>
      </c>
      <c r="CP25" s="69">
        <v>0.31831626535916824</v>
      </c>
      <c r="CQ25" s="69"/>
      <c r="CR25" s="69">
        <f t="shared" si="50"/>
        <v>-0.20865252533726641</v>
      </c>
      <c r="CS25" s="69">
        <f>'RD T1'!E285</f>
        <v>0.11833709762418357</v>
      </c>
      <c r="CT25" s="69">
        <f t="shared" si="51"/>
        <v>-9.0315427713082846E-2</v>
      </c>
    </row>
    <row r="26" spans="1:98" x14ac:dyDescent="0.2">
      <c r="A26" s="10" t="str">
        <f>name!D22</f>
        <v>62 Leisure, travel and related personal service occupations</v>
      </c>
      <c r="B26" s="69">
        <v>8.9483995303493019E-3</v>
      </c>
      <c r="C26" s="69">
        <v>1.6093990639524089E-2</v>
      </c>
      <c r="D26" s="69">
        <v>1.6975903722570764E-2</v>
      </c>
      <c r="E26" s="69">
        <v>2.5123691897453494E-2</v>
      </c>
      <c r="F26" s="69">
        <v>4.5611207000119114E-2</v>
      </c>
      <c r="G26" s="11"/>
      <c r="H26" s="69">
        <f t="shared" si="26"/>
        <v>2.863530327754835E-2</v>
      </c>
      <c r="I26" s="69">
        <f>'RD T1'!E54</f>
        <v>1.6696643830340075E-2</v>
      </c>
      <c r="J26" s="69">
        <f t="shared" si="27"/>
        <v>4.5331947107888425E-2</v>
      </c>
      <c r="L26" t="str">
        <f t="shared" si="28"/>
        <v>62 Leisure, travel and related personal service occupations</v>
      </c>
      <c r="M26" s="69">
        <v>0.19798967554437519</v>
      </c>
      <c r="N26" s="69">
        <v>0.26333232932200829</v>
      </c>
      <c r="O26" s="69">
        <v>0.25934732695841872</v>
      </c>
      <c r="P26" s="69">
        <v>0.34064934257645962</v>
      </c>
      <c r="Q26" s="69">
        <v>0.62454332963246906</v>
      </c>
      <c r="R26" s="11"/>
      <c r="S26" s="69">
        <f t="shared" si="29"/>
        <v>0.36519600267405034</v>
      </c>
      <c r="T26" s="69">
        <f>'RD T1'!E83</f>
        <v>0.2233351063489443</v>
      </c>
      <c r="U26" s="69">
        <f t="shared" si="30"/>
        <v>0.58853110902299466</v>
      </c>
      <c r="W26" t="str">
        <f t="shared" si="31"/>
        <v>62 Leisure, travel and related personal service occupations</v>
      </c>
      <c r="X26" s="69">
        <v>0.92083834221024352</v>
      </c>
      <c r="Y26" s="69">
        <v>0.99805555352238273</v>
      </c>
      <c r="Z26" s="69">
        <v>1.04618160770427</v>
      </c>
      <c r="AA26" s="69">
        <v>1.2938586501341802</v>
      </c>
      <c r="AB26" s="69">
        <v>1.8567569542584992</v>
      </c>
      <c r="AC26" s="69"/>
      <c r="AD26" s="69">
        <f t="shared" si="32"/>
        <v>0.81057534655422914</v>
      </c>
      <c r="AE26" s="69">
        <f>'RD T1'!E112</f>
        <v>0.90839926699400486</v>
      </c>
      <c r="AF26" s="69">
        <f t="shared" si="33"/>
        <v>1.718974613548234</v>
      </c>
      <c r="AH26" t="str">
        <f t="shared" si="34"/>
        <v>62 Leisure, travel and related personal service occupations</v>
      </c>
      <c r="AI26" s="69">
        <v>0.60524545209958158</v>
      </c>
      <c r="AJ26" s="69">
        <v>0.64029580133924957</v>
      </c>
      <c r="AK26" s="69">
        <v>0.69218825706693898</v>
      </c>
      <c r="AL26" s="69">
        <v>0.7920220116452894</v>
      </c>
      <c r="AM26" s="69">
        <v>1.0926243904128221</v>
      </c>
      <c r="AN26" s="69"/>
      <c r="AO26" s="69">
        <f t="shared" si="35"/>
        <v>0.40043613334588313</v>
      </c>
      <c r="AP26" s="69">
        <f>'RD T1'!E141</f>
        <v>0.55791123202997528</v>
      </c>
      <c r="AQ26" s="69">
        <f t="shared" si="36"/>
        <v>0.95834736537585841</v>
      </c>
      <c r="AS26" t="str">
        <f t="shared" si="37"/>
        <v>62 Leisure, travel and related personal service occupations</v>
      </c>
      <c r="AT26" s="69">
        <v>0.68697373851267207</v>
      </c>
      <c r="AU26" s="69">
        <v>0.72065060741989506</v>
      </c>
      <c r="AV26" s="69">
        <v>0.81030250640817747</v>
      </c>
      <c r="AW26" s="69">
        <v>0.97452158724810689</v>
      </c>
      <c r="AX26" s="69">
        <v>1.3828636397275513</v>
      </c>
      <c r="AY26" s="69"/>
      <c r="AZ26" s="69">
        <f t="shared" si="38"/>
        <v>0.57256113331937386</v>
      </c>
      <c r="BA26" s="69">
        <f>'RD T1'!E170</f>
        <v>0.68730004153374213</v>
      </c>
      <c r="BB26" s="69">
        <f t="shared" si="39"/>
        <v>1.2598611748531159</v>
      </c>
      <c r="BD26" t="str">
        <f t="shared" si="40"/>
        <v>62 Leisure, travel and related personal service occupations</v>
      </c>
      <c r="BE26" s="69">
        <v>2.7278180524156124</v>
      </c>
      <c r="BF26" s="69">
        <v>2.6282809506015012</v>
      </c>
      <c r="BG26" s="69">
        <v>2.3514089693697331</v>
      </c>
      <c r="BH26" s="69">
        <v>2.3517277166270159</v>
      </c>
      <c r="BI26" s="69">
        <v>2.2134649867538387</v>
      </c>
      <c r="BJ26" s="69"/>
      <c r="BK26" s="69">
        <f t="shared" si="41"/>
        <v>-0.13794398261589436</v>
      </c>
      <c r="BL26" s="69">
        <f>'RD T1'!E199</f>
        <v>1.0357771511218092</v>
      </c>
      <c r="BM26" s="69">
        <f t="shared" si="42"/>
        <v>0.89783316850591488</v>
      </c>
      <c r="BO26" t="str">
        <f t="shared" si="43"/>
        <v>62 Leisure, travel and related personal service occupations</v>
      </c>
      <c r="BP26" s="69">
        <v>3.2558268377786477</v>
      </c>
      <c r="BQ26" s="69">
        <v>3.1478365867282601</v>
      </c>
      <c r="BR26" s="69">
        <v>2.5314888082785267</v>
      </c>
      <c r="BS26" s="69">
        <v>2.5361592420312942</v>
      </c>
      <c r="BT26" s="69">
        <v>2.1128303651846476</v>
      </c>
      <c r="BU26" s="69"/>
      <c r="BV26" s="69">
        <f t="shared" si="44"/>
        <v>-0.41865844309387912</v>
      </c>
      <c r="BW26" s="69">
        <f>'RD T1'!E228</f>
        <v>1.181751354790322</v>
      </c>
      <c r="BX26" s="69">
        <f t="shared" si="45"/>
        <v>0.76309291169644289</v>
      </c>
      <c r="BZ26" t="str">
        <f t="shared" si="46"/>
        <v>62 Leisure, travel and related personal service occupations</v>
      </c>
      <c r="CA26" s="69">
        <v>1.9153673740695223</v>
      </c>
      <c r="CB26" s="69">
        <v>1.8199223854881916</v>
      </c>
      <c r="CC26" s="69">
        <v>1.5381440795921064</v>
      </c>
      <c r="CD26" s="69">
        <v>1.432184907153754</v>
      </c>
      <c r="CE26" s="69">
        <v>0.95628851185258157</v>
      </c>
      <c r="CF26" s="69"/>
      <c r="CG26" s="69">
        <f t="shared" si="47"/>
        <v>-0.58185556773952485</v>
      </c>
      <c r="CH26" s="69">
        <f>'RD T1'!E257</f>
        <v>0.55145046135132725</v>
      </c>
      <c r="CI26" s="69">
        <f t="shared" si="48"/>
        <v>-3.04051063881976E-2</v>
      </c>
      <c r="CK26" t="str">
        <f t="shared" si="49"/>
        <v>62 Leisure, travel and related personal service occupations</v>
      </c>
      <c r="CL26" s="69">
        <v>1.052803752295272</v>
      </c>
      <c r="CM26" s="69">
        <v>0.82284954844984104</v>
      </c>
      <c r="CN26" s="69">
        <v>0.83074683020844542</v>
      </c>
      <c r="CO26" s="69">
        <v>0.5305345946505452</v>
      </c>
      <c r="CP26" s="69">
        <v>0.34747851229770083</v>
      </c>
      <c r="CQ26" s="69"/>
      <c r="CR26" s="69">
        <f t="shared" si="50"/>
        <v>-0.48326831791074459</v>
      </c>
      <c r="CS26" s="69">
        <f>'RD T1'!E286</f>
        <v>0.16090118118812341</v>
      </c>
      <c r="CT26" s="69">
        <f t="shared" si="51"/>
        <v>-0.32236713672262118</v>
      </c>
    </row>
    <row r="27" spans="1:98" x14ac:dyDescent="0.2">
      <c r="A27" s="10" t="str">
        <f>name!D23</f>
        <v>63 Community and civil enforcement occupations</v>
      </c>
      <c r="B27" s="69">
        <v>1.1092927694489525E-3</v>
      </c>
      <c r="C27" s="69">
        <v>1.8614214926893234E-3</v>
      </c>
      <c r="D27" s="69">
        <v>1.4540880029649712E-3</v>
      </c>
      <c r="E27" s="69">
        <v>2.2310745524472429E-3</v>
      </c>
      <c r="F27" s="69">
        <v>3.5810913329877522E-3</v>
      </c>
      <c r="G27" s="11"/>
      <c r="H27" s="69">
        <f t="shared" si="26"/>
        <v>2.1270033300227809E-3</v>
      </c>
      <c r="I27" s="69">
        <f>'RD T1'!E55</f>
        <v>1.3867854125107811E-3</v>
      </c>
      <c r="J27" s="69">
        <f t="shared" si="27"/>
        <v>3.5137887425335619E-3</v>
      </c>
      <c r="L27" t="str">
        <f t="shared" si="28"/>
        <v>63 Community and civil enforcement occupations</v>
      </c>
      <c r="M27" s="69">
        <v>1.4882343247517894E-2</v>
      </c>
      <c r="N27" s="69">
        <v>1.8274786528166179E-2</v>
      </c>
      <c r="O27" s="69">
        <v>1.8860347792342948E-2</v>
      </c>
      <c r="P27" s="69">
        <v>2.1911334141876862E-2</v>
      </c>
      <c r="Q27" s="69">
        <v>3.6192562897138847E-2</v>
      </c>
      <c r="R27" s="11"/>
      <c r="S27" s="69">
        <f t="shared" si="29"/>
        <v>1.7332215104795899E-2</v>
      </c>
      <c r="T27" s="69">
        <f>'RD T1'!E84</f>
        <v>1.3643321565327096E-2</v>
      </c>
      <c r="U27" s="69">
        <f t="shared" si="30"/>
        <v>3.0975536670122997E-2</v>
      </c>
      <c r="W27" t="str">
        <f t="shared" si="31"/>
        <v>63 Community and civil enforcement occupations</v>
      </c>
      <c r="X27" s="69">
        <v>7.2062030408759525E-2</v>
      </c>
      <c r="Y27" s="69">
        <v>6.97673968291221E-2</v>
      </c>
      <c r="Z27" s="69">
        <v>8.1998874679508879E-2</v>
      </c>
      <c r="AA27" s="69">
        <v>9.1557879844796256E-2</v>
      </c>
      <c r="AB27" s="69">
        <v>0.11703966322652286</v>
      </c>
      <c r="AC27" s="69"/>
      <c r="AD27" s="69">
        <f t="shared" si="32"/>
        <v>3.5040788547013979E-2</v>
      </c>
      <c r="AE27" s="69">
        <f>'RD T1'!E113</f>
        <v>6.5841773705211715E-2</v>
      </c>
      <c r="AF27" s="69">
        <f t="shared" si="33"/>
        <v>0.10088256225222569</v>
      </c>
      <c r="AH27" t="str">
        <f t="shared" si="34"/>
        <v>63 Community and civil enforcement occupations</v>
      </c>
      <c r="AI27" s="69">
        <v>2.0775666328401214E-2</v>
      </c>
      <c r="AJ27" s="69">
        <v>1.8340871313604026E-2</v>
      </c>
      <c r="AK27" s="69">
        <v>2.4532951521199647E-2</v>
      </c>
      <c r="AL27" s="69">
        <v>2.2961360660464072E-2</v>
      </c>
      <c r="AM27" s="69">
        <v>3.0071215628057375E-2</v>
      </c>
      <c r="AN27" s="69"/>
      <c r="AO27" s="69">
        <f t="shared" si="35"/>
        <v>5.5382641068577286E-3</v>
      </c>
      <c r="AP27" s="69">
        <f>'RD T1'!E142</f>
        <v>1.4959915523572932E-2</v>
      </c>
      <c r="AQ27" s="69">
        <f t="shared" si="36"/>
        <v>2.0498179630430661E-2</v>
      </c>
      <c r="AS27" t="str">
        <f t="shared" si="37"/>
        <v>63 Community and civil enforcement occupations</v>
      </c>
      <c r="AT27" s="69">
        <v>2.1439006479265232E-2</v>
      </c>
      <c r="AU27" s="69">
        <v>1.8529439196534152E-2</v>
      </c>
      <c r="AV27" s="69">
        <v>2.4014715501919977E-2</v>
      </c>
      <c r="AW27" s="69">
        <v>1.994021741181869E-2</v>
      </c>
      <c r="AX27" s="69">
        <v>2.2008300935829016E-2</v>
      </c>
      <c r="AY27" s="69"/>
      <c r="AZ27" s="69">
        <f t="shared" si="38"/>
        <v>-2.0064145660909603E-3</v>
      </c>
      <c r="BA27" s="69">
        <f>'RD T1'!E171</f>
        <v>1.343857565810176E-2</v>
      </c>
      <c r="BB27" s="69">
        <f t="shared" si="39"/>
        <v>1.14321610920108E-2</v>
      </c>
      <c r="BD27" t="str">
        <f t="shared" si="40"/>
        <v>63 Community and civil enforcement occupations</v>
      </c>
      <c r="BE27" s="69">
        <v>7.5093637719897299E-2</v>
      </c>
      <c r="BF27" s="69">
        <v>5.7973394505806221E-2</v>
      </c>
      <c r="BG27" s="69">
        <v>8.1143624933257399E-2</v>
      </c>
      <c r="BH27" s="69">
        <v>5.7467820392336187E-2</v>
      </c>
      <c r="BI27" s="69">
        <v>6.5790218248985635E-2</v>
      </c>
      <c r="BJ27" s="69"/>
      <c r="BK27" s="69">
        <f t="shared" si="41"/>
        <v>-1.5353406684271764E-2</v>
      </c>
      <c r="BL27" s="69">
        <f>'RD T1'!E200</f>
        <v>2.2927440747608378E-2</v>
      </c>
      <c r="BM27" s="69">
        <f t="shared" si="42"/>
        <v>7.5740340633366141E-3</v>
      </c>
      <c r="BO27" t="str">
        <f t="shared" si="43"/>
        <v>63 Community and civil enforcement occupations</v>
      </c>
      <c r="BP27" s="69">
        <v>0.11800733092558817</v>
      </c>
      <c r="BQ27" s="69">
        <v>0.11124517938054762</v>
      </c>
      <c r="BR27" s="69">
        <v>0.12995610688150838</v>
      </c>
      <c r="BS27" s="69">
        <v>0.10891767213602443</v>
      </c>
      <c r="BT27" s="69">
        <v>0.11593083886146917</v>
      </c>
      <c r="BU27" s="69"/>
      <c r="BV27" s="69">
        <f t="shared" si="44"/>
        <v>-1.4025268020039214E-2</v>
      </c>
      <c r="BW27" s="69">
        <f>'RD T1'!E229</f>
        <v>5.0981882334192499E-2</v>
      </c>
      <c r="BX27" s="69">
        <f t="shared" si="45"/>
        <v>3.6956614314153285E-2</v>
      </c>
      <c r="BZ27" t="str">
        <f t="shared" si="46"/>
        <v>63 Community and civil enforcement occupations</v>
      </c>
      <c r="CA27" s="69">
        <v>9.8107757747157701E-2</v>
      </c>
      <c r="CB27" s="69">
        <v>8.6944490145514863E-2</v>
      </c>
      <c r="CC27" s="69">
        <v>0.10732944294255435</v>
      </c>
      <c r="CD27" s="69">
        <v>8.2087657656713123E-2</v>
      </c>
      <c r="CE27" s="69">
        <v>6.7735214443232369E-2</v>
      </c>
      <c r="CF27" s="69"/>
      <c r="CG27" s="69">
        <f t="shared" si="47"/>
        <v>-3.9594228499321982E-2</v>
      </c>
      <c r="CH27" s="69">
        <f>'RD T1'!E258</f>
        <v>3.2288913664406241E-2</v>
      </c>
      <c r="CI27" s="69">
        <f t="shared" si="48"/>
        <v>-7.305314834915741E-3</v>
      </c>
      <c r="CK27" t="str">
        <f t="shared" si="49"/>
        <v>63 Community and civil enforcement occupations</v>
      </c>
      <c r="CL27" s="69">
        <v>5.0747863050674982E-2</v>
      </c>
      <c r="CM27" s="69">
        <v>3.1796119840136527E-2</v>
      </c>
      <c r="CN27" s="69">
        <v>4.6800713939510949E-2</v>
      </c>
      <c r="CO27" s="69">
        <v>1.823803517519737E-2</v>
      </c>
      <c r="CP27" s="69">
        <v>1.0251837652340827E-2</v>
      </c>
      <c r="CQ27" s="69"/>
      <c r="CR27" s="69">
        <f t="shared" si="50"/>
        <v>-3.6548876287170122E-2</v>
      </c>
      <c r="CS27" s="69">
        <f>'RD T1'!E287</f>
        <v>4.9605878126253488E-3</v>
      </c>
      <c r="CT27" s="69">
        <f t="shared" si="51"/>
        <v>-3.1588288474544771E-2</v>
      </c>
    </row>
    <row r="28" spans="1:98" x14ac:dyDescent="0.2">
      <c r="A28" s="10" t="str">
        <f>name!D24</f>
        <v>71 Sales occupations</v>
      </c>
      <c r="B28" s="69">
        <v>6.0917999777978897E-2</v>
      </c>
      <c r="C28" s="69">
        <v>7.3077634564506944E-2</v>
      </c>
      <c r="D28" s="69">
        <v>6.4690090080193233E-2</v>
      </c>
      <c r="E28" s="69">
        <v>7.7079794056861037E-2</v>
      </c>
      <c r="F28" s="69">
        <v>0.11299861097032417</v>
      </c>
      <c r="G28" s="11"/>
      <c r="H28" s="69">
        <f t="shared" si="26"/>
        <v>4.8308520890130935E-2</v>
      </c>
      <c r="I28" s="69">
        <f>'RD T1'!E56</f>
        <v>3.923826108138407E-2</v>
      </c>
      <c r="J28" s="69">
        <f t="shared" si="27"/>
        <v>8.7546781971514998E-2</v>
      </c>
      <c r="L28" t="str">
        <f t="shared" si="28"/>
        <v>71 Sales occupations</v>
      </c>
      <c r="M28" s="69">
        <v>0.77835467522688062</v>
      </c>
      <c r="N28" s="69">
        <v>0.99759733029472641</v>
      </c>
      <c r="O28" s="69">
        <v>0.97653046999684878</v>
      </c>
      <c r="P28" s="69">
        <v>1.26933257520635</v>
      </c>
      <c r="Q28" s="69">
        <v>2.164295189138449</v>
      </c>
      <c r="R28" s="11"/>
      <c r="S28" s="69">
        <f t="shared" si="29"/>
        <v>1.1877647191416001</v>
      </c>
      <c r="T28" s="69">
        <f>'RD T1'!E85</f>
        <v>0.6830590756623286</v>
      </c>
      <c r="U28" s="69">
        <f t="shared" si="30"/>
        <v>1.8708237948039286</v>
      </c>
      <c r="W28" t="str">
        <f t="shared" si="31"/>
        <v>71 Sales occupations</v>
      </c>
      <c r="X28" s="69">
        <v>3.5863960264715939</v>
      </c>
      <c r="Y28" s="69">
        <v>3.395860404652431</v>
      </c>
      <c r="Z28" s="69">
        <v>3.8220032733265215</v>
      </c>
      <c r="AA28" s="69">
        <v>4.127981730464227</v>
      </c>
      <c r="AB28" s="69">
        <v>5.3556404202650221</v>
      </c>
      <c r="AC28" s="69"/>
      <c r="AD28" s="69">
        <f t="shared" si="32"/>
        <v>1.5336371469385006</v>
      </c>
      <c r="AE28" s="69">
        <f>'RD T1'!E114</f>
        <v>2.3923825726534873</v>
      </c>
      <c r="AF28" s="69">
        <f t="shared" si="33"/>
        <v>3.9260197195919879</v>
      </c>
      <c r="AH28" t="str">
        <f t="shared" si="34"/>
        <v>71 Sales occupations</v>
      </c>
      <c r="AI28" s="69">
        <v>1.1663078504551136</v>
      </c>
      <c r="AJ28" s="69">
        <v>1.0826185480924062</v>
      </c>
      <c r="AK28" s="69">
        <v>1.2625381580813273</v>
      </c>
      <c r="AL28" s="69">
        <v>1.2894097754415939</v>
      </c>
      <c r="AM28" s="69">
        <v>1.6248889199833401</v>
      </c>
      <c r="AN28" s="69"/>
      <c r="AO28" s="69">
        <f t="shared" si="35"/>
        <v>0.36235076190201276</v>
      </c>
      <c r="AP28" s="69">
        <f>'RD T1'!E143</f>
        <v>0.74762740174356412</v>
      </c>
      <c r="AQ28" s="69">
        <f t="shared" si="36"/>
        <v>1.109978163645577</v>
      </c>
      <c r="AS28" t="str">
        <f t="shared" si="37"/>
        <v>71 Sales occupations</v>
      </c>
      <c r="AT28" s="69">
        <v>1.0566326464810358</v>
      </c>
      <c r="AU28" s="69">
        <v>0.94873916258516355</v>
      </c>
      <c r="AV28" s="69">
        <v>1.0549267597430585</v>
      </c>
      <c r="AW28" s="69">
        <v>1.0340043084174204</v>
      </c>
      <c r="AX28" s="69">
        <v>1.2433801024017286</v>
      </c>
      <c r="AY28" s="69"/>
      <c r="AZ28" s="69">
        <f t="shared" si="38"/>
        <v>0.18845334265867009</v>
      </c>
      <c r="BA28" s="69">
        <f>'RD T1'!E172</f>
        <v>0.52293743587264996</v>
      </c>
      <c r="BB28" s="69">
        <f t="shared" si="39"/>
        <v>0.71139077853132004</v>
      </c>
      <c r="BD28" t="str">
        <f t="shared" si="40"/>
        <v>71 Sales occupations</v>
      </c>
      <c r="BE28" s="69">
        <v>7.2152040324556284</v>
      </c>
      <c r="BF28" s="69">
        <v>7.3878660664055822</v>
      </c>
      <c r="BG28" s="69">
        <v>7.3185254304009097</v>
      </c>
      <c r="BH28" s="69">
        <v>7.1867098991266642</v>
      </c>
      <c r="BI28" s="69">
        <v>7.1641568900473303</v>
      </c>
      <c r="BJ28" s="69"/>
      <c r="BK28" s="69">
        <f t="shared" si="41"/>
        <v>-0.1543685403535795</v>
      </c>
      <c r="BL28" s="69">
        <f>'RD T1'!E201</f>
        <v>3.1591976774319996</v>
      </c>
      <c r="BM28" s="69">
        <f t="shared" si="42"/>
        <v>3.0048291370784201</v>
      </c>
      <c r="BO28" t="str">
        <f t="shared" si="43"/>
        <v>71 Sales occupations</v>
      </c>
      <c r="BP28" s="69">
        <v>8.4968672231091276</v>
      </c>
      <c r="BQ28" s="69">
        <v>8.0949029944766266</v>
      </c>
      <c r="BR28" s="69">
        <v>7.0689329201703783</v>
      </c>
      <c r="BS28" s="69">
        <v>6.7286600417691256</v>
      </c>
      <c r="BT28" s="69">
        <v>5.4749113621952068</v>
      </c>
      <c r="BU28" s="69"/>
      <c r="BV28" s="69">
        <f t="shared" si="44"/>
        <v>-1.5940215579751715</v>
      </c>
      <c r="BW28" s="69">
        <f>'RD T1'!E230</f>
        <v>3.0265978713586277</v>
      </c>
      <c r="BX28" s="69">
        <f t="shared" si="45"/>
        <v>1.4325763133834561</v>
      </c>
      <c r="BZ28" t="str">
        <f t="shared" si="46"/>
        <v>71 Sales occupations</v>
      </c>
      <c r="CA28" s="69">
        <v>5.5517268215417168</v>
      </c>
      <c r="CB28" s="69">
        <v>4.999423982832301</v>
      </c>
      <c r="CC28" s="69">
        <v>4.5382771092407799</v>
      </c>
      <c r="CD28" s="69">
        <v>3.5024381072966984</v>
      </c>
      <c r="CE28" s="69">
        <v>1.4632368598815655</v>
      </c>
      <c r="CF28" s="69"/>
      <c r="CG28" s="69">
        <f t="shared" si="47"/>
        <v>-3.0750402493592146</v>
      </c>
      <c r="CH28" s="69">
        <f>'RD T1'!E259</f>
        <v>1.070691083255441</v>
      </c>
      <c r="CI28" s="69">
        <f t="shared" si="48"/>
        <v>-2.0043491661037738</v>
      </c>
      <c r="CK28" t="str">
        <f t="shared" si="49"/>
        <v>71 Sales occupations</v>
      </c>
      <c r="CL28" s="69">
        <v>3.564168455906382</v>
      </c>
      <c r="CM28" s="69">
        <v>2.7050617081337243</v>
      </c>
      <c r="CN28" s="69">
        <v>2.7493006543738447</v>
      </c>
      <c r="CO28" s="69">
        <v>1.4612903508604136</v>
      </c>
      <c r="CP28" s="69">
        <v>0.72661148687803812</v>
      </c>
      <c r="CQ28" s="69"/>
      <c r="CR28" s="69">
        <f t="shared" si="50"/>
        <v>-2.0226891674958067</v>
      </c>
      <c r="CS28" s="69">
        <f>'RD T1'!E288</f>
        <v>0.36487245650286509</v>
      </c>
      <c r="CT28" s="69">
        <f t="shared" si="51"/>
        <v>-1.6578167109929416</v>
      </c>
    </row>
    <row r="29" spans="1:98" x14ac:dyDescent="0.2">
      <c r="A29" s="10" t="str">
        <f>name!D25</f>
        <v>72 Customer service occupations</v>
      </c>
      <c r="B29" s="69">
        <v>2.8578703551663615E-2</v>
      </c>
      <c r="C29" s="69">
        <v>3.7127958045658202E-2</v>
      </c>
      <c r="D29" s="69">
        <v>3.9564804325670909E-2</v>
      </c>
      <c r="E29" s="69">
        <v>7.2009640780791931E-2</v>
      </c>
      <c r="F29" s="69">
        <v>0.13640507309047958</v>
      </c>
      <c r="G29" s="11"/>
      <c r="H29" s="69">
        <f>F29-D29</f>
        <v>9.6840268764808668E-2</v>
      </c>
      <c r="I29" s="69">
        <f>'RD T1'!E57</f>
        <v>3.848176464661756E-2</v>
      </c>
      <c r="J29" s="69">
        <f t="shared" si="27"/>
        <v>0.13532203341142623</v>
      </c>
      <c r="L29" t="str">
        <f t="shared" si="28"/>
        <v>72 Customer service occupations</v>
      </c>
      <c r="M29" s="69">
        <v>0.2624383583246151</v>
      </c>
      <c r="N29" s="69">
        <v>0.37992706680687455</v>
      </c>
      <c r="O29" s="69">
        <v>0.40549514332270825</v>
      </c>
      <c r="P29" s="69">
        <v>0.68495504428097165</v>
      </c>
      <c r="Q29" s="69">
        <v>1.245863273612009</v>
      </c>
      <c r="R29" s="11"/>
      <c r="S29" s="69">
        <f t="shared" si="29"/>
        <v>0.84036813028930069</v>
      </c>
      <c r="T29" s="69">
        <f>'RD T1'!E86</f>
        <v>0.38251675640767868</v>
      </c>
      <c r="U29" s="69">
        <f t="shared" si="30"/>
        <v>1.2228848866969795</v>
      </c>
      <c r="W29" t="str">
        <f t="shared" si="31"/>
        <v>72 Customer service occupations</v>
      </c>
      <c r="X29" s="69">
        <v>1.3546946475619868</v>
      </c>
      <c r="Y29" s="69">
        <v>1.3896400603593231</v>
      </c>
      <c r="Z29" s="69">
        <v>1.6682469073569808</v>
      </c>
      <c r="AA29" s="69">
        <v>2.319906587257722</v>
      </c>
      <c r="AB29" s="69">
        <v>3.177399200090075</v>
      </c>
      <c r="AC29" s="69"/>
      <c r="AD29" s="69">
        <f t="shared" si="32"/>
        <v>1.5091522927330943</v>
      </c>
      <c r="AE29" s="69">
        <f>'RD T1'!E115</f>
        <v>1.3098591119445613</v>
      </c>
      <c r="AF29" s="69">
        <f t="shared" si="33"/>
        <v>2.8190114046776555</v>
      </c>
      <c r="AH29" t="str">
        <f t="shared" si="34"/>
        <v>72 Customer service occupations</v>
      </c>
      <c r="AI29" s="69">
        <v>0.36477780380379182</v>
      </c>
      <c r="AJ29" s="69">
        <v>0.38729331842687065</v>
      </c>
      <c r="AK29" s="69">
        <v>0.48939998917682026</v>
      </c>
      <c r="AL29" s="69">
        <v>0.68323681959703664</v>
      </c>
      <c r="AM29" s="69">
        <v>0.97643379817267151</v>
      </c>
      <c r="AN29" s="69"/>
      <c r="AO29" s="69">
        <f t="shared" si="35"/>
        <v>0.48703380899585125</v>
      </c>
      <c r="AP29" s="69">
        <f>'RD T1'!E144</f>
        <v>0.40660432738886565</v>
      </c>
      <c r="AQ29" s="69">
        <f t="shared" si="36"/>
        <v>0.8936381363847169</v>
      </c>
      <c r="AS29" t="str">
        <f t="shared" si="37"/>
        <v>72 Customer service occupations</v>
      </c>
      <c r="AT29" s="69">
        <v>0.75668770799698293</v>
      </c>
      <c r="AU29" s="69">
        <v>0.72781912297476314</v>
      </c>
      <c r="AV29" s="69">
        <v>0.79191222999583233</v>
      </c>
      <c r="AW29" s="69">
        <v>1.0763421089588385</v>
      </c>
      <c r="AX29" s="69">
        <v>1.3109563350014097</v>
      </c>
      <c r="AY29" s="69"/>
      <c r="AZ29" s="69">
        <f t="shared" si="38"/>
        <v>0.51904410500557741</v>
      </c>
      <c r="BA29" s="69">
        <f>'RD T1'!E173</f>
        <v>0.52009617759227345</v>
      </c>
      <c r="BB29" s="69">
        <f t="shared" si="39"/>
        <v>1.0391402825978509</v>
      </c>
      <c r="BD29" t="str">
        <f t="shared" si="40"/>
        <v>72 Customer service occupations</v>
      </c>
      <c r="BE29" s="69">
        <v>2.1822905015009093</v>
      </c>
      <c r="BF29" s="69">
        <v>2.5143014738478935</v>
      </c>
      <c r="BG29" s="69">
        <v>2.5224242904632757</v>
      </c>
      <c r="BH29" s="69">
        <v>3.3085466935664818</v>
      </c>
      <c r="BI29" s="69">
        <v>3.7817724032913937</v>
      </c>
      <c r="BJ29" s="69"/>
      <c r="BK29" s="69">
        <f t="shared" si="41"/>
        <v>1.2593481128281181</v>
      </c>
      <c r="BL29" s="69">
        <f>'RD T1'!E202</f>
        <v>1.4199997916075271</v>
      </c>
      <c r="BM29" s="69">
        <f t="shared" si="42"/>
        <v>2.6793479044356454</v>
      </c>
      <c r="BO29" t="str">
        <f t="shared" si="43"/>
        <v>72 Customer service occupations</v>
      </c>
      <c r="BP29" s="69">
        <v>2.4700973415943306</v>
      </c>
      <c r="BQ29" s="69">
        <v>2.7962484903963287</v>
      </c>
      <c r="BR29" s="69">
        <v>2.4923963659868358</v>
      </c>
      <c r="BS29" s="69">
        <v>3.2806442774878022</v>
      </c>
      <c r="BT29" s="69">
        <v>3.2132519062432419</v>
      </c>
      <c r="BU29" s="69"/>
      <c r="BV29" s="69">
        <f t="shared" si="44"/>
        <v>0.72085554025640608</v>
      </c>
      <c r="BW29" s="69">
        <f>'RD T1'!E231</f>
        <v>1.5184209127536707</v>
      </c>
      <c r="BX29" s="69">
        <f t="shared" si="45"/>
        <v>2.2392764530100768</v>
      </c>
      <c r="BZ29" t="str">
        <f t="shared" si="46"/>
        <v>72 Customer service occupations</v>
      </c>
      <c r="CA29" s="69">
        <v>1.3259868790186986</v>
      </c>
      <c r="CB29" s="69">
        <v>1.2880264856679782</v>
      </c>
      <c r="CC29" s="69">
        <v>1.2577686288459493</v>
      </c>
      <c r="CD29" s="69">
        <v>1.3609884218350725</v>
      </c>
      <c r="CE29" s="69">
        <v>1.1301353039219277</v>
      </c>
      <c r="CF29" s="69"/>
      <c r="CG29" s="69">
        <f t="shared" si="47"/>
        <v>-0.12763332492402157</v>
      </c>
      <c r="CH29" s="69">
        <f>'RD T1'!E260</f>
        <v>0.43363204338032107</v>
      </c>
      <c r="CI29" s="69">
        <f t="shared" si="48"/>
        <v>0.3059987184562995</v>
      </c>
      <c r="CK29" t="str">
        <f t="shared" si="49"/>
        <v>72 Customer service occupations</v>
      </c>
      <c r="CL29" s="69">
        <v>0.49912166942559133</v>
      </c>
      <c r="CM29" s="69">
        <v>0.51263117684681692</v>
      </c>
      <c r="CN29" s="69">
        <v>0.60732948316989144</v>
      </c>
      <c r="CO29" s="69">
        <v>0.6363024524755686</v>
      </c>
      <c r="CP29" s="69">
        <v>0.6236373818052805</v>
      </c>
      <c r="CQ29" s="69"/>
      <c r="CR29" s="69">
        <f t="shared" si="50"/>
        <v>1.6307898635389062E-2</v>
      </c>
      <c r="CS29" s="69">
        <f>'RD T1'!E289</f>
        <v>0.21644005930577978</v>
      </c>
      <c r="CT29" s="69">
        <f t="shared" si="51"/>
        <v>0.23274795794116884</v>
      </c>
    </row>
    <row r="30" spans="1:98" x14ac:dyDescent="0.2">
      <c r="A30" s="10" t="str">
        <f>name!D26</f>
        <v>81 Process, plant and machine operatives</v>
      </c>
      <c r="B30" s="69">
        <v>2.2937080586263217E-2</v>
      </c>
      <c r="C30" s="69">
        <v>3.2241817289331766E-2</v>
      </c>
      <c r="D30" s="69">
        <v>2.8257301098876381E-2</v>
      </c>
      <c r="E30" s="69">
        <v>4.7430858809629911E-2</v>
      </c>
      <c r="F30" s="69">
        <v>0.10572516311514576</v>
      </c>
      <c r="G30" s="11"/>
      <c r="H30" s="69">
        <f t="shared" si="26"/>
        <v>7.7467862016269387E-2</v>
      </c>
      <c r="I30" s="69">
        <f>'RD T1'!E58</f>
        <v>3.4043398820450821E-2</v>
      </c>
      <c r="J30" s="69">
        <f t="shared" si="27"/>
        <v>0.11151126083672021</v>
      </c>
      <c r="L30" t="str">
        <f t="shared" si="28"/>
        <v>81 Process, plant and machine operatives</v>
      </c>
      <c r="M30" s="69">
        <v>0.1548033067983734</v>
      </c>
      <c r="N30" s="69">
        <v>0.22191221397857872</v>
      </c>
      <c r="O30" s="69">
        <v>0.18327416555589005</v>
      </c>
      <c r="P30" s="69">
        <v>0.33278851117503749</v>
      </c>
      <c r="Q30" s="69">
        <v>0.62968158031470434</v>
      </c>
      <c r="R30" s="11"/>
      <c r="S30" s="69">
        <f t="shared" si="29"/>
        <v>0.44640741475881429</v>
      </c>
      <c r="T30" s="69">
        <f>'RD T1'!E87</f>
        <v>0.1881396829918022</v>
      </c>
      <c r="U30" s="69">
        <f t="shared" si="30"/>
        <v>0.63454709775061646</v>
      </c>
      <c r="W30" t="str">
        <f t="shared" si="31"/>
        <v>81 Process, plant and machine operatives</v>
      </c>
      <c r="X30" s="69">
        <v>0.57245929224683434</v>
      </c>
      <c r="Y30" s="69">
        <v>0.58291353739705898</v>
      </c>
      <c r="Z30" s="69">
        <v>0.54779338919809473</v>
      </c>
      <c r="AA30" s="69">
        <v>0.92095744155797588</v>
      </c>
      <c r="AB30" s="69">
        <v>1.5961821254131774</v>
      </c>
      <c r="AC30" s="69"/>
      <c r="AD30" s="69">
        <f t="shared" si="32"/>
        <v>1.0483887362150828</v>
      </c>
      <c r="AE30" s="69">
        <f>'RD T1'!E116</f>
        <v>0.59936532724505265</v>
      </c>
      <c r="AF30" s="69">
        <f t="shared" si="33"/>
        <v>1.6477540634601353</v>
      </c>
      <c r="AH30" t="str">
        <f t="shared" si="34"/>
        <v>81 Process, plant and machine operatives</v>
      </c>
      <c r="AI30" s="69">
        <v>0.26053646903484912</v>
      </c>
      <c r="AJ30" s="69">
        <v>0.26449672355409626</v>
      </c>
      <c r="AK30" s="69">
        <v>0.24963136522665968</v>
      </c>
      <c r="AL30" s="69">
        <v>0.38323713912037799</v>
      </c>
      <c r="AM30" s="69">
        <v>0.53573473943480332</v>
      </c>
      <c r="AN30" s="69"/>
      <c r="AO30" s="69">
        <f t="shared" si="35"/>
        <v>0.28610337420814363</v>
      </c>
      <c r="AP30" s="69">
        <f>'RD T1'!E145</f>
        <v>0.19634925827486224</v>
      </c>
      <c r="AQ30" s="69">
        <f t="shared" si="36"/>
        <v>0.48245263248300585</v>
      </c>
      <c r="AS30" t="str">
        <f t="shared" si="37"/>
        <v>81 Process, plant and machine operatives</v>
      </c>
      <c r="AT30" s="69">
        <v>0.65534635399397545</v>
      </c>
      <c r="AU30" s="69">
        <v>0.60811754792895401</v>
      </c>
      <c r="AV30" s="69">
        <v>0.55425796960625839</v>
      </c>
      <c r="AW30" s="69">
        <v>0.83416575871404808</v>
      </c>
      <c r="AX30" s="69">
        <v>1.1560614658716839</v>
      </c>
      <c r="AY30" s="69"/>
      <c r="AZ30" s="69">
        <f t="shared" si="38"/>
        <v>0.60180349626542551</v>
      </c>
      <c r="BA30" s="69">
        <f>'RD T1'!E174</f>
        <v>0.43370285674685827</v>
      </c>
      <c r="BB30" s="69">
        <f t="shared" si="39"/>
        <v>1.0355063530122837</v>
      </c>
      <c r="BD30" t="str">
        <f t="shared" si="40"/>
        <v>81 Process, plant and machine operatives</v>
      </c>
      <c r="BE30" s="69">
        <v>3.9057349799829968</v>
      </c>
      <c r="BF30" s="69">
        <v>4.464817079201806</v>
      </c>
      <c r="BG30" s="69">
        <v>3.7693873954150106</v>
      </c>
      <c r="BH30" s="69">
        <v>5.4065205331026007</v>
      </c>
      <c r="BI30" s="69">
        <v>6.3972945462157202</v>
      </c>
      <c r="BJ30" s="69"/>
      <c r="BK30" s="69">
        <f t="shared" si="41"/>
        <v>2.6279071508007097</v>
      </c>
      <c r="BL30" s="69">
        <f>'RD T1'!E203</f>
        <v>2.0734277719951075</v>
      </c>
      <c r="BM30" s="69">
        <f t="shared" si="42"/>
        <v>4.7013349227958177</v>
      </c>
      <c r="BO30" t="str">
        <f t="shared" si="43"/>
        <v>81 Process, plant and machine operatives</v>
      </c>
      <c r="BP30" s="69">
        <v>5.4132797899602911</v>
      </c>
      <c r="BQ30" s="69">
        <v>5.9265231878736007</v>
      </c>
      <c r="BR30" s="69">
        <v>4.7093259763294162</v>
      </c>
      <c r="BS30" s="69">
        <v>6.6814908744308994</v>
      </c>
      <c r="BT30" s="69">
        <v>6.7230027758168198</v>
      </c>
      <c r="BU30" s="69"/>
      <c r="BV30" s="69">
        <f t="shared" si="44"/>
        <v>2.0136767994874036</v>
      </c>
      <c r="BW30" s="69">
        <f>'RD T1'!E232</f>
        <v>2.7162376935322934</v>
      </c>
      <c r="BX30" s="69">
        <f t="shared" si="45"/>
        <v>4.729914493019697</v>
      </c>
      <c r="BZ30" t="str">
        <f t="shared" si="46"/>
        <v>81 Process, plant and machine operatives</v>
      </c>
      <c r="CA30" s="69">
        <v>4.7350632791355158</v>
      </c>
      <c r="CB30" s="69">
        <v>4.4786466514289325</v>
      </c>
      <c r="CC30" s="69">
        <v>3.7896747088217118</v>
      </c>
      <c r="CD30" s="69">
        <v>4.1710877586505219</v>
      </c>
      <c r="CE30" s="69">
        <v>2.1606951449679324</v>
      </c>
      <c r="CF30" s="69"/>
      <c r="CG30" s="69">
        <f t="shared" si="47"/>
        <v>-1.6289795638537794</v>
      </c>
      <c r="CH30" s="69">
        <f>'RD T1'!E261</f>
        <v>1.2902264274716906</v>
      </c>
      <c r="CI30" s="69">
        <f t="shared" si="48"/>
        <v>-0.33875313638208882</v>
      </c>
      <c r="CK30" t="str">
        <f t="shared" si="49"/>
        <v>81 Process, plant and machine operatives</v>
      </c>
      <c r="CL30" s="69">
        <v>3.5605506933719204</v>
      </c>
      <c r="CM30" s="69">
        <v>2.667874917623724</v>
      </c>
      <c r="CN30" s="69">
        <v>2.3126005036986355</v>
      </c>
      <c r="CO30" s="69">
        <v>1.096622294328027</v>
      </c>
      <c r="CP30" s="69">
        <v>0.50329185498600504</v>
      </c>
      <c r="CQ30" s="69"/>
      <c r="CR30" s="69">
        <f t="shared" si="50"/>
        <v>-1.8093086487126304</v>
      </c>
      <c r="CS30" s="69">
        <f>'RD T1'!E290</f>
        <v>0.26655353270645876</v>
      </c>
      <c r="CT30" s="69">
        <f t="shared" si="51"/>
        <v>-1.5427551160061717</v>
      </c>
    </row>
    <row r="31" spans="1:98" x14ac:dyDescent="0.2">
      <c r="A31" s="10" t="str">
        <f>name!D27</f>
        <v>82 Transport and mobile machine drivers and operatives</v>
      </c>
      <c r="B31" s="69">
        <v>3.8801606638752283E-2</v>
      </c>
      <c r="C31" s="69">
        <v>6.6201130466681329E-2</v>
      </c>
      <c r="D31" s="69">
        <v>4.9921059438017917E-2</v>
      </c>
      <c r="E31" s="69">
        <v>8.975233655095731E-2</v>
      </c>
      <c r="F31" s="69">
        <v>0.17069313854270463</v>
      </c>
      <c r="G31" s="11"/>
      <c r="H31" s="69">
        <f t="shared" si="26"/>
        <v>0.12077207910468671</v>
      </c>
      <c r="I31" s="69">
        <f>'RD T1'!E59</f>
        <v>6.6204573796258243E-2</v>
      </c>
      <c r="J31" s="69">
        <f t="shared" si="27"/>
        <v>0.18697665290094495</v>
      </c>
      <c r="L31" t="str">
        <f t="shared" si="28"/>
        <v>82 Transport and mobile machine drivers and operatives</v>
      </c>
      <c r="M31" s="69">
        <v>0.23656214729528136</v>
      </c>
      <c r="N31" s="69">
        <v>0.35620458056524867</v>
      </c>
      <c r="O31" s="69">
        <v>0.28174410814390732</v>
      </c>
      <c r="P31" s="69">
        <v>0.46392315179315902</v>
      </c>
      <c r="Q31" s="69">
        <v>0.84125823392226251</v>
      </c>
      <c r="R31" s="11"/>
      <c r="S31" s="69">
        <f t="shared" si="29"/>
        <v>0.55951412577835513</v>
      </c>
      <c r="T31" s="69">
        <f>'RD T1'!E88</f>
        <v>0.32974212885293774</v>
      </c>
      <c r="U31" s="69">
        <f t="shared" si="30"/>
        <v>0.88925625463129288</v>
      </c>
      <c r="W31" t="str">
        <f t="shared" si="31"/>
        <v>82 Transport and mobile machine drivers and operatives</v>
      </c>
      <c r="X31" s="69">
        <v>0.86179772201581117</v>
      </c>
      <c r="Y31" s="69">
        <v>1.0436758776832737</v>
      </c>
      <c r="Z31" s="69">
        <v>1.0249556819900001</v>
      </c>
      <c r="AA31" s="69">
        <v>1.396076295819338</v>
      </c>
      <c r="AB31" s="69">
        <v>2.0482097240836299</v>
      </c>
      <c r="AC31" s="69"/>
      <c r="AD31" s="69">
        <f t="shared" si="32"/>
        <v>1.0232540420936298</v>
      </c>
      <c r="AE31" s="69">
        <f>'RD T1'!E117</f>
        <v>1.02572540573363</v>
      </c>
      <c r="AF31" s="69">
        <f t="shared" si="33"/>
        <v>2.0489794478272598</v>
      </c>
      <c r="AH31" t="str">
        <f t="shared" si="34"/>
        <v>82 Transport and mobile machine drivers and operatives</v>
      </c>
      <c r="AI31" s="69">
        <v>0.44331032576061297</v>
      </c>
      <c r="AJ31" s="69">
        <v>0.51726450111308153</v>
      </c>
      <c r="AK31" s="69">
        <v>0.48040960779004876</v>
      </c>
      <c r="AL31" s="69">
        <v>0.63737687518986441</v>
      </c>
      <c r="AM31" s="69">
        <v>0.8346044047611324</v>
      </c>
      <c r="AN31" s="69"/>
      <c r="AO31" s="69">
        <f t="shared" si="35"/>
        <v>0.35419479697108364</v>
      </c>
      <c r="AP31" s="69">
        <f>'RD T1'!E146</f>
        <v>0.43110336980843655</v>
      </c>
      <c r="AQ31" s="69">
        <f t="shared" si="36"/>
        <v>0.78529816677952025</v>
      </c>
      <c r="AS31" t="str">
        <f t="shared" si="37"/>
        <v>82 Transport and mobile machine drivers and operatives</v>
      </c>
      <c r="AT31" s="69">
        <v>0.7317985678235619</v>
      </c>
      <c r="AU31" s="69">
        <v>0.78180855994944487</v>
      </c>
      <c r="AV31" s="69">
        <v>0.7355018545761004</v>
      </c>
      <c r="AW31" s="69">
        <v>0.93748438949386736</v>
      </c>
      <c r="AX31" s="69">
        <v>1.1945524114846942</v>
      </c>
      <c r="AY31" s="69"/>
      <c r="AZ31" s="69">
        <f t="shared" si="38"/>
        <v>0.45905055690859375</v>
      </c>
      <c r="BA31" s="69">
        <f>'RD T1'!E175</f>
        <v>0.64474688767063615</v>
      </c>
      <c r="BB31" s="69">
        <f t="shared" si="39"/>
        <v>1.10379744457923</v>
      </c>
      <c r="BD31" t="str">
        <f t="shared" si="40"/>
        <v>82 Transport and mobile machine drivers and operatives</v>
      </c>
      <c r="BE31" s="69">
        <v>3.7668660416659034</v>
      </c>
      <c r="BF31" s="69">
        <v>4.6529970400209004</v>
      </c>
      <c r="BG31" s="69">
        <v>4.2438769430945786</v>
      </c>
      <c r="BH31" s="69">
        <v>5.3857203607399882</v>
      </c>
      <c r="BI31" s="69">
        <v>6.5396929020922423</v>
      </c>
      <c r="BJ31" s="69"/>
      <c r="BK31" s="69">
        <f t="shared" si="41"/>
        <v>2.2958159589976637</v>
      </c>
      <c r="BL31" s="69">
        <f>'RD T1'!E204</f>
        <v>2.8792731766944777</v>
      </c>
      <c r="BM31" s="69">
        <f t="shared" si="42"/>
        <v>5.1750891356921418</v>
      </c>
      <c r="BO31" t="str">
        <f t="shared" si="43"/>
        <v>82 Transport and mobile machine drivers and operatives</v>
      </c>
      <c r="BP31" s="69">
        <v>6.7372128306247339</v>
      </c>
      <c r="BQ31" s="69">
        <v>8.1480006211555338</v>
      </c>
      <c r="BR31" s="69">
        <v>6.7501881630510177</v>
      </c>
      <c r="BS31" s="69">
        <v>8.7516024796544496</v>
      </c>
      <c r="BT31" s="69">
        <v>9.4749822241696844</v>
      </c>
      <c r="BU31" s="69"/>
      <c r="BV31" s="69">
        <f t="shared" si="44"/>
        <v>2.7247940611186667</v>
      </c>
      <c r="BW31" s="69">
        <f>'RD T1'!E233</f>
        <v>5.0105867516075842</v>
      </c>
      <c r="BX31" s="69">
        <f t="shared" si="45"/>
        <v>7.7353808127262509</v>
      </c>
      <c r="BZ31" t="str">
        <f t="shared" si="46"/>
        <v>82 Transport and mobile machine drivers and operatives</v>
      </c>
      <c r="CA31" s="69">
        <v>6.3107277660825263</v>
      </c>
      <c r="CB31" s="69">
        <v>6.1657561047144744</v>
      </c>
      <c r="CC31" s="69">
        <v>5.5413233104124817</v>
      </c>
      <c r="CD31" s="69">
        <v>5.3047697942242342</v>
      </c>
      <c r="CE31" s="69">
        <v>4.084748553945639</v>
      </c>
      <c r="CF31" s="69"/>
      <c r="CG31" s="69">
        <f t="shared" si="47"/>
        <v>-1.4565747564668428</v>
      </c>
      <c r="CH31" s="69">
        <f>'RD T1'!E262</f>
        <v>2.2914285749615395</v>
      </c>
      <c r="CI31" s="69">
        <f t="shared" si="48"/>
        <v>0.83485381849469675</v>
      </c>
      <c r="CK31" t="str">
        <f t="shared" si="49"/>
        <v>82 Transport and mobile machine drivers and operatives</v>
      </c>
      <c r="CL31" s="69">
        <v>3.9598126724258678</v>
      </c>
      <c r="CM31" s="69">
        <v>4.1724488991199653</v>
      </c>
      <c r="CN31" s="69">
        <v>3.7766432306693991</v>
      </c>
      <c r="CO31" s="69">
        <v>2.4774169945821907</v>
      </c>
      <c r="CP31" s="69">
        <v>1.0797827080655182</v>
      </c>
      <c r="CQ31" s="69"/>
      <c r="CR31" s="69">
        <f t="shared" si="50"/>
        <v>-2.6968605226038811</v>
      </c>
      <c r="CS31" s="69">
        <f>'RD T1'!E291</f>
        <v>0.87821360297714324</v>
      </c>
      <c r="CT31" s="69">
        <f t="shared" si="51"/>
        <v>-1.8186469196267379</v>
      </c>
    </row>
    <row r="32" spans="1:98" x14ac:dyDescent="0.2">
      <c r="A32" s="10" t="str">
        <f>name!D28</f>
        <v>91 Elementary trades and related occupations</v>
      </c>
      <c r="B32" s="69">
        <v>3.6725848727530818E-4</v>
      </c>
      <c r="C32" s="69">
        <v>3.8323760245860154E-4</v>
      </c>
      <c r="D32" s="69">
        <v>3.0062745465271438E-4</v>
      </c>
      <c r="E32" s="69">
        <v>3.7073713135065588E-4</v>
      </c>
      <c r="F32" s="69">
        <v>6.2110988129439641E-4</v>
      </c>
      <c r="G32" s="11"/>
      <c r="H32" s="69">
        <f t="shared" si="26"/>
        <v>3.2048242664168202E-4</v>
      </c>
      <c r="I32" s="69">
        <f>'RD T1'!E60</f>
        <v>2.5207239806795452E-4</v>
      </c>
      <c r="J32" s="69">
        <f t="shared" si="27"/>
        <v>5.7255482470963659E-4</v>
      </c>
      <c r="L32" t="str">
        <f t="shared" si="28"/>
        <v>91 Elementary trades and related occupations</v>
      </c>
      <c r="M32" s="69">
        <v>9.7308117945342595E-2</v>
      </c>
      <c r="N32" s="69">
        <v>0.12391549634232091</v>
      </c>
      <c r="O32" s="69">
        <v>8.396224532838073E-2</v>
      </c>
      <c r="P32" s="69">
        <v>0.11700022381193738</v>
      </c>
      <c r="Q32" s="69">
        <v>0.22457699500722958</v>
      </c>
      <c r="R32" s="11"/>
      <c r="S32" s="69">
        <f t="shared" si="29"/>
        <v>0.14061474967884885</v>
      </c>
      <c r="T32" s="69">
        <f>'RD T1'!E89</f>
        <v>7.7946115340835537E-2</v>
      </c>
      <c r="U32" s="69">
        <f t="shared" si="30"/>
        <v>0.21856086501968439</v>
      </c>
      <c r="W32" t="str">
        <f t="shared" si="31"/>
        <v>91 Elementary trades and related occupations</v>
      </c>
      <c r="X32" s="69">
        <v>0.36656083333425715</v>
      </c>
      <c r="Y32" s="69">
        <v>0.31038644208219396</v>
      </c>
      <c r="Z32" s="69">
        <v>0.27973245081313591</v>
      </c>
      <c r="AA32" s="69">
        <v>0.29231498936235395</v>
      </c>
      <c r="AB32" s="69">
        <v>0.35567317770485057</v>
      </c>
      <c r="AC32" s="69"/>
      <c r="AD32" s="69">
        <f t="shared" si="32"/>
        <v>7.5940726891714661E-2</v>
      </c>
      <c r="AE32" s="69">
        <f>'RD T1'!E118</f>
        <v>0.19608226179667604</v>
      </c>
      <c r="AF32" s="69">
        <f t="shared" si="33"/>
        <v>0.2720229886883907</v>
      </c>
      <c r="AH32" t="str">
        <f t="shared" si="34"/>
        <v>91 Elementary trades and related occupations</v>
      </c>
      <c r="AI32" s="69">
        <v>0.26201586583394559</v>
      </c>
      <c r="AJ32" s="69">
        <v>0.23044752089334219</v>
      </c>
      <c r="AK32" s="69">
        <v>0.20009463347276399</v>
      </c>
      <c r="AL32" s="69">
        <v>0.21637969971982643</v>
      </c>
      <c r="AM32" s="69">
        <v>0.28275790707558318</v>
      </c>
      <c r="AN32" s="69"/>
      <c r="AO32" s="69">
        <f t="shared" si="35"/>
        <v>8.2663273602819193E-2</v>
      </c>
      <c r="AP32" s="69">
        <f>'RD T1'!E147</f>
        <v>0.14447052662299187</v>
      </c>
      <c r="AQ32" s="69">
        <f t="shared" si="36"/>
        <v>0.22713380022581106</v>
      </c>
      <c r="AS32" t="str">
        <f t="shared" si="37"/>
        <v>91 Elementary trades and related occupations</v>
      </c>
      <c r="AT32" s="69">
        <v>0.28961911702912141</v>
      </c>
      <c r="AU32" s="69">
        <v>0.24853323153380591</v>
      </c>
      <c r="AV32" s="69">
        <v>0.2375661488690797</v>
      </c>
      <c r="AW32" s="69">
        <v>0.2502421303860537</v>
      </c>
      <c r="AX32" s="69">
        <v>0.29572613804242998</v>
      </c>
      <c r="AY32" s="69"/>
      <c r="AZ32" s="69">
        <f t="shared" si="38"/>
        <v>5.8159989173350274E-2</v>
      </c>
      <c r="BA32" s="69">
        <f>'RD T1'!E176</f>
        <v>0.14819847234009262</v>
      </c>
      <c r="BB32" s="69">
        <f t="shared" si="39"/>
        <v>0.20635846151344289</v>
      </c>
      <c r="BD32" t="str">
        <f t="shared" si="40"/>
        <v>91 Elementary trades and related occupations</v>
      </c>
      <c r="BE32" s="69">
        <v>1.313788605703285</v>
      </c>
      <c r="BF32" s="69">
        <v>1.3063399271303326</v>
      </c>
      <c r="BG32" s="69">
        <v>1.1026256120286515</v>
      </c>
      <c r="BH32" s="69">
        <v>1.136650707754894</v>
      </c>
      <c r="BI32" s="69">
        <v>1.3550329620750163</v>
      </c>
      <c r="BJ32" s="69"/>
      <c r="BK32" s="69">
        <f t="shared" si="41"/>
        <v>0.25240735004636483</v>
      </c>
      <c r="BL32" s="69">
        <f>'RD T1'!E205</f>
        <v>0.42257684426020081</v>
      </c>
      <c r="BM32" s="69">
        <f t="shared" si="42"/>
        <v>0.67498419430656564</v>
      </c>
      <c r="BO32" t="str">
        <f t="shared" si="43"/>
        <v>91 Elementary trades and related occupations</v>
      </c>
      <c r="BP32" s="69">
        <v>2.4699753692168382</v>
      </c>
      <c r="BQ32" s="69">
        <v>2.3780407364488592</v>
      </c>
      <c r="BR32" s="69">
        <v>1.9698497696987918</v>
      </c>
      <c r="BS32" s="69">
        <v>1.9485149729377853</v>
      </c>
      <c r="BT32" s="69">
        <v>1.9765742083059867</v>
      </c>
      <c r="BU32" s="69"/>
      <c r="BV32" s="69">
        <f t="shared" si="44"/>
        <v>6.7244386071949602E-3</v>
      </c>
      <c r="BW32" s="69">
        <f>'RD T1'!E234</f>
        <v>0.76398261584090654</v>
      </c>
      <c r="BX32" s="69">
        <f t="shared" si="45"/>
        <v>0.7707070544481015</v>
      </c>
      <c r="BZ32" t="str">
        <f t="shared" si="46"/>
        <v>91 Elementary trades and related occupations</v>
      </c>
      <c r="CA32" s="69">
        <v>3.3151024557299156</v>
      </c>
      <c r="CB32" s="69">
        <v>3.0039990616560042</v>
      </c>
      <c r="CC32" s="69">
        <v>2.5651870331853637</v>
      </c>
      <c r="CD32" s="69">
        <v>2.0704838609803402</v>
      </c>
      <c r="CE32" s="69">
        <v>1.6020450248528757</v>
      </c>
      <c r="CF32" s="69"/>
      <c r="CG32" s="69">
        <f t="shared" si="47"/>
        <v>-0.96314200833248798</v>
      </c>
      <c r="CH32" s="69">
        <f>'RD T1'!E263</f>
        <v>0.79122346708126057</v>
      </c>
      <c r="CI32" s="69">
        <f t="shared" si="48"/>
        <v>-0.17191854125122741</v>
      </c>
      <c r="CK32" t="str">
        <f t="shared" si="49"/>
        <v>91 Elementary trades and related occupations</v>
      </c>
      <c r="CL32" s="69">
        <v>2.4960315662189538</v>
      </c>
      <c r="CM32" s="69">
        <v>1.9810071409477756</v>
      </c>
      <c r="CN32" s="69">
        <v>1.8905749962459277</v>
      </c>
      <c r="CO32" s="69">
        <v>1.1486542931011716</v>
      </c>
      <c r="CP32" s="69">
        <v>0.72073662361844981</v>
      </c>
      <c r="CQ32" s="69"/>
      <c r="CR32" s="69">
        <f t="shared" si="50"/>
        <v>-1.1698383726274779</v>
      </c>
      <c r="CS32" s="69">
        <f>'RD T1'!E292</f>
        <v>0.3490590346757097</v>
      </c>
      <c r="CT32" s="69">
        <f t="shared" si="51"/>
        <v>-0.82077933795176827</v>
      </c>
    </row>
    <row r="33" spans="1:98" x14ac:dyDescent="0.2">
      <c r="A33" s="10" t="str">
        <f>name!D29</f>
        <v>92 Elementary administration and service occupations</v>
      </c>
      <c r="B33" s="69">
        <v>2.6397202044950479E-2</v>
      </c>
      <c r="C33" s="69">
        <v>3.8983558018426477E-2</v>
      </c>
      <c r="D33" s="69">
        <v>3.3290348989443219E-2</v>
      </c>
      <c r="E33" s="69">
        <v>5.1556483020947813E-2</v>
      </c>
      <c r="F33" s="69">
        <v>8.794274913908573E-2</v>
      </c>
      <c r="G33" s="11"/>
      <c r="H33" s="69">
        <f t="shared" ref="H33" si="52">F33-D33</f>
        <v>5.465240014964251E-2</v>
      </c>
      <c r="I33" s="69">
        <f>'RD T1'!E61</f>
        <v>3.1928006203671221E-2</v>
      </c>
      <c r="J33" s="69">
        <f t="shared" ref="J33" si="53">SUM(H33:I33)</f>
        <v>8.6580406353313738E-2</v>
      </c>
      <c r="L33" t="str">
        <f t="shared" ref="L33" si="54">A33</f>
        <v>92 Elementary administration and service occupations</v>
      </c>
      <c r="M33" s="69">
        <v>0.64791631438463626</v>
      </c>
      <c r="N33" s="69">
        <v>0.97790718610080152</v>
      </c>
      <c r="O33" s="69">
        <v>0.91821867399379664</v>
      </c>
      <c r="P33" s="69">
        <v>1.4000261969366241</v>
      </c>
      <c r="Q33" s="69">
        <v>2.8184913763673949</v>
      </c>
      <c r="R33" s="11"/>
      <c r="S33" s="69">
        <f t="shared" ref="S33" si="55">Q33-O33</f>
        <v>1.9002727023735981</v>
      </c>
      <c r="T33" s="69">
        <f>'RD T1'!E90</f>
        <v>0.97622341698663961</v>
      </c>
      <c r="U33" s="69">
        <f t="shared" ref="U33" si="56">SUM(S33:T33)</f>
        <v>2.8764961193602376</v>
      </c>
      <c r="W33" t="str">
        <f t="shared" ref="W33" si="57">A33</f>
        <v>92 Elementary administration and service occupations</v>
      </c>
      <c r="X33" s="69">
        <v>2.7322361885158064</v>
      </c>
      <c r="Y33" s="69">
        <v>2.9240664027557712</v>
      </c>
      <c r="Z33" s="69">
        <v>3.2107113943784005</v>
      </c>
      <c r="AA33" s="69">
        <v>3.9710789583650175</v>
      </c>
      <c r="AB33" s="69">
        <v>5.3213184861006413</v>
      </c>
      <c r="AC33" s="69"/>
      <c r="AD33" s="69">
        <f t="shared" ref="AD33" si="58">AB33-Z33</f>
        <v>2.1106070917222408</v>
      </c>
      <c r="AE33" s="69">
        <f>'RD T1'!E119</f>
        <v>2.8406237246090122</v>
      </c>
      <c r="AF33" s="69">
        <f t="shared" ref="AF33" si="59">SUM(AD33:AE33)</f>
        <v>4.9512308163312531</v>
      </c>
      <c r="AH33" t="str">
        <f t="shared" ref="AH33" si="60">L33</f>
        <v>92 Elementary administration and service occupations</v>
      </c>
      <c r="AI33" s="69">
        <v>1.2992071307318562</v>
      </c>
      <c r="AJ33" s="69">
        <v>1.3858248630829624</v>
      </c>
      <c r="AK33" s="69">
        <v>1.5148156943090307</v>
      </c>
      <c r="AL33" s="69">
        <v>1.849709824379411</v>
      </c>
      <c r="AM33" s="69">
        <v>2.6114194662271224</v>
      </c>
      <c r="AN33" s="69"/>
      <c r="AO33" s="69">
        <f t="shared" ref="AO33" si="61">AM33-AK33</f>
        <v>1.0966037719180917</v>
      </c>
      <c r="AP33" s="69">
        <f>'RD T1'!E148</f>
        <v>1.2571083361945121</v>
      </c>
      <c r="AQ33" s="69">
        <f t="shared" ref="AQ33" si="62">SUM(AO33:AP33)</f>
        <v>2.353712108112604</v>
      </c>
      <c r="AS33" t="str">
        <f t="shared" ref="AS33" si="63">W33</f>
        <v>92 Elementary administration and service occupations</v>
      </c>
      <c r="AT33" s="69">
        <v>1.2352728895250231</v>
      </c>
      <c r="AU33" s="69">
        <v>1.2592664918234198</v>
      </c>
      <c r="AV33" s="69">
        <v>1.3965630490988796</v>
      </c>
      <c r="AW33" s="69">
        <v>1.6894219350335169</v>
      </c>
      <c r="AX33" s="69">
        <v>2.3442026975298687</v>
      </c>
      <c r="AY33" s="69"/>
      <c r="AZ33" s="69">
        <f t="shared" ref="AZ33" si="64">AX33-AV33</f>
        <v>0.94763964843098902</v>
      </c>
      <c r="BA33" s="69">
        <f>'RD T1'!E177</f>
        <v>1.1687222066507419</v>
      </c>
      <c r="BB33" s="69">
        <f t="shared" ref="BB33" si="65">SUM(AZ33:BA33)</f>
        <v>2.1163618550817311</v>
      </c>
      <c r="BD33" t="str">
        <f t="shared" ref="BD33" si="66">AH33</f>
        <v>92 Elementary administration and service occupations</v>
      </c>
      <c r="BE33" s="69">
        <v>7.3626267028775327</v>
      </c>
      <c r="BF33" s="69">
        <v>7.6573941932808784</v>
      </c>
      <c r="BG33" s="69">
        <v>7.0218184493776468</v>
      </c>
      <c r="BH33" s="69">
        <v>7.285139764395959</v>
      </c>
      <c r="BI33" s="69">
        <v>6.8615449990359485</v>
      </c>
      <c r="BJ33" s="69"/>
      <c r="BK33" s="69">
        <f t="shared" ref="BK33" si="67">BI33-BG33</f>
        <v>-0.16027345034169826</v>
      </c>
      <c r="BL33" s="69">
        <f>'RD T1'!E206</f>
        <v>3.503053686109153</v>
      </c>
      <c r="BM33" s="69">
        <f t="shared" ref="BM33" si="68">SUM(BK33:BL33)</f>
        <v>3.3427802357674548</v>
      </c>
      <c r="BO33" t="str">
        <f t="shared" ref="BO33" si="69">AS33</f>
        <v>92 Elementary administration and service occupations</v>
      </c>
      <c r="BP33" s="69">
        <v>13.501654281189516</v>
      </c>
      <c r="BQ33" s="69">
        <v>15.171221669693898</v>
      </c>
      <c r="BR33" s="69">
        <v>12.349025269971987</v>
      </c>
      <c r="BS33" s="69">
        <v>14.177149078391341</v>
      </c>
      <c r="BT33" s="69">
        <v>13.352264446845629</v>
      </c>
      <c r="BU33" s="69"/>
      <c r="BV33" s="69">
        <f t="shared" ref="BV33" si="70">BT33-BR33</f>
        <v>1.0032391768736417</v>
      </c>
      <c r="BW33" s="69">
        <f>'RD T1'!E235</f>
        <v>6.957543014003245</v>
      </c>
      <c r="BX33" s="69">
        <f t="shared" ref="BX33" si="71">SUM(BV33:BW33)</f>
        <v>7.9607821908768868</v>
      </c>
      <c r="BZ33" t="str">
        <f t="shared" ref="BZ33" si="72">BD33</f>
        <v>92 Elementary administration and service occupations</v>
      </c>
      <c r="CA33" s="69">
        <v>12.087122464948969</v>
      </c>
      <c r="CB33" s="69">
        <v>12.223676632978556</v>
      </c>
      <c r="CC33" s="69">
        <v>10.432759333536042</v>
      </c>
      <c r="CD33" s="69">
        <v>9.8118389197773901</v>
      </c>
      <c r="CE33" s="69">
        <v>6.5703286911883962</v>
      </c>
      <c r="CF33" s="69"/>
      <c r="CG33" s="69">
        <f t="shared" ref="CG33" si="73">CE33-CC33</f>
        <v>-3.862430642347646</v>
      </c>
      <c r="CH33" s="69">
        <f>'RD T1'!E264</f>
        <v>3.634426861423508</v>
      </c>
      <c r="CI33" s="69">
        <f t="shared" ref="CI33" si="74">SUM(CG33:CH33)</f>
        <v>-0.22800378092413798</v>
      </c>
      <c r="CK33" t="str">
        <f t="shared" ref="CK33" si="75">BO33</f>
        <v>92 Elementary administration and service occupations</v>
      </c>
      <c r="CL33" s="69">
        <v>8.889168690344194</v>
      </c>
      <c r="CM33" s="69">
        <v>6.4212425117079395</v>
      </c>
      <c r="CN33" s="69">
        <v>6.2089073142820199</v>
      </c>
      <c r="CO33" s="69">
        <v>3.8503789193240738</v>
      </c>
      <c r="CP33" s="69">
        <v>2.1243753763194033</v>
      </c>
      <c r="CQ33" s="69"/>
      <c r="CR33" s="69">
        <f t="shared" ref="CR33" si="76">CP33-CN33</f>
        <v>-4.0845319379626162</v>
      </c>
      <c r="CS33" s="69">
        <f>'RD T1'!E293</f>
        <v>1.0636076416405063</v>
      </c>
      <c r="CT33" s="69">
        <f t="shared" ref="CT33" si="77">SUM(CR33:CS33)</f>
        <v>-3.0209242963221099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5.5285648712438222</v>
      </c>
      <c r="C35" s="67">
        <f t="shared" ref="C35:F35" si="78">SUM(C8:C33)</f>
        <v>7.8552111990849891</v>
      </c>
      <c r="D35" s="67">
        <f t="shared" si="78"/>
        <v>7.641200280044627</v>
      </c>
      <c r="E35" s="67">
        <f t="shared" si="78"/>
        <v>9.8526534234875083</v>
      </c>
      <c r="F35" s="67">
        <f t="shared" si="78"/>
        <v>14.415576588640354</v>
      </c>
      <c r="G35" s="11"/>
      <c r="H35" s="67">
        <f>F35-D35</f>
        <v>6.7743763085957269</v>
      </c>
      <c r="I35" s="67">
        <f>SUM(I8:I33)</f>
        <v>5.1323331886803949</v>
      </c>
      <c r="J35" s="67">
        <f>SUM(H35:I35)</f>
        <v>11.906709497276122</v>
      </c>
      <c r="L35" s="24" t="str">
        <f>A35</f>
        <v>All occupations</v>
      </c>
      <c r="M35" s="67">
        <f>SUM(M8:M33)</f>
        <v>36.575262524415059</v>
      </c>
      <c r="N35" s="67">
        <f t="shared" ref="N35:Q35" si="79">SUM(N8:N33)</f>
        <v>52.896027577895275</v>
      </c>
      <c r="O35" s="67">
        <f t="shared" si="79"/>
        <v>52.774321302100589</v>
      </c>
      <c r="P35" s="67">
        <f t="shared" si="79"/>
        <v>67.195778408591408</v>
      </c>
      <c r="Q35" s="67">
        <f t="shared" si="79"/>
        <v>99.036188114904064</v>
      </c>
      <c r="R35" s="11"/>
      <c r="S35" s="67">
        <f t="shared" si="29"/>
        <v>46.261866812803476</v>
      </c>
      <c r="T35" s="67">
        <f>SUM(T8:T33)</f>
        <v>36.869542422320556</v>
      </c>
      <c r="U35" s="67">
        <f>SUM(S35:T35)</f>
        <v>83.131409235124039</v>
      </c>
      <c r="W35" s="24" t="str">
        <f>A35</f>
        <v>All occupations</v>
      </c>
      <c r="X35" s="67">
        <f>SUM(X8:X33)</f>
        <v>87.989084356439434</v>
      </c>
      <c r="Y35" s="67">
        <f t="shared" ref="Y35:AB35" si="80">SUM(Y8:Y33)</f>
        <v>89.345401591372053</v>
      </c>
      <c r="Z35" s="67">
        <f t="shared" si="80"/>
        <v>99.552973285743136</v>
      </c>
      <c r="AA35" s="67">
        <f t="shared" si="80"/>
        <v>106.25706000018779</v>
      </c>
      <c r="AB35" s="67">
        <f t="shared" si="80"/>
        <v>122.28253392711116</v>
      </c>
      <c r="AC35" s="69"/>
      <c r="AD35" s="67">
        <f t="shared" ref="AD35" si="81">AB35-Z35</f>
        <v>22.729560641368025</v>
      </c>
      <c r="AE35" s="67">
        <f>SUM(AE8:AE33)</f>
        <v>60.842926034750604</v>
      </c>
      <c r="AF35" s="67">
        <f>SUM(AD35:AE35)</f>
        <v>83.572486676118629</v>
      </c>
      <c r="AH35" s="24" t="str">
        <f>L35</f>
        <v>All occupations</v>
      </c>
      <c r="AI35" s="67">
        <f>SUM(AI8:AI33)</f>
        <v>26.10271046935863</v>
      </c>
      <c r="AJ35" s="67">
        <f t="shared" ref="AJ35:AM35" si="82">SUM(AJ8:AJ33)</f>
        <v>24.429090042265909</v>
      </c>
      <c r="AK35" s="67">
        <f t="shared" si="82"/>
        <v>27.2875686505032</v>
      </c>
      <c r="AL35" s="67">
        <f t="shared" si="82"/>
        <v>27.227526383796778</v>
      </c>
      <c r="AM35" s="67">
        <f t="shared" si="82"/>
        <v>30.674220772579847</v>
      </c>
      <c r="AN35" s="69"/>
      <c r="AO35" s="67">
        <f t="shared" ref="AO35" si="83">AM35-AK35</f>
        <v>3.3866521220766472</v>
      </c>
      <c r="AP35" s="67">
        <f>SUM(AP8:AP33)</f>
        <v>15.270211702577058</v>
      </c>
      <c r="AQ35" s="67">
        <f>SUM(AO35:AP35)</f>
        <v>18.656863824653705</v>
      </c>
      <c r="AS35" s="24" t="str">
        <f>W35</f>
        <v>All occupations</v>
      </c>
      <c r="AT35" s="67">
        <f>SUM(AT8:AT33)</f>
        <v>26.776694603445563</v>
      </c>
      <c r="AU35" s="67">
        <f t="shared" ref="AU35:AX35" si="84">SUM(AU8:AU33)</f>
        <v>26.212439970449626</v>
      </c>
      <c r="AV35" s="67">
        <f t="shared" si="84"/>
        <v>28.672590322278875</v>
      </c>
      <c r="AW35" s="67">
        <f t="shared" si="84"/>
        <v>29.911895067157722</v>
      </c>
      <c r="AX35" s="67">
        <f t="shared" si="84"/>
        <v>34.355546658132951</v>
      </c>
      <c r="AY35" s="69"/>
      <c r="AZ35" s="67">
        <f t="shared" ref="AZ35" si="85">AX35-AV35</f>
        <v>5.682956335854076</v>
      </c>
      <c r="BA35" s="67">
        <f>SUM(BA8:BA33)</f>
        <v>16.154040956510929</v>
      </c>
      <c r="BB35" s="67">
        <f>SUM(AZ35:BA35)</f>
        <v>21.836997292365005</v>
      </c>
      <c r="BD35" s="24" t="str">
        <f>AH35</f>
        <v>All occupations</v>
      </c>
      <c r="BE35" s="67">
        <f>SUM(BE8:BE33)</f>
        <v>96.80975147714031</v>
      </c>
      <c r="BF35" s="67">
        <f t="shared" ref="BF35:BI35" si="86">SUM(BF8:BF33)</f>
        <v>108.72742036112452</v>
      </c>
      <c r="BG35" s="67">
        <f t="shared" si="86"/>
        <v>103.45433954722483</v>
      </c>
      <c r="BH35" s="67">
        <f t="shared" si="86"/>
        <v>108.21971013363023</v>
      </c>
      <c r="BI35" s="67">
        <f t="shared" si="86"/>
        <v>109.5002417020055</v>
      </c>
      <c r="BJ35" s="69"/>
      <c r="BK35" s="67">
        <f t="shared" ref="BK35" si="87">BI35-BG35</f>
        <v>6.0459021547806628</v>
      </c>
      <c r="BL35" s="67">
        <f>SUM(BL8:BL33)</f>
        <v>48.212652560495194</v>
      </c>
      <c r="BM35" s="67">
        <f>SUM(BK35:BL35)</f>
        <v>54.258554715275856</v>
      </c>
      <c r="BO35" s="24" t="str">
        <f>AS35</f>
        <v>All occupations</v>
      </c>
      <c r="BP35" s="67">
        <f>SUM(BP8:BP33)</f>
        <v>107.99755256508027</v>
      </c>
      <c r="BQ35" s="67">
        <f t="shared" ref="BQ35:BT35" si="88">SUM(BQ8:BQ33)</f>
        <v>115.42165937398194</v>
      </c>
      <c r="BR35" s="67">
        <f t="shared" si="88"/>
        <v>99.567900925755708</v>
      </c>
      <c r="BS35" s="67">
        <f t="shared" si="88"/>
        <v>105.87896569161771</v>
      </c>
      <c r="BT35" s="67">
        <f t="shared" si="88"/>
        <v>94.128429193895371</v>
      </c>
      <c r="BU35" s="69"/>
      <c r="BV35" s="67">
        <f t="shared" ref="BV35" si="89">BT35-BR35</f>
        <v>-5.4394717318603369</v>
      </c>
      <c r="BW35" s="67">
        <f>SUM(BW8:BW33)</f>
        <v>47.993133244711053</v>
      </c>
      <c r="BX35" s="67">
        <f>SUM(BV35:BW35)</f>
        <v>42.553661512850717</v>
      </c>
      <c r="BZ35" s="24" t="str">
        <f>BD35</f>
        <v>All occupations</v>
      </c>
      <c r="CA35" s="67">
        <f>SUM(CA8:CA33)</f>
        <v>72.11447997342097</v>
      </c>
      <c r="CB35" s="67">
        <f t="shared" ref="CB35:CE35" si="90">SUM(CB8:CB33)</f>
        <v>68.539341601498975</v>
      </c>
      <c r="CC35" s="67">
        <f t="shared" si="90"/>
        <v>62.312658809067599</v>
      </c>
      <c r="CD35" s="67">
        <f t="shared" si="90"/>
        <v>54.669640707923605</v>
      </c>
      <c r="CE35" s="67">
        <f t="shared" si="90"/>
        <v>34.464589727541863</v>
      </c>
      <c r="CF35" s="69"/>
      <c r="CG35" s="67">
        <f t="shared" ref="CG35" si="91">CE35-CC35</f>
        <v>-27.848069081525736</v>
      </c>
      <c r="CH35" s="67">
        <f>SUM(CH8:CH33)</f>
        <v>19.572427942169352</v>
      </c>
      <c r="CI35" s="67">
        <f>SUM(CG35:CH35)</f>
        <v>-8.2756411393563845</v>
      </c>
      <c r="CK35" s="24" t="str">
        <f>BO35</f>
        <v>All occupations</v>
      </c>
      <c r="CL35" s="67">
        <f>SUM(CL8:CL33)</f>
        <v>39.435899159456049</v>
      </c>
      <c r="CM35" s="67">
        <f t="shared" ref="CM35:CP35" si="92">SUM(CM8:CM33)</f>
        <v>33.415408282326702</v>
      </c>
      <c r="CN35" s="67">
        <f t="shared" si="92"/>
        <v>32.883446877281493</v>
      </c>
      <c r="CO35" s="67">
        <f t="shared" si="92"/>
        <v>21.249770183607154</v>
      </c>
      <c r="CP35" s="67">
        <f t="shared" si="92"/>
        <v>13.438673315188691</v>
      </c>
      <c r="CQ35" s="69"/>
      <c r="CR35" s="67">
        <f t="shared" ref="CR35" si="93">CP35-CN35</f>
        <v>-19.444773562092802</v>
      </c>
      <c r="CS35" s="67">
        <f>SUM(CS8:CS33)</f>
        <v>6.6796179872291033</v>
      </c>
      <c r="CT35" s="67">
        <f>SUM(CR35:CS35)</f>
        <v>-12.765155574863698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Coventry and Warwickshire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Coventry and Warwickshire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Coventry and Warwickshire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Coventry and Warwickshire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Coventry and Warwickshire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Coventry and Warwickshire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Coventry and Warwickshire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Coventry and Warwickshire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Coventry and Warwickshire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6.7653129173004087</v>
      </c>
      <c r="C45" s="18">
        <f t="shared" si="104"/>
        <v>6.6551086093963834</v>
      </c>
      <c r="D45" s="18">
        <f t="shared" si="104"/>
        <v>6.523710134567998</v>
      </c>
      <c r="E45" s="18">
        <f t="shared" si="104"/>
        <v>6.0824498774818423</v>
      </c>
      <c r="F45" s="18">
        <f t="shared" si="104"/>
        <v>6.3896602097341386</v>
      </c>
      <c r="H45" s="68">
        <f t="shared" ref="H45:H70" si="105">IF(D8&gt;0,(H8/D8)*100,0)</f>
        <v>84.779395809175767</v>
      </c>
      <c r="I45" s="69">
        <f t="shared" ref="I45:I70" si="106">IF(D8&gt;0,I8/D8*100,0)</f>
        <v>70.256854411380132</v>
      </c>
      <c r="J45" s="69">
        <f t="shared" ref="J45:J70" si="107">IF(D8&gt;0,(J8/D8)*100,0)</f>
        <v>155.0362502205559</v>
      </c>
      <c r="L45" t="str">
        <f>A45</f>
        <v>11 Corporate managers and directors</v>
      </c>
      <c r="M45" s="18">
        <f t="shared" ref="M45:Q54" si="108">M8/M$35*100</f>
        <v>7.7658080393555844</v>
      </c>
      <c r="N45" s="18">
        <f t="shared" si="108"/>
        <v>8.3015694438238139</v>
      </c>
      <c r="O45" s="18">
        <f t="shared" si="108"/>
        <v>8.0838725312726858</v>
      </c>
      <c r="P45" s="18">
        <f t="shared" si="108"/>
        <v>7.446619150015052</v>
      </c>
      <c r="Q45" s="18">
        <f t="shared" si="108"/>
        <v>7.7100056138152055</v>
      </c>
      <c r="S45" s="68">
        <f t="shared" ref="S45:S70" si="109">IF(O8&gt;0,(S8/O8)*100,0)</f>
        <v>78.980821333965537</v>
      </c>
      <c r="T45" s="69">
        <f t="shared" ref="T45:T70" si="110">IF(O8&gt;0,T8/O8*100,0)</f>
        <v>69.138310641204853</v>
      </c>
      <c r="U45" s="69">
        <f t="shared" ref="U45:U70" si="111">IF(O8&gt;0,(U8/O8)*100,0)</f>
        <v>148.1191319751704</v>
      </c>
      <c r="W45" t="str">
        <f>A45</f>
        <v>11 Corporate managers and directors</v>
      </c>
      <c r="X45" s="18">
        <f t="shared" ref="X45:AB54" si="112">X8/X$35*100</f>
        <v>9.5105338159315398</v>
      </c>
      <c r="Y45" s="18">
        <f t="shared" si="112"/>
        <v>10.376255512963144</v>
      </c>
      <c r="Z45" s="18">
        <f t="shared" si="112"/>
        <v>10.015525897946748</v>
      </c>
      <c r="AA45" s="18">
        <f t="shared" si="112"/>
        <v>9.137982699607802</v>
      </c>
      <c r="AB45" s="18">
        <f t="shared" si="112"/>
        <v>9.2178299901808778</v>
      </c>
      <c r="AD45" s="68">
        <f t="shared" ref="AD45:AD70" si="113">IF(Z8&gt;0,(AD8/Z8)*100,0)</f>
        <v>13.048584758526466</v>
      </c>
      <c r="AE45" s="69">
        <f t="shared" ref="AE45:AE70" si="114">IF(Z8&gt;0,AE8/Z8*100,0)</f>
        <v>59.311525800594431</v>
      </c>
      <c r="AF45" s="69">
        <f t="shared" ref="AF45:AF70" si="115">IF(Z8&gt;0,(AF8/Z8)*100,0)</f>
        <v>72.360110559120898</v>
      </c>
      <c r="AH45" t="str">
        <f>L45</f>
        <v>11 Corporate managers and directors</v>
      </c>
      <c r="AI45" s="18">
        <f t="shared" ref="AI45:AM54" si="116">AI8/AI$35*100</f>
        <v>5.7813194806601853</v>
      </c>
      <c r="AJ45" s="18">
        <f t="shared" si="116"/>
        <v>6.6514788649461423</v>
      </c>
      <c r="AK45" s="18">
        <f t="shared" si="116"/>
        <v>6.5883660659052126</v>
      </c>
      <c r="AL45" s="18">
        <f t="shared" si="116"/>
        <v>6.0609909176957704</v>
      </c>
      <c r="AM45" s="18">
        <f t="shared" si="116"/>
        <v>5.8998180378107081</v>
      </c>
      <c r="AO45" s="68">
        <f t="shared" ref="AO45:AO70" si="117">IF(AK8&gt;0,(AO8/AK8)*100,0)</f>
        <v>0.66293605222823515</v>
      </c>
      <c r="AP45" s="69">
        <f t="shared" ref="AP45:AP70" si="118">IF(AK8&gt;0,AP8/AK8*100,0)</f>
        <v>51.187136923811892</v>
      </c>
      <c r="AQ45" s="69">
        <f t="shared" ref="AQ45:AQ70" si="119">IF(AK8&gt;0,(AQ8/AK8)*100,0)</f>
        <v>51.850072976040131</v>
      </c>
      <c r="AS45" t="str">
        <f>W45</f>
        <v>11 Corporate managers and directors</v>
      </c>
      <c r="AT45" s="18">
        <f t="shared" ref="AT45:AX54" si="120">AT8/AT$35*100</f>
        <v>9.170308000866612</v>
      </c>
      <c r="AU45" s="18">
        <f t="shared" si="120"/>
        <v>9.829740272572522</v>
      </c>
      <c r="AV45" s="18">
        <f t="shared" si="120"/>
        <v>9.5456843336528117</v>
      </c>
      <c r="AW45" s="18">
        <f t="shared" si="120"/>
        <v>8.2698683325080804</v>
      </c>
      <c r="AX45" s="18">
        <f t="shared" si="120"/>
        <v>7.7557691991841038</v>
      </c>
      <c r="AZ45" s="68">
        <f t="shared" ref="AZ45:AZ70" si="121">IF(AV8&gt;0,(AZ8/AV8)*100,0)</f>
        <v>-2.6473580520830575</v>
      </c>
      <c r="BA45" s="69">
        <f t="shared" ref="BA45:BA70" si="122">IF(AV8&gt;0,BA8/AV8*100,0)</f>
        <v>50.203606868075823</v>
      </c>
      <c r="BB45" s="69">
        <f t="shared" ref="BB45:BB70" si="123">IF(AV8&gt;0,(BB8/AV8)*100,0)</f>
        <v>47.556248815992767</v>
      </c>
      <c r="BD45" t="str">
        <f>AH45</f>
        <v>11 Corporate managers and directors</v>
      </c>
      <c r="BE45" s="18">
        <f t="shared" ref="BE45:BI54" si="124">BE8/BE$35*100</f>
        <v>5.3166269174271941</v>
      </c>
      <c r="BF45" s="18">
        <f t="shared" si="124"/>
        <v>6.0289271986847703</v>
      </c>
      <c r="BG45" s="18">
        <f t="shared" si="124"/>
        <v>6.4381387134161834</v>
      </c>
      <c r="BH45" s="18">
        <f t="shared" si="124"/>
        <v>5.6154390213284664</v>
      </c>
      <c r="BI45" s="18">
        <f t="shared" si="124"/>
        <v>5.9535910716398943</v>
      </c>
      <c r="BK45" s="68">
        <f t="shared" ref="BK45:BK70" si="125">IF(BG8&gt;0,(BK8/BG8)*100,0)</f>
        <v>-2.1220111501933725</v>
      </c>
      <c r="BL45" s="69">
        <f t="shared" ref="BL45:BL70" si="126">IF(BG8&gt;0,BL8/BG8*100,0)</f>
        <v>42.21295076721254</v>
      </c>
      <c r="BM45" s="69">
        <f t="shared" ref="BM45:BM70" si="127">IF(BG8&gt;0,(BM8/BG8)*100,0)</f>
        <v>40.090939617019174</v>
      </c>
      <c r="BO45" t="str">
        <f>AS45</f>
        <v>11 Corporate managers and directors</v>
      </c>
      <c r="BP45" s="18">
        <f t="shared" ref="BP45:BT54" si="128">BP8/BP$35*100</f>
        <v>4.4070388328208132</v>
      </c>
      <c r="BQ45" s="18">
        <f t="shared" si="128"/>
        <v>4.8818866652890671</v>
      </c>
      <c r="BR45" s="18">
        <f t="shared" si="128"/>
        <v>5.2452708946375601</v>
      </c>
      <c r="BS45" s="18">
        <f t="shared" si="128"/>
        <v>4.5297054852198437</v>
      </c>
      <c r="BT45" s="18">
        <f t="shared" si="128"/>
        <v>4.4982144456058526</v>
      </c>
      <c r="BV45" s="68">
        <f t="shared" ref="BV45:BV70" si="129">IF(BR8&gt;0,(BV8/BR8)*100,0)</f>
        <v>-18.9274761311822</v>
      </c>
      <c r="BW45" s="69">
        <f t="shared" ref="BW45:BW70" si="130">IF(BR8&gt;0,BW8/BR8*100,0)</f>
        <v>43.262543813635595</v>
      </c>
      <c r="BX45" s="69">
        <f t="shared" ref="BX45:BX70" si="131">IF(BR8&gt;0,(BX8/BR8)*100,0)</f>
        <v>24.335067682453396</v>
      </c>
      <c r="BZ45" t="str">
        <f>BD45</f>
        <v>11 Corporate managers and directors</v>
      </c>
      <c r="CA45" s="18">
        <f t="shared" ref="CA45:CE54" si="132">CA8/CA$35*100</f>
        <v>4.6800762519024834</v>
      </c>
      <c r="CB45" s="18">
        <f t="shared" si="132"/>
        <v>5.4269690836384576</v>
      </c>
      <c r="CC45" s="18">
        <f t="shared" si="132"/>
        <v>6.1390299800932793</v>
      </c>
      <c r="CD45" s="18">
        <f t="shared" si="132"/>
        <v>5.7539314976873577</v>
      </c>
      <c r="CE45" s="18">
        <f t="shared" si="132"/>
        <v>6.6750209468899406</v>
      </c>
      <c r="CG45" s="68">
        <f t="shared" ref="CG45:CG70" si="133">IF(CC8&gt;0,(CG8/CC8)*100,0)</f>
        <v>-39.861899145203758</v>
      </c>
      <c r="CH45" s="69">
        <f t="shared" ref="CH45:CH70" si="134">IF(CC8&gt;0,CH8/CC8*100,0)</f>
        <v>34.637753509009819</v>
      </c>
      <c r="CI45" s="69">
        <f t="shared" ref="CI45:CI70" si="135">IF(CC8&gt;0,(CI8/CC8)*100,0)</f>
        <v>-5.224145636193934</v>
      </c>
      <c r="CK45" t="str">
        <f>BO45</f>
        <v>11 Corporate managers and directors</v>
      </c>
      <c r="CL45" s="18">
        <f t="shared" ref="CL45:CP54" si="136">CL8/CL$35*100</f>
        <v>2.4889199588206607</v>
      </c>
      <c r="CM45" s="18">
        <f t="shared" si="136"/>
        <v>3.2466170920398927</v>
      </c>
      <c r="CN45" s="18">
        <f t="shared" si="136"/>
        <v>3.6168864920058685</v>
      </c>
      <c r="CO45" s="18">
        <f t="shared" si="136"/>
        <v>3.4086721129074835</v>
      </c>
      <c r="CP45" s="18">
        <f t="shared" si="136"/>
        <v>4.33509470311028</v>
      </c>
      <c r="CR45" s="68">
        <f t="shared" ref="CR45:CR70" si="137">IF(CN8&gt;0,(CR8/CN8)*100,0)</f>
        <v>-51.017294183073183</v>
      </c>
      <c r="CS45" s="69">
        <f t="shared" ref="CS45:CS70" si="138">IF(CN8&gt;0,CS8/CN8*100,0)</f>
        <v>21.139608424158666</v>
      </c>
      <c r="CT45" s="69">
        <f t="shared" ref="CT45:CT70" si="139">IF(CN8&gt;0,(CT8/CN8)*100,0)</f>
        <v>-29.877685758914517</v>
      </c>
    </row>
    <row r="46" spans="1:98" x14ac:dyDescent="0.2">
      <c r="A46" t="str">
        <f t="shared" si="103"/>
        <v>12 Other managers and proprietors</v>
      </c>
      <c r="B46" s="18">
        <f t="shared" si="104"/>
        <v>2.2103738206793366</v>
      </c>
      <c r="C46" s="18">
        <f t="shared" si="104"/>
        <v>2.1761649192632455</v>
      </c>
      <c r="D46" s="18">
        <f t="shared" si="104"/>
        <v>2.0065012045027455</v>
      </c>
      <c r="E46" s="18">
        <f t="shared" si="104"/>
        <v>2.5287386097572004</v>
      </c>
      <c r="F46" s="18">
        <f t="shared" si="104"/>
        <v>3.0064839490660189</v>
      </c>
      <c r="H46" s="68">
        <f t="shared" si="105"/>
        <v>182.67662646762335</v>
      </c>
      <c r="I46" s="69">
        <f t="shared" si="106"/>
        <v>117.38580579371171</v>
      </c>
      <c r="J46" s="69">
        <f t="shared" si="107"/>
        <v>300.06243226133506</v>
      </c>
      <c r="L46" t="str">
        <f t="shared" ref="L46:L69" si="140">A46</f>
        <v>12 Other managers and proprietors</v>
      </c>
      <c r="M46" s="18">
        <f t="shared" si="108"/>
        <v>2.8132872398216873</v>
      </c>
      <c r="N46" s="18">
        <f t="shared" si="108"/>
        <v>2.7557108612129331</v>
      </c>
      <c r="O46" s="18">
        <f t="shared" si="108"/>
        <v>2.7847078069893274</v>
      </c>
      <c r="P46" s="18">
        <f t="shared" si="108"/>
        <v>3.462142073609852</v>
      </c>
      <c r="Q46" s="18">
        <f t="shared" si="108"/>
        <v>4.1149902983599089</v>
      </c>
      <c r="S46" s="68">
        <f t="shared" si="109"/>
        <v>177.30675098134654</v>
      </c>
      <c r="T46" s="69">
        <f t="shared" si="110"/>
        <v>110.92720634693211</v>
      </c>
      <c r="U46" s="69">
        <f t="shared" si="111"/>
        <v>288.23395732827862</v>
      </c>
      <c r="W46" t="str">
        <f t="shared" ref="W46:W69" si="141">A46</f>
        <v>12 Other managers and proprietors</v>
      </c>
      <c r="X46" s="18">
        <f t="shared" si="112"/>
        <v>3.1156451520484749</v>
      </c>
      <c r="Y46" s="18">
        <f t="shared" si="112"/>
        <v>3.1366560378192681</v>
      </c>
      <c r="Z46" s="18">
        <f t="shared" si="112"/>
        <v>3.1913904855413824</v>
      </c>
      <c r="AA46" s="18">
        <f t="shared" si="112"/>
        <v>3.8707019358077619</v>
      </c>
      <c r="AB46" s="18">
        <f t="shared" si="112"/>
        <v>4.2991396560218718</v>
      </c>
      <c r="AD46" s="68">
        <f t="shared" si="113"/>
        <v>65.46715564140726</v>
      </c>
      <c r="AE46" s="69">
        <f t="shared" si="114"/>
        <v>92.271532636104567</v>
      </c>
      <c r="AF46" s="69">
        <f t="shared" si="115"/>
        <v>157.73868827751184</v>
      </c>
      <c r="AH46" t="str">
        <f t="shared" ref="AH46:AH69" si="142">L46</f>
        <v>12 Other managers and proprietors</v>
      </c>
      <c r="AI46" s="18">
        <f t="shared" si="116"/>
        <v>2.8636878015799914</v>
      </c>
      <c r="AJ46" s="18">
        <f t="shared" si="116"/>
        <v>3.0647848103577244</v>
      </c>
      <c r="AK46" s="18">
        <f t="shared" si="116"/>
        <v>3.2755135615780411</v>
      </c>
      <c r="AL46" s="18">
        <f t="shared" si="116"/>
        <v>3.9513563778837044</v>
      </c>
      <c r="AM46" s="18">
        <f t="shared" si="116"/>
        <v>4.4729925802908843</v>
      </c>
      <c r="AO46" s="68">
        <f t="shared" si="117"/>
        <v>53.506748781449311</v>
      </c>
      <c r="AP46" s="69">
        <f t="shared" si="118"/>
        <v>84.797770499378231</v>
      </c>
      <c r="AQ46" s="69">
        <f t="shared" si="119"/>
        <v>138.30451928082755</v>
      </c>
      <c r="AS46" t="str">
        <f t="shared" ref="AS46:AS69" si="143">W46</f>
        <v>12 Other managers and proprietors</v>
      </c>
      <c r="AT46" s="18">
        <f t="shared" si="120"/>
        <v>3.3802560445950931</v>
      </c>
      <c r="AU46" s="18">
        <f t="shared" si="120"/>
        <v>3.4440501077645234</v>
      </c>
      <c r="AV46" s="18">
        <f t="shared" si="120"/>
        <v>3.5643103170400798</v>
      </c>
      <c r="AW46" s="18">
        <f t="shared" si="120"/>
        <v>4.2601552006058334</v>
      </c>
      <c r="AX46" s="18">
        <f t="shared" si="120"/>
        <v>4.476633020792586</v>
      </c>
      <c r="AZ46" s="68">
        <f t="shared" si="121"/>
        <v>50.489403234634956</v>
      </c>
      <c r="BA46" s="69">
        <f t="shared" si="122"/>
        <v>80.24234069043959</v>
      </c>
      <c r="BB46" s="69">
        <f t="shared" si="123"/>
        <v>130.73174392507457</v>
      </c>
      <c r="BD46" t="str">
        <f t="shared" ref="BD46:BD69" si="144">AH46</f>
        <v>12 Other managers and proprietors</v>
      </c>
      <c r="BE46" s="18">
        <f t="shared" si="124"/>
        <v>2.3697385687152752</v>
      </c>
      <c r="BF46" s="18">
        <f t="shared" si="124"/>
        <v>2.2471152091966715</v>
      </c>
      <c r="BG46" s="18">
        <f t="shared" si="124"/>
        <v>2.3348777152159208</v>
      </c>
      <c r="BH46" s="18">
        <f t="shared" si="124"/>
        <v>2.6595585190662381</v>
      </c>
      <c r="BI46" s="18">
        <f t="shared" si="124"/>
        <v>2.8539361304300361</v>
      </c>
      <c r="BK46" s="68">
        <f t="shared" si="125"/>
        <v>29.373841765575836</v>
      </c>
      <c r="BL46" s="69">
        <f t="shared" si="126"/>
        <v>56.861862311803279</v>
      </c>
      <c r="BM46" s="69">
        <f t="shared" si="127"/>
        <v>86.235704077379111</v>
      </c>
      <c r="BO46" t="str">
        <f t="shared" ref="BO46:BO69" si="145">AS46</f>
        <v>12 Other managers and proprietors</v>
      </c>
      <c r="BP46" s="18">
        <f t="shared" si="128"/>
        <v>2.4201476627781515</v>
      </c>
      <c r="BQ46" s="18">
        <f t="shared" si="128"/>
        <v>2.4519741544550584</v>
      </c>
      <c r="BR46" s="18">
        <f t="shared" si="128"/>
        <v>2.7556819301474071</v>
      </c>
      <c r="BS46" s="18">
        <f t="shared" si="128"/>
        <v>3.2641550561464237</v>
      </c>
      <c r="BT46" s="18">
        <f t="shared" si="128"/>
        <v>3.5936882164044013</v>
      </c>
      <c r="BV46" s="68">
        <f t="shared" si="129"/>
        <v>23.285717478625642</v>
      </c>
      <c r="BW46" s="69">
        <f t="shared" si="130"/>
        <v>71.583456059074209</v>
      </c>
      <c r="BX46" s="69">
        <f t="shared" si="131"/>
        <v>94.869173537699837</v>
      </c>
      <c r="BZ46" t="str">
        <f t="shared" ref="BZ46:BZ69" si="146">BD46</f>
        <v>12 Other managers and proprietors</v>
      </c>
      <c r="CA46" s="18">
        <f t="shared" si="132"/>
        <v>2.4767006755124359</v>
      </c>
      <c r="CB46" s="18">
        <f t="shared" si="132"/>
        <v>2.6398338736143048</v>
      </c>
      <c r="CC46" s="18">
        <f t="shared" si="132"/>
        <v>2.9186930490657663</v>
      </c>
      <c r="CD46" s="18">
        <f t="shared" si="132"/>
        <v>3.4623862974982265</v>
      </c>
      <c r="CE46" s="18">
        <f t="shared" si="132"/>
        <v>4.0332369773197518</v>
      </c>
      <c r="CG46" s="68">
        <f t="shared" si="133"/>
        <v>-23.57030142100508</v>
      </c>
      <c r="CH46" s="69">
        <f t="shared" si="134"/>
        <v>46.832669433041069</v>
      </c>
      <c r="CI46" s="69">
        <f t="shared" si="135"/>
        <v>23.262368012035989</v>
      </c>
      <c r="CK46" t="str">
        <f t="shared" ref="CK46:CK69" si="147">BO46</f>
        <v>12 Other managers and proprietors</v>
      </c>
      <c r="CL46" s="18">
        <f t="shared" si="136"/>
        <v>2.1571129457085383</v>
      </c>
      <c r="CM46" s="18">
        <f t="shared" si="136"/>
        <v>2.3358230091930459</v>
      </c>
      <c r="CN46" s="18">
        <f t="shared" si="136"/>
        <v>2.4030163539747891</v>
      </c>
      <c r="CO46" s="18">
        <f t="shared" si="136"/>
        <v>3.3670114754127791</v>
      </c>
      <c r="CP46" s="18">
        <f t="shared" si="136"/>
        <v>3.6859312514763425</v>
      </c>
      <c r="CR46" s="68">
        <f t="shared" si="137"/>
        <v>-37.314143172516893</v>
      </c>
      <c r="CS46" s="69">
        <f t="shared" si="138"/>
        <v>31.423245598065542</v>
      </c>
      <c r="CT46" s="69">
        <f t="shared" si="139"/>
        <v>-5.890897574451345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21.18962241282081</v>
      </c>
      <c r="C47" s="18">
        <f t="shared" si="104"/>
        <v>21.547816747701901</v>
      </c>
      <c r="D47" s="18">
        <f t="shared" si="104"/>
        <v>20.24171557194575</v>
      </c>
      <c r="E47" s="18">
        <f t="shared" si="104"/>
        <v>20.034271918542142</v>
      </c>
      <c r="F47" s="18">
        <f t="shared" si="104"/>
        <v>19.008812868329141</v>
      </c>
      <c r="H47" s="68">
        <f t="shared" si="105"/>
        <v>77.165074890899504</v>
      </c>
      <c r="I47" s="69">
        <f t="shared" si="106"/>
        <v>50.684189936394219</v>
      </c>
      <c r="J47" s="69">
        <f t="shared" si="107"/>
        <v>127.84926482729371</v>
      </c>
      <c r="L47" t="str">
        <f t="shared" si="140"/>
        <v>21 Science, research, engineering and technology professionals</v>
      </c>
      <c r="M47" s="18">
        <f t="shared" si="108"/>
        <v>11.605524472669975</v>
      </c>
      <c r="N47" s="18">
        <f t="shared" si="108"/>
        <v>11.754574068290752</v>
      </c>
      <c r="O47" s="18">
        <f t="shared" si="108"/>
        <v>11.375682141815217</v>
      </c>
      <c r="P47" s="18">
        <f t="shared" si="108"/>
        <v>11.714175396406793</v>
      </c>
      <c r="Q47" s="18">
        <f t="shared" si="108"/>
        <v>11.50624906305115</v>
      </c>
      <c r="S47" s="68">
        <f t="shared" si="109"/>
        <v>89.813711505399013</v>
      </c>
      <c r="T47" s="69">
        <f t="shared" si="110"/>
        <v>55.333877794001921</v>
      </c>
      <c r="U47" s="69">
        <f t="shared" si="111"/>
        <v>145.14758929940095</v>
      </c>
      <c r="W47" t="str">
        <f t="shared" si="141"/>
        <v>21 Science, research, engineering and technology professionals</v>
      </c>
      <c r="X47" s="18">
        <f t="shared" si="112"/>
        <v>10.694389465764278</v>
      </c>
      <c r="Y47" s="18">
        <f t="shared" si="112"/>
        <v>10.695480999483745</v>
      </c>
      <c r="Z47" s="18">
        <f t="shared" si="112"/>
        <v>10.768992980740263</v>
      </c>
      <c r="AA47" s="18">
        <f t="shared" si="112"/>
        <v>10.216740044518275</v>
      </c>
      <c r="AB47" s="18">
        <f t="shared" si="112"/>
        <v>9.1958429348675761</v>
      </c>
      <c r="AD47" s="68">
        <f t="shared" si="113"/>
        <v>4.8882030735883069</v>
      </c>
      <c r="AE47" s="69">
        <f t="shared" si="114"/>
        <v>40.125574508944666</v>
      </c>
      <c r="AF47" s="69">
        <f t="shared" si="115"/>
        <v>45.013777582532974</v>
      </c>
      <c r="AH47" t="str">
        <f t="shared" si="142"/>
        <v>21 Science, research, engineering and technology professionals</v>
      </c>
      <c r="AI47" s="18">
        <f t="shared" si="116"/>
        <v>3.6288524673518632</v>
      </c>
      <c r="AJ47" s="18">
        <f t="shared" si="116"/>
        <v>3.7986068223157523</v>
      </c>
      <c r="AK47" s="18">
        <f t="shared" si="116"/>
        <v>3.9363276771455431</v>
      </c>
      <c r="AL47" s="18">
        <f t="shared" si="116"/>
        <v>3.9808947875797673</v>
      </c>
      <c r="AM47" s="18">
        <f t="shared" si="116"/>
        <v>3.7948692859107487</v>
      </c>
      <c r="AO47" s="68">
        <f t="shared" si="117"/>
        <v>8.3712979988654617</v>
      </c>
      <c r="AP47" s="69">
        <f t="shared" si="118"/>
        <v>38.519870074255493</v>
      </c>
      <c r="AQ47" s="69">
        <f t="shared" si="119"/>
        <v>46.891168073120951</v>
      </c>
      <c r="AS47" t="str">
        <f t="shared" si="143"/>
        <v>21 Science, research, engineering and technology professionals</v>
      </c>
      <c r="AT47" s="18">
        <f t="shared" si="120"/>
        <v>10.226825849112355</v>
      </c>
      <c r="AU47" s="18">
        <f t="shared" si="120"/>
        <v>10.566615399354665</v>
      </c>
      <c r="AV47" s="18">
        <f t="shared" si="120"/>
        <v>10.791070078813378</v>
      </c>
      <c r="AW47" s="18">
        <f t="shared" si="120"/>
        <v>9.5942467704783425</v>
      </c>
      <c r="AX47" s="18">
        <f t="shared" si="120"/>
        <v>8.2078093165302377</v>
      </c>
      <c r="AZ47" s="68">
        <f t="shared" si="121"/>
        <v>-8.8634300484708675</v>
      </c>
      <c r="BA47" s="69">
        <f t="shared" si="122"/>
        <v>32.941341380561667</v>
      </c>
      <c r="BB47" s="69">
        <f t="shared" si="123"/>
        <v>24.077911332090796</v>
      </c>
      <c r="BD47" t="str">
        <f t="shared" si="144"/>
        <v>21 Science, research, engineering and technology professionals</v>
      </c>
      <c r="BE47" s="18">
        <f t="shared" si="124"/>
        <v>3.4689377848861271</v>
      </c>
      <c r="BF47" s="18">
        <f t="shared" si="124"/>
        <v>3.7655297127387071</v>
      </c>
      <c r="BG47" s="18">
        <f t="shared" si="124"/>
        <v>4.2149589329616424</v>
      </c>
      <c r="BH47" s="18">
        <f t="shared" si="124"/>
        <v>3.8275430903237098</v>
      </c>
      <c r="BI47" s="18">
        <f t="shared" si="124"/>
        <v>3.726712405857882</v>
      </c>
      <c r="BK47" s="68">
        <f t="shared" si="125"/>
        <v>-6.4165833606474294</v>
      </c>
      <c r="BL47" s="69">
        <f t="shared" si="126"/>
        <v>28.602039725044399</v>
      </c>
      <c r="BM47" s="69">
        <f t="shared" si="127"/>
        <v>22.18545636439697</v>
      </c>
      <c r="BO47" t="str">
        <f t="shared" si="145"/>
        <v>21 Science, research, engineering and technology professionals</v>
      </c>
      <c r="BP47" s="18">
        <f t="shared" si="128"/>
        <v>2.4808092851142942</v>
      </c>
      <c r="BQ47" s="18">
        <f t="shared" si="128"/>
        <v>2.701450112898208</v>
      </c>
      <c r="BR47" s="18">
        <f t="shared" si="128"/>
        <v>3.1732010222694838</v>
      </c>
      <c r="BS47" s="18">
        <f t="shared" si="128"/>
        <v>2.9603928463590936</v>
      </c>
      <c r="BT47" s="18">
        <f t="shared" si="128"/>
        <v>2.9550322906287363</v>
      </c>
      <c r="BV47" s="68">
        <f t="shared" si="129"/>
        <v>-11.962823574489047</v>
      </c>
      <c r="BW47" s="69">
        <f t="shared" si="130"/>
        <v>33.373765776147209</v>
      </c>
      <c r="BX47" s="69">
        <f t="shared" si="131"/>
        <v>21.41094220165817</v>
      </c>
      <c r="BZ47" t="str">
        <f t="shared" si="146"/>
        <v>21 Science, research, engineering and technology professionals</v>
      </c>
      <c r="CA47" s="18">
        <f t="shared" si="132"/>
        <v>2.2704622427053391</v>
      </c>
      <c r="CB47" s="18">
        <f t="shared" si="132"/>
        <v>2.5585801943906872</v>
      </c>
      <c r="CC47" s="18">
        <f t="shared" si="132"/>
        <v>3.0657469425621904</v>
      </c>
      <c r="CD47" s="18">
        <f t="shared" si="132"/>
        <v>3.1091817503371728</v>
      </c>
      <c r="CE47" s="18">
        <f t="shared" si="132"/>
        <v>3.5028111139304681</v>
      </c>
      <c r="CG47" s="68">
        <f t="shared" si="133"/>
        <v>-36.805796316774305</v>
      </c>
      <c r="CH47" s="69">
        <f t="shared" si="134"/>
        <v>25.399122019242458</v>
      </c>
      <c r="CI47" s="69">
        <f t="shared" si="135"/>
        <v>-11.406674297531847</v>
      </c>
      <c r="CK47" t="str">
        <f t="shared" si="147"/>
        <v>21 Science, research, engineering and technology professionals</v>
      </c>
      <c r="CL47" s="18">
        <f t="shared" si="136"/>
        <v>1.3235709243480964</v>
      </c>
      <c r="CM47" s="18">
        <f t="shared" si="136"/>
        <v>1.8011602669344113</v>
      </c>
      <c r="CN47" s="18">
        <f t="shared" si="136"/>
        <v>2.1278613653824219</v>
      </c>
      <c r="CO47" s="18">
        <f t="shared" si="136"/>
        <v>2.6238452580204337</v>
      </c>
      <c r="CP47" s="18">
        <f t="shared" si="136"/>
        <v>3.2511436403643561</v>
      </c>
      <c r="CR47" s="68">
        <f t="shared" si="137"/>
        <v>-37.558706576729413</v>
      </c>
      <c r="CS47" s="69">
        <f t="shared" si="138"/>
        <v>23.580212412388441</v>
      </c>
      <c r="CT47" s="69">
        <f t="shared" si="139"/>
        <v>-13.978494164340971</v>
      </c>
    </row>
    <row r="48" spans="1:98" x14ac:dyDescent="0.2">
      <c r="A48" t="str">
        <f t="shared" si="103"/>
        <v>22 Health professionals</v>
      </c>
      <c r="B48" s="18">
        <f t="shared" si="104"/>
        <v>15.786105077963347</v>
      </c>
      <c r="C48" s="18">
        <f t="shared" si="104"/>
        <v>18.051352019323524</v>
      </c>
      <c r="D48" s="18">
        <f t="shared" si="104"/>
        <v>17.995804813220094</v>
      </c>
      <c r="E48" s="18">
        <f t="shared" si="104"/>
        <v>18.784857072654162</v>
      </c>
      <c r="F48" s="18">
        <f t="shared" si="104"/>
        <v>19.295971714949655</v>
      </c>
      <c r="H48" s="68">
        <f t="shared" si="105"/>
        <v>102.28599437654233</v>
      </c>
      <c r="I48" s="69">
        <f t="shared" si="106"/>
        <v>72.735663125300462</v>
      </c>
      <c r="J48" s="69">
        <f t="shared" si="107"/>
        <v>175.02165750184281</v>
      </c>
      <c r="L48" t="str">
        <f t="shared" si="140"/>
        <v>22 Health professionals</v>
      </c>
      <c r="M48" s="18">
        <f t="shared" si="108"/>
        <v>7.3074121216585093</v>
      </c>
      <c r="N48" s="18">
        <f t="shared" si="108"/>
        <v>8.2891999235664002</v>
      </c>
      <c r="O48" s="18">
        <f t="shared" si="108"/>
        <v>8.1835662475635456</v>
      </c>
      <c r="P48" s="18">
        <f t="shared" si="108"/>
        <v>8.3691929984748068</v>
      </c>
      <c r="Q48" s="18">
        <f t="shared" si="108"/>
        <v>8.3329836006912537</v>
      </c>
      <c r="S48" s="68">
        <f t="shared" si="109"/>
        <v>91.086138371266401</v>
      </c>
      <c r="T48" s="69">
        <f t="shared" si="110"/>
        <v>73.366679713717048</v>
      </c>
      <c r="U48" s="69">
        <f t="shared" si="111"/>
        <v>164.45281808498345</v>
      </c>
      <c r="W48" t="str">
        <f t="shared" si="141"/>
        <v>22 Health professionals</v>
      </c>
      <c r="X48" s="18">
        <f t="shared" si="112"/>
        <v>7.5514495208387853</v>
      </c>
      <c r="Y48" s="18">
        <f t="shared" si="112"/>
        <v>8.4702287785329187</v>
      </c>
      <c r="Z48" s="18">
        <f t="shared" si="112"/>
        <v>8.0191355992681572</v>
      </c>
      <c r="AA48" s="18">
        <f t="shared" si="112"/>
        <v>8.253009660973845</v>
      </c>
      <c r="AB48" s="18">
        <f t="shared" si="112"/>
        <v>7.6178875649854527</v>
      </c>
      <c r="AD48" s="68">
        <f t="shared" si="113"/>
        <v>16.685581661291014</v>
      </c>
      <c r="AE48" s="69">
        <f t="shared" si="114"/>
        <v>64.925192652207812</v>
      </c>
      <c r="AF48" s="69">
        <f t="shared" si="115"/>
        <v>81.610774313498823</v>
      </c>
      <c r="AH48" t="str">
        <f t="shared" si="142"/>
        <v>22 Health professionals</v>
      </c>
      <c r="AI48" s="18">
        <f t="shared" si="116"/>
        <v>13.163565574045885</v>
      </c>
      <c r="AJ48" s="18">
        <f t="shared" si="116"/>
        <v>11.184005767521615</v>
      </c>
      <c r="AK48" s="18">
        <f t="shared" si="116"/>
        <v>9.7920181432246949</v>
      </c>
      <c r="AL48" s="18">
        <f t="shared" si="116"/>
        <v>6.0677038433746677</v>
      </c>
      <c r="AM48" s="18">
        <f t="shared" si="116"/>
        <v>2.1642251732662232</v>
      </c>
      <c r="AO48" s="68">
        <f t="shared" si="117"/>
        <v>-75.155003926596535</v>
      </c>
      <c r="AP48" s="69">
        <f t="shared" si="118"/>
        <v>20.962777880942731</v>
      </c>
      <c r="AQ48" s="69">
        <f t="shared" si="119"/>
        <v>-54.192226045653804</v>
      </c>
      <c r="AS48" t="str">
        <f t="shared" si="143"/>
        <v>22 Health professionals</v>
      </c>
      <c r="AT48" s="18">
        <f t="shared" si="120"/>
        <v>1.6664970260205154</v>
      </c>
      <c r="AU48" s="18">
        <f t="shared" si="120"/>
        <v>1.8743512818695012</v>
      </c>
      <c r="AV48" s="18">
        <f t="shared" si="120"/>
        <v>1.9491797447617316</v>
      </c>
      <c r="AW48" s="18">
        <f t="shared" si="120"/>
        <v>1.9527738558571568</v>
      </c>
      <c r="AX48" s="18">
        <f t="shared" si="120"/>
        <v>1.8275428683098689</v>
      </c>
      <c r="AZ48" s="68">
        <f t="shared" si="121"/>
        <v>12.342896526782878</v>
      </c>
      <c r="BA48" s="69">
        <f t="shared" si="122"/>
        <v>54.670498874592553</v>
      </c>
      <c r="BB48" s="69">
        <f t="shared" si="123"/>
        <v>67.013395401375433</v>
      </c>
      <c r="BD48" t="str">
        <f t="shared" si="144"/>
        <v>22 Health professionals</v>
      </c>
      <c r="BE48" s="18">
        <f t="shared" si="124"/>
        <v>1.967213564222545</v>
      </c>
      <c r="BF48" s="18">
        <f t="shared" si="124"/>
        <v>2.407797128042811</v>
      </c>
      <c r="BG48" s="18">
        <f t="shared" si="124"/>
        <v>2.3065554132236441</v>
      </c>
      <c r="BH48" s="18">
        <f t="shared" si="124"/>
        <v>2.4529728703808633</v>
      </c>
      <c r="BI48" s="18">
        <f t="shared" si="124"/>
        <v>2.3163995919653386</v>
      </c>
      <c r="BK48" s="68">
        <f t="shared" si="125"/>
        <v>6.2957626828156972</v>
      </c>
      <c r="BL48" s="69">
        <f t="shared" si="126"/>
        <v>61.162158298567014</v>
      </c>
      <c r="BM48" s="69">
        <f t="shared" si="127"/>
        <v>67.457920981382713</v>
      </c>
      <c r="BO48" t="str">
        <f t="shared" si="145"/>
        <v>22 Health professionals</v>
      </c>
      <c r="BP48" s="18">
        <f t="shared" si="128"/>
        <v>1.5486560573384025</v>
      </c>
      <c r="BQ48" s="18">
        <f t="shared" si="128"/>
        <v>1.8219312081246835</v>
      </c>
      <c r="BR48" s="18">
        <f t="shared" si="128"/>
        <v>1.7478448389964125</v>
      </c>
      <c r="BS48" s="18">
        <f t="shared" si="128"/>
        <v>1.8004204395285068</v>
      </c>
      <c r="BT48" s="18">
        <f t="shared" si="128"/>
        <v>1.6628107963922187</v>
      </c>
      <c r="BV48" s="68">
        <f t="shared" si="129"/>
        <v>-10.062374158710425</v>
      </c>
      <c r="BW48" s="69">
        <f t="shared" si="130"/>
        <v>54.038318581761771</v>
      </c>
      <c r="BX48" s="69">
        <f t="shared" si="131"/>
        <v>43.975944423051345</v>
      </c>
      <c r="BZ48" t="str">
        <f t="shared" si="146"/>
        <v>22 Health professionals</v>
      </c>
      <c r="CA48" s="18">
        <f t="shared" si="132"/>
        <v>1.2481395967574829</v>
      </c>
      <c r="CB48" s="18">
        <f t="shared" si="132"/>
        <v>1.607732477533321</v>
      </c>
      <c r="CC48" s="18">
        <f t="shared" si="132"/>
        <v>1.3613811535350675</v>
      </c>
      <c r="CD48" s="18">
        <f t="shared" si="132"/>
        <v>1.3830100017880647</v>
      </c>
      <c r="CE48" s="18">
        <f t="shared" si="132"/>
        <v>1.1154039846632853</v>
      </c>
      <c r="CG48" s="68">
        <f t="shared" si="133"/>
        <v>-54.684237918127877</v>
      </c>
      <c r="CH48" s="69">
        <f t="shared" si="134"/>
        <v>32.300425056162027</v>
      </c>
      <c r="CI48" s="69">
        <f t="shared" si="135"/>
        <v>-22.383812861965847</v>
      </c>
      <c r="CK48" t="str">
        <f t="shared" si="147"/>
        <v>22 Health professionals</v>
      </c>
      <c r="CL48" s="18">
        <f t="shared" si="136"/>
        <v>0.48631357583272278</v>
      </c>
      <c r="CM48" s="18">
        <f t="shared" si="136"/>
        <v>0.74655003825867838</v>
      </c>
      <c r="CN48" s="18">
        <f t="shared" si="136"/>
        <v>0.95071175350158998</v>
      </c>
      <c r="CO48" s="18">
        <f t="shared" si="136"/>
        <v>1.3619860029318327</v>
      </c>
      <c r="CP48" s="18">
        <f t="shared" si="136"/>
        <v>2.5035912475910194</v>
      </c>
      <c r="CR48" s="68">
        <f t="shared" si="137"/>
        <v>7.6201576185873936</v>
      </c>
      <c r="CS48" s="69">
        <f t="shared" si="138"/>
        <v>44.137772685422824</v>
      </c>
      <c r="CT48" s="69">
        <f t="shared" si="139"/>
        <v>51.757930304010216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27.960720654527798</v>
      </c>
      <c r="C49" s="18">
        <f t="shared" si="104"/>
        <v>25.585410441707761</v>
      </c>
      <c r="D49" s="18">
        <f t="shared" si="104"/>
        <v>27.07958231895195</v>
      </c>
      <c r="E49" s="18">
        <f t="shared" si="104"/>
        <v>25.227792905322509</v>
      </c>
      <c r="F49" s="18">
        <f t="shared" si="104"/>
        <v>22.018238658621385</v>
      </c>
      <c r="H49" s="68">
        <f t="shared" si="105"/>
        <v>53.394945075212895</v>
      </c>
      <c r="I49" s="69">
        <f t="shared" si="106"/>
        <v>63.300527769245662</v>
      </c>
      <c r="J49" s="69">
        <f t="shared" si="107"/>
        <v>116.69547284445858</v>
      </c>
      <c r="L49" t="str">
        <f t="shared" si="140"/>
        <v>23 Teaching and other educational professionals</v>
      </c>
      <c r="M49" s="18">
        <f t="shared" si="108"/>
        <v>23.377196526072215</v>
      </c>
      <c r="N49" s="18">
        <f t="shared" si="108"/>
        <v>21.951032847534748</v>
      </c>
      <c r="O49" s="18">
        <f t="shared" si="108"/>
        <v>22.883877164606329</v>
      </c>
      <c r="P49" s="18">
        <f t="shared" si="108"/>
        <v>21.34913687755947</v>
      </c>
      <c r="Q49" s="18">
        <f t="shared" si="108"/>
        <v>18.366096481454957</v>
      </c>
      <c r="S49" s="68">
        <f t="shared" si="109"/>
        <v>50.611631412847558</v>
      </c>
      <c r="T49" s="69">
        <f t="shared" si="110"/>
        <v>64.544416119979132</v>
      </c>
      <c r="U49" s="69">
        <f t="shared" si="111"/>
        <v>115.15604753282669</v>
      </c>
      <c r="W49" t="str">
        <f t="shared" si="141"/>
        <v>23 Teaching and other educational professionals</v>
      </c>
      <c r="X49" s="18">
        <f t="shared" si="112"/>
        <v>7.3426300208570954</v>
      </c>
      <c r="Y49" s="18">
        <f t="shared" si="112"/>
        <v>5.9502079270043842</v>
      </c>
      <c r="Z49" s="18">
        <f t="shared" si="112"/>
        <v>5.9695322242745519</v>
      </c>
      <c r="AA49" s="18">
        <f t="shared" si="112"/>
        <v>4.7177803758310706</v>
      </c>
      <c r="AB49" s="18">
        <f t="shared" si="112"/>
        <v>3.007823261764262</v>
      </c>
      <c r="AD49" s="68">
        <f t="shared" si="113"/>
        <v>-38.109754270678806</v>
      </c>
      <c r="AE49" s="69">
        <f t="shared" si="114"/>
        <v>42.700390138181355</v>
      </c>
      <c r="AF49" s="69">
        <f t="shared" si="115"/>
        <v>4.5906358675025487</v>
      </c>
      <c r="AH49" t="str">
        <f t="shared" si="142"/>
        <v>23 Teaching and other educational professionals</v>
      </c>
      <c r="AI49" s="18">
        <f t="shared" si="116"/>
        <v>3.4304759079142664</v>
      </c>
      <c r="AJ49" s="18">
        <f t="shared" si="116"/>
        <v>1.8253025687707678</v>
      </c>
      <c r="AK49" s="18">
        <f t="shared" si="116"/>
        <v>1.5963339388520226</v>
      </c>
      <c r="AL49" s="18">
        <f t="shared" si="116"/>
        <v>0.96295153233003294</v>
      </c>
      <c r="AM49" s="18">
        <f t="shared" si="116"/>
        <v>0.83260691198456871</v>
      </c>
      <c r="AO49" s="68">
        <f t="shared" si="117"/>
        <v>-41.369315764874273</v>
      </c>
      <c r="AP49" s="69">
        <f t="shared" si="118"/>
        <v>18.723009043124346</v>
      </c>
      <c r="AQ49" s="69">
        <f t="shared" si="119"/>
        <v>-22.646306721749927</v>
      </c>
      <c r="AS49" t="str">
        <f t="shared" si="143"/>
        <v>23 Teaching and other educational professionals</v>
      </c>
      <c r="AT49" s="18">
        <f t="shared" si="120"/>
        <v>0.82866363306256641</v>
      </c>
      <c r="AU49" s="18">
        <f t="shared" si="120"/>
        <v>0.72531715625500603</v>
      </c>
      <c r="AV49" s="18">
        <f t="shared" si="120"/>
        <v>0.75939352358292722</v>
      </c>
      <c r="AW49" s="18">
        <f t="shared" si="120"/>
        <v>0.59822607703834463</v>
      </c>
      <c r="AX49" s="18">
        <f t="shared" si="120"/>
        <v>0.4419645433609104</v>
      </c>
      <c r="AZ49" s="68">
        <f t="shared" si="121"/>
        <v>-30.265053139540903</v>
      </c>
      <c r="BA49" s="69">
        <f t="shared" si="122"/>
        <v>39.386656731522628</v>
      </c>
      <c r="BB49" s="69">
        <f t="shared" si="123"/>
        <v>9.121603591981728</v>
      </c>
      <c r="BD49" t="str">
        <f t="shared" si="144"/>
        <v>23 Teaching and other educational professionals</v>
      </c>
      <c r="BE49" s="18">
        <f t="shared" si="124"/>
        <v>0.83767343372115022</v>
      </c>
      <c r="BF49" s="18">
        <f t="shared" si="124"/>
        <v>0.79406088708502742</v>
      </c>
      <c r="BG49" s="18">
        <f t="shared" si="124"/>
        <v>0.90363885578246295</v>
      </c>
      <c r="BH49" s="18">
        <f t="shared" si="124"/>
        <v>0.86766171941638526</v>
      </c>
      <c r="BI49" s="18">
        <f t="shared" si="124"/>
        <v>0.87373113356679288</v>
      </c>
      <c r="BK49" s="68">
        <f t="shared" si="125"/>
        <v>2.3409112081348784</v>
      </c>
      <c r="BL49" s="69">
        <f t="shared" si="126"/>
        <v>44.67955646883609</v>
      </c>
      <c r="BM49" s="69">
        <f t="shared" si="127"/>
        <v>47.020467676970966</v>
      </c>
      <c r="BO49" t="str">
        <f t="shared" si="145"/>
        <v>23 Teaching and other educational professionals</v>
      </c>
      <c r="BP49" s="18">
        <f t="shared" si="128"/>
        <v>0.73191800728741585</v>
      </c>
      <c r="BQ49" s="18">
        <f t="shared" si="128"/>
        <v>0.7110015034191195</v>
      </c>
      <c r="BR49" s="18">
        <f t="shared" si="128"/>
        <v>0.74588891839529969</v>
      </c>
      <c r="BS49" s="18">
        <f t="shared" si="128"/>
        <v>0.69956133450539937</v>
      </c>
      <c r="BT49" s="18">
        <f t="shared" si="128"/>
        <v>0.62637538192878295</v>
      </c>
      <c r="BV49" s="68">
        <f t="shared" si="129"/>
        <v>-20.610697666404967</v>
      </c>
      <c r="BW49" s="69">
        <f t="shared" si="130"/>
        <v>48.369790443215578</v>
      </c>
      <c r="BX49" s="69">
        <f t="shared" si="131"/>
        <v>27.759092776810611</v>
      </c>
      <c r="BZ49" t="str">
        <f t="shared" si="146"/>
        <v>23 Teaching and other educational professionals</v>
      </c>
      <c r="CA49" s="18">
        <f t="shared" si="132"/>
        <v>0.705251013640108</v>
      </c>
      <c r="CB49" s="18">
        <f t="shared" si="132"/>
        <v>0.74720935150268941</v>
      </c>
      <c r="CC49" s="18">
        <f t="shared" si="132"/>
        <v>0.83162208036936058</v>
      </c>
      <c r="CD49" s="18">
        <f t="shared" si="132"/>
        <v>0.82008476547541731</v>
      </c>
      <c r="CE49" s="18">
        <f t="shared" si="132"/>
        <v>0.78268101610652097</v>
      </c>
      <c r="CG49" s="68">
        <f t="shared" si="133"/>
        <v>-47.945818879423989</v>
      </c>
      <c r="CH49" s="69">
        <f t="shared" si="134"/>
        <v>35.98378561847489</v>
      </c>
      <c r="CI49" s="69">
        <f t="shared" si="135"/>
        <v>-11.9620332609491</v>
      </c>
      <c r="CK49" t="str">
        <f t="shared" si="147"/>
        <v>23 Teaching and other educational professionals</v>
      </c>
      <c r="CL49" s="18">
        <f t="shared" si="136"/>
        <v>0.35443018765933043</v>
      </c>
      <c r="CM49" s="18">
        <f t="shared" si="136"/>
        <v>0.45514138146875543</v>
      </c>
      <c r="CN49" s="18">
        <f t="shared" si="136"/>
        <v>0.63274854252897828</v>
      </c>
      <c r="CO49" s="18">
        <f t="shared" si="136"/>
        <v>0.76030101800624028</v>
      </c>
      <c r="CP49" s="18">
        <f t="shared" si="136"/>
        <v>0.8792973729663468</v>
      </c>
      <c r="CR49" s="68">
        <f t="shared" si="137"/>
        <v>-43.208454914249565</v>
      </c>
      <c r="CS49" s="69">
        <f t="shared" si="138"/>
        <v>32.524755877508774</v>
      </c>
      <c r="CT49" s="69">
        <f t="shared" si="139"/>
        <v>-10.683699036740791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6.9173195579510001</v>
      </c>
      <c r="C50" s="18">
        <f t="shared" si="104"/>
        <v>7.2545531735356663</v>
      </c>
      <c r="D50" s="18">
        <f t="shared" si="104"/>
        <v>7.6129948504107645</v>
      </c>
      <c r="E50" s="18">
        <f t="shared" si="104"/>
        <v>8.3401011898225939</v>
      </c>
      <c r="F50" s="18">
        <f t="shared" si="104"/>
        <v>8.7944863651977379</v>
      </c>
      <c r="H50" s="68">
        <f t="shared" si="105"/>
        <v>117.93419506940657</v>
      </c>
      <c r="I50" s="69">
        <f t="shared" si="106"/>
        <v>75.914641603097238</v>
      </c>
      <c r="J50" s="69">
        <f t="shared" si="107"/>
        <v>193.84883667250381</v>
      </c>
      <c r="L50" t="str">
        <f t="shared" si="140"/>
        <v>24 Business, media and public service professionals</v>
      </c>
      <c r="M50" s="18">
        <f t="shared" si="108"/>
        <v>12.511688300463842</v>
      </c>
      <c r="N50" s="18">
        <f t="shared" si="108"/>
        <v>13.201161488399341</v>
      </c>
      <c r="O50" s="18">
        <f t="shared" si="108"/>
        <v>13.249043128537727</v>
      </c>
      <c r="P50" s="18">
        <f t="shared" si="108"/>
        <v>13.577952283617858</v>
      </c>
      <c r="Q50" s="18">
        <f t="shared" si="108"/>
        <v>13.002628975927225</v>
      </c>
      <c r="S50" s="68">
        <f t="shared" si="109"/>
        <v>84.169587666783301</v>
      </c>
      <c r="T50" s="69">
        <f t="shared" si="110"/>
        <v>68.27849701633825</v>
      </c>
      <c r="U50" s="69">
        <f t="shared" si="111"/>
        <v>152.44808468312155</v>
      </c>
      <c r="W50" t="str">
        <f t="shared" si="141"/>
        <v>24 Business, media and public service professionals</v>
      </c>
      <c r="X50" s="18">
        <f t="shared" si="112"/>
        <v>11.12333025234309</v>
      </c>
      <c r="Y50" s="18">
        <f t="shared" si="112"/>
        <v>11.537908766751753</v>
      </c>
      <c r="Z50" s="18">
        <f t="shared" si="112"/>
        <v>12.215576676592818</v>
      </c>
      <c r="AA50" s="18">
        <f t="shared" si="112"/>
        <v>12.441925063186977</v>
      </c>
      <c r="AB50" s="18">
        <f t="shared" si="112"/>
        <v>11.669887314922621</v>
      </c>
      <c r="AD50" s="68">
        <f t="shared" si="113"/>
        <v>17.344538854825746</v>
      </c>
      <c r="AE50" s="69">
        <f t="shared" si="114"/>
        <v>57.581154804818247</v>
      </c>
      <c r="AF50" s="69">
        <f t="shared" si="115"/>
        <v>74.925693659643983</v>
      </c>
      <c r="AH50" t="str">
        <f t="shared" si="142"/>
        <v>24 Business, media and public service professionals</v>
      </c>
      <c r="AI50" s="18">
        <f t="shared" si="116"/>
        <v>3.8342828345410087</v>
      </c>
      <c r="AJ50" s="18">
        <f t="shared" si="116"/>
        <v>3.8599550252805157</v>
      </c>
      <c r="AK50" s="18">
        <f t="shared" si="116"/>
        <v>4.1303483408330681</v>
      </c>
      <c r="AL50" s="18">
        <f t="shared" si="116"/>
        <v>4.0870657015492462</v>
      </c>
      <c r="AM50" s="18">
        <f t="shared" si="116"/>
        <v>3.8139187497795732</v>
      </c>
      <c r="AO50" s="68">
        <f t="shared" si="117"/>
        <v>3.7990680363566636</v>
      </c>
      <c r="AP50" s="69">
        <f t="shared" si="118"/>
        <v>38.810284346727251</v>
      </c>
      <c r="AQ50" s="69">
        <f t="shared" si="119"/>
        <v>42.609352383083916</v>
      </c>
      <c r="AS50" t="str">
        <f t="shared" si="143"/>
        <v>24 Business, media and public service professionals</v>
      </c>
      <c r="AT50" s="18">
        <f t="shared" si="120"/>
        <v>5.9660836656563525</v>
      </c>
      <c r="AU50" s="18">
        <f t="shared" si="120"/>
        <v>6.2043162603224502</v>
      </c>
      <c r="AV50" s="18">
        <f t="shared" si="120"/>
        <v>6.7511447078963336</v>
      </c>
      <c r="AW50" s="18">
        <f t="shared" si="120"/>
        <v>7.0869560110803853</v>
      </c>
      <c r="AX50" s="18">
        <f t="shared" si="120"/>
        <v>6.8722457999607443</v>
      </c>
      <c r="AZ50" s="68">
        <f t="shared" si="121"/>
        <v>21.969488172526987</v>
      </c>
      <c r="BA50" s="69">
        <f t="shared" si="122"/>
        <v>55.083745800573482</v>
      </c>
      <c r="BB50" s="69">
        <f t="shared" si="123"/>
        <v>77.053233973100461</v>
      </c>
      <c r="BD50" t="str">
        <f t="shared" si="144"/>
        <v>24 Business, media and public service professionals</v>
      </c>
      <c r="BE50" s="18">
        <f t="shared" si="124"/>
        <v>3.3925699346347455</v>
      </c>
      <c r="BF50" s="18">
        <f t="shared" si="124"/>
        <v>3.8261026585120086</v>
      </c>
      <c r="BG50" s="18">
        <f t="shared" si="124"/>
        <v>4.4362090076919944</v>
      </c>
      <c r="BH50" s="18">
        <f t="shared" si="124"/>
        <v>4.7317806595026326</v>
      </c>
      <c r="BI50" s="18">
        <f t="shared" si="124"/>
        <v>5.0723441174221815</v>
      </c>
      <c r="BK50" s="68">
        <f t="shared" si="125"/>
        <v>21.021651510913138</v>
      </c>
      <c r="BL50" s="69">
        <f t="shared" si="126"/>
        <v>48.10078045517772</v>
      </c>
      <c r="BM50" s="69">
        <f t="shared" si="127"/>
        <v>69.122431966090858</v>
      </c>
      <c r="BO50" t="str">
        <f t="shared" si="145"/>
        <v>24 Business, media and public service professionals</v>
      </c>
      <c r="BP50" s="18">
        <f t="shared" si="128"/>
        <v>2.4532578559224403</v>
      </c>
      <c r="BQ50" s="18">
        <f t="shared" si="128"/>
        <v>2.6264440508452651</v>
      </c>
      <c r="BR50" s="18">
        <f t="shared" si="128"/>
        <v>2.9772498078632146</v>
      </c>
      <c r="BS50" s="18">
        <f t="shared" si="128"/>
        <v>2.9465514308366498</v>
      </c>
      <c r="BT50" s="18">
        <f t="shared" si="128"/>
        <v>2.9223527077728999</v>
      </c>
      <c r="BV50" s="68">
        <f t="shared" si="129"/>
        <v>-7.2062309604367121</v>
      </c>
      <c r="BW50" s="69">
        <f t="shared" si="130"/>
        <v>43.681351921322822</v>
      </c>
      <c r="BX50" s="69">
        <f t="shared" si="131"/>
        <v>36.475120960886102</v>
      </c>
      <c r="BZ50" t="str">
        <f t="shared" si="146"/>
        <v>24 Business, media and public service professionals</v>
      </c>
      <c r="CA50" s="18">
        <f t="shared" si="132"/>
        <v>2.1966888975026495</v>
      </c>
      <c r="CB50" s="18">
        <f t="shared" si="132"/>
        <v>2.5334448277371666</v>
      </c>
      <c r="CC50" s="18">
        <f t="shared" si="132"/>
        <v>2.8951793424534453</v>
      </c>
      <c r="CD50" s="18">
        <f t="shared" si="132"/>
        <v>3.0100480582736804</v>
      </c>
      <c r="CE50" s="18">
        <f t="shared" si="132"/>
        <v>3.0562488182194425</v>
      </c>
      <c r="CG50" s="68">
        <f t="shared" si="133"/>
        <v>-41.613819220927724</v>
      </c>
      <c r="CH50" s="69">
        <f t="shared" si="134"/>
        <v>32.11226764663953</v>
      </c>
      <c r="CI50" s="69">
        <f t="shared" si="135"/>
        <v>-9.5015515742881895</v>
      </c>
      <c r="CK50" t="str">
        <f t="shared" si="147"/>
        <v>24 Business, media and public service professionals</v>
      </c>
      <c r="CL50" s="18">
        <f t="shared" si="136"/>
        <v>1.3418536430406967</v>
      </c>
      <c r="CM50" s="18">
        <f t="shared" si="136"/>
        <v>1.7750149107919344</v>
      </c>
      <c r="CN50" s="18">
        <f t="shared" si="136"/>
        <v>2.1751454135649446</v>
      </c>
      <c r="CO50" s="18">
        <f t="shared" si="136"/>
        <v>2.5661208029172431</v>
      </c>
      <c r="CP50" s="18">
        <f t="shared" si="136"/>
        <v>3.0634308848660501</v>
      </c>
      <c r="CR50" s="68">
        <f t="shared" si="137"/>
        <v>-42.442906777510622</v>
      </c>
      <c r="CS50" s="69">
        <f t="shared" si="138"/>
        <v>26.560819107999752</v>
      </c>
      <c r="CT50" s="69">
        <f t="shared" si="139"/>
        <v>-15.882087669510872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2.3975722273483586</v>
      </c>
      <c r="C51" s="18">
        <f t="shared" si="104"/>
        <v>2.5545088430691973</v>
      </c>
      <c r="D51" s="18">
        <f t="shared" si="104"/>
        <v>2.5471475852619085</v>
      </c>
      <c r="E51" s="18">
        <f t="shared" si="104"/>
        <v>2.349476320305373</v>
      </c>
      <c r="F51" s="18">
        <f t="shared" si="104"/>
        <v>2.5811640231250497</v>
      </c>
      <c r="H51" s="68">
        <f t="shared" si="105"/>
        <v>91.175365313099746</v>
      </c>
      <c r="I51" s="69">
        <f t="shared" si="106"/>
        <v>61.137257351067419</v>
      </c>
      <c r="J51" s="69">
        <f t="shared" si="107"/>
        <v>152.31262266416715</v>
      </c>
      <c r="L51" t="str">
        <f t="shared" si="140"/>
        <v>31 Science, engineering and technology associate professionals</v>
      </c>
      <c r="M51" s="18">
        <f t="shared" si="108"/>
        <v>2.1268574249665657</v>
      </c>
      <c r="N51" s="18">
        <f t="shared" si="108"/>
        <v>2.1804451692890017</v>
      </c>
      <c r="O51" s="18">
        <f t="shared" si="108"/>
        <v>2.0984033664289989</v>
      </c>
      <c r="P51" s="18">
        <f t="shared" si="108"/>
        <v>1.7709915545961457</v>
      </c>
      <c r="Q51" s="18">
        <f t="shared" si="108"/>
        <v>1.6878879649552652</v>
      </c>
      <c r="S51" s="68">
        <f t="shared" si="109"/>
        <v>50.947491971827617</v>
      </c>
      <c r="T51" s="69">
        <f t="shared" si="110"/>
        <v>49.471561814392416</v>
      </c>
      <c r="U51" s="69">
        <f t="shared" si="111"/>
        <v>100.41905378622005</v>
      </c>
      <c r="W51" t="str">
        <f t="shared" si="141"/>
        <v>31 Science, engineering and technology associate professionals</v>
      </c>
      <c r="X51" s="18">
        <f t="shared" si="112"/>
        <v>2.5454559110107748</v>
      </c>
      <c r="Y51" s="18">
        <f t="shared" si="112"/>
        <v>2.7234424906322281</v>
      </c>
      <c r="Z51" s="18">
        <f t="shared" si="112"/>
        <v>2.7414884651531821</v>
      </c>
      <c r="AA51" s="18">
        <f t="shared" si="112"/>
        <v>2.3555842968314025</v>
      </c>
      <c r="AB51" s="18">
        <f t="shared" si="112"/>
        <v>2.2697773507167165</v>
      </c>
      <c r="AD51" s="68">
        <f t="shared" si="113"/>
        <v>1.6967395189274175</v>
      </c>
      <c r="AE51" s="69">
        <f t="shared" si="114"/>
        <v>42.170220170507804</v>
      </c>
      <c r="AF51" s="69">
        <f t="shared" si="115"/>
        <v>43.86695968943522</v>
      </c>
      <c r="AH51" t="str">
        <f t="shared" si="142"/>
        <v>31 Science, engineering and technology associate professionals</v>
      </c>
      <c r="AI51" s="18">
        <f t="shared" si="116"/>
        <v>1.4112522515940056</v>
      </c>
      <c r="AJ51" s="18">
        <f t="shared" si="116"/>
        <v>1.7289518746848338</v>
      </c>
      <c r="AK51" s="18">
        <f t="shared" si="116"/>
        <v>1.8412885978842271</v>
      </c>
      <c r="AL51" s="18">
        <f t="shared" si="116"/>
        <v>1.8504544269304697</v>
      </c>
      <c r="AM51" s="18">
        <f t="shared" si="116"/>
        <v>2.1525633293866768</v>
      </c>
      <c r="AO51" s="68">
        <f t="shared" si="117"/>
        <v>31.414343958734044</v>
      </c>
      <c r="AP51" s="69">
        <f t="shared" si="118"/>
        <v>50.398312684369138</v>
      </c>
      <c r="AQ51" s="69">
        <f t="shared" si="119"/>
        <v>81.812656643103182</v>
      </c>
      <c r="AS51" t="str">
        <f t="shared" si="143"/>
        <v>31 Science, engineering and technology associate professionals</v>
      </c>
      <c r="AT51" s="18">
        <f t="shared" si="120"/>
        <v>3.7729800639745368</v>
      </c>
      <c r="AU51" s="18">
        <f t="shared" si="120"/>
        <v>3.8326092623544081</v>
      </c>
      <c r="AV51" s="18">
        <f t="shared" si="120"/>
        <v>3.8030375357597337</v>
      </c>
      <c r="AW51" s="18">
        <f t="shared" si="120"/>
        <v>3.0428377042335546</v>
      </c>
      <c r="AX51" s="18">
        <f t="shared" si="120"/>
        <v>2.6198439169751873</v>
      </c>
      <c r="AZ51" s="68">
        <f t="shared" si="121"/>
        <v>-17.458047075513583</v>
      </c>
      <c r="BA51" s="69">
        <f t="shared" si="122"/>
        <v>31.598994456183359</v>
      </c>
      <c r="BB51" s="69">
        <f t="shared" si="123"/>
        <v>14.140947380669774</v>
      </c>
      <c r="BD51" t="str">
        <f t="shared" si="144"/>
        <v>31 Science, engineering and technology associate professionals</v>
      </c>
      <c r="BE51" s="18">
        <f t="shared" si="124"/>
        <v>1.5854162660083888</v>
      </c>
      <c r="BF51" s="18">
        <f t="shared" si="124"/>
        <v>1.6613729325054698</v>
      </c>
      <c r="BG51" s="18">
        <f t="shared" si="124"/>
        <v>1.9271842802326811</v>
      </c>
      <c r="BH51" s="18">
        <f t="shared" si="124"/>
        <v>1.483691888235708</v>
      </c>
      <c r="BI51" s="18">
        <f t="shared" si="124"/>
        <v>1.2936359225468164</v>
      </c>
      <c r="BK51" s="68">
        <f t="shared" si="125"/>
        <v>-28.951455139229825</v>
      </c>
      <c r="BL51" s="69">
        <f t="shared" si="126"/>
        <v>26.686281347288578</v>
      </c>
      <c r="BM51" s="69">
        <f t="shared" si="127"/>
        <v>-2.2651737919412502</v>
      </c>
      <c r="BO51" t="str">
        <f t="shared" si="145"/>
        <v>31 Science, engineering and technology associate professionals</v>
      </c>
      <c r="BP51" s="18">
        <f t="shared" si="128"/>
        <v>1.0979658593017674</v>
      </c>
      <c r="BQ51" s="18">
        <f t="shared" si="128"/>
        <v>1.240720827789493</v>
      </c>
      <c r="BR51" s="18">
        <f t="shared" si="128"/>
        <v>1.4785815380055647</v>
      </c>
      <c r="BS51" s="18">
        <f t="shared" si="128"/>
        <v>1.1922757635422172</v>
      </c>
      <c r="BT51" s="18">
        <f t="shared" si="128"/>
        <v>1.2362618450156784</v>
      </c>
      <c r="BV51" s="68">
        <f t="shared" si="129"/>
        <v>-20.956411902171524</v>
      </c>
      <c r="BW51" s="69">
        <f t="shared" si="130"/>
        <v>32.656936473893431</v>
      </c>
      <c r="BX51" s="69">
        <f t="shared" si="131"/>
        <v>11.70052457172191</v>
      </c>
      <c r="BZ51" t="str">
        <f t="shared" si="146"/>
        <v>31 Science, engineering and technology associate professionals</v>
      </c>
      <c r="CA51" s="18">
        <f t="shared" si="132"/>
        <v>1.2879124353601783</v>
      </c>
      <c r="CB51" s="18">
        <f t="shared" si="132"/>
        <v>1.5315795219543733</v>
      </c>
      <c r="CC51" s="18">
        <f t="shared" si="132"/>
        <v>1.9349300902793867</v>
      </c>
      <c r="CD51" s="18">
        <f t="shared" si="132"/>
        <v>1.6325971503263796</v>
      </c>
      <c r="CE51" s="18">
        <f t="shared" si="132"/>
        <v>1.9393196658090404</v>
      </c>
      <c r="CG51" s="68">
        <f t="shared" si="133"/>
        <v>-44.565395485342506</v>
      </c>
      <c r="CH51" s="69">
        <f t="shared" si="134"/>
        <v>25.255033654339069</v>
      </c>
      <c r="CI51" s="69">
        <f t="shared" si="135"/>
        <v>-19.310361831003437</v>
      </c>
      <c r="CK51" t="str">
        <f t="shared" si="147"/>
        <v>31 Science, engineering and technology associate professionals</v>
      </c>
      <c r="CL51" s="18">
        <f t="shared" si="136"/>
        <v>0.64543248049578594</v>
      </c>
      <c r="CM51" s="18">
        <f t="shared" si="136"/>
        <v>0.95267432655396134</v>
      </c>
      <c r="CN51" s="18">
        <f t="shared" si="136"/>
        <v>1.3003822870164929</v>
      </c>
      <c r="CO51" s="18">
        <f t="shared" si="136"/>
        <v>1.5684960651505677</v>
      </c>
      <c r="CP51" s="18">
        <f t="shared" si="136"/>
        <v>2.864793221589256</v>
      </c>
      <c r="CR51" s="68">
        <f t="shared" si="137"/>
        <v>-9.9670879219378943</v>
      </c>
      <c r="CS51" s="69">
        <f t="shared" si="138"/>
        <v>32.588378691027344</v>
      </c>
      <c r="CT51" s="69">
        <f t="shared" si="139"/>
        <v>22.621290769089448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0.46925413307223002</v>
      </c>
      <c r="C52" s="18">
        <f t="shared" si="104"/>
        <v>0.50053713154742929</v>
      </c>
      <c r="D52" s="18">
        <f t="shared" si="104"/>
        <v>0.46494953317444937</v>
      </c>
      <c r="E52" s="18">
        <f t="shared" si="104"/>
        <v>0.509586599547448</v>
      </c>
      <c r="F52" s="18">
        <f t="shared" si="104"/>
        <v>0.67086621031975779</v>
      </c>
      <c r="H52" s="68">
        <f t="shared" si="105"/>
        <v>172.20778215208134</v>
      </c>
      <c r="I52" s="69">
        <f t="shared" si="106"/>
        <v>99.270464921898068</v>
      </c>
      <c r="J52" s="69">
        <f t="shared" si="107"/>
        <v>271.47824707397945</v>
      </c>
      <c r="L52" t="str">
        <f t="shared" si="140"/>
        <v>32 Health and social care associate professionals</v>
      </c>
      <c r="M52" s="18">
        <f t="shared" si="108"/>
        <v>1.7493594855616164</v>
      </c>
      <c r="N52" s="18">
        <f t="shared" si="108"/>
        <v>1.9712043584012053</v>
      </c>
      <c r="O52" s="18">
        <f t="shared" si="108"/>
        <v>2.014729355459993</v>
      </c>
      <c r="P52" s="18">
        <f t="shared" si="108"/>
        <v>2.0646180260626581</v>
      </c>
      <c r="Q52" s="18">
        <f t="shared" si="108"/>
        <v>2.4507545366235841</v>
      </c>
      <c r="S52" s="68">
        <f t="shared" si="109"/>
        <v>128.27290209655274</v>
      </c>
      <c r="T52" s="69">
        <f t="shared" si="110"/>
        <v>85.735819020758811</v>
      </c>
      <c r="U52" s="69">
        <f t="shared" si="111"/>
        <v>214.00872111731158</v>
      </c>
      <c r="W52" t="str">
        <f t="shared" si="141"/>
        <v>32 Health and social care associate professionals</v>
      </c>
      <c r="X52" s="18">
        <f t="shared" si="112"/>
        <v>2.5457159057077554</v>
      </c>
      <c r="Y52" s="18">
        <f t="shared" si="112"/>
        <v>2.9016908303786835</v>
      </c>
      <c r="Z52" s="18">
        <f t="shared" si="112"/>
        <v>2.8931529077905345</v>
      </c>
      <c r="AA52" s="18">
        <f t="shared" si="112"/>
        <v>2.9832969688210222</v>
      </c>
      <c r="AB52" s="18">
        <f t="shared" si="112"/>
        <v>3.0999137731404303</v>
      </c>
      <c r="AD52" s="68">
        <f t="shared" si="113"/>
        <v>31.609857985975392</v>
      </c>
      <c r="AE52" s="69">
        <f t="shared" si="114"/>
        <v>75.056954596293238</v>
      </c>
      <c r="AF52" s="69">
        <f t="shared" si="115"/>
        <v>106.66681258226862</v>
      </c>
      <c r="AH52" t="str">
        <f t="shared" si="142"/>
        <v>32 Health and social care associate professionals</v>
      </c>
      <c r="AI52" s="18">
        <f t="shared" si="116"/>
        <v>6.0982861608701011</v>
      </c>
      <c r="AJ52" s="18">
        <f t="shared" si="116"/>
        <v>5.7308870198496376</v>
      </c>
      <c r="AK52" s="18">
        <f t="shared" si="116"/>
        <v>5.4317750581485029</v>
      </c>
      <c r="AL52" s="18">
        <f t="shared" si="116"/>
        <v>4.1633924525378854</v>
      </c>
      <c r="AM52" s="18">
        <f t="shared" si="116"/>
        <v>2.3836313604056159</v>
      </c>
      <c r="AO52" s="68">
        <f t="shared" si="117"/>
        <v>-50.670579708807992</v>
      </c>
      <c r="AP52" s="69">
        <f t="shared" si="118"/>
        <v>31.069960396828588</v>
      </c>
      <c r="AQ52" s="69">
        <f t="shared" si="119"/>
        <v>-19.600619311979408</v>
      </c>
      <c r="AS52" t="str">
        <f t="shared" si="143"/>
        <v>32 Health and social care associate professionals</v>
      </c>
      <c r="AT52" s="18">
        <f t="shared" si="120"/>
        <v>1.2809823893907126</v>
      </c>
      <c r="AU52" s="18">
        <f t="shared" si="120"/>
        <v>1.3990312392065991</v>
      </c>
      <c r="AV52" s="18">
        <f t="shared" si="120"/>
        <v>1.5010523608020545</v>
      </c>
      <c r="AW52" s="18">
        <f t="shared" si="120"/>
        <v>1.3667958742688842</v>
      </c>
      <c r="AX52" s="18">
        <f t="shared" si="120"/>
        <v>1.3100052184432558</v>
      </c>
      <c r="AZ52" s="68">
        <f t="shared" si="121"/>
        <v>4.5700023159708572</v>
      </c>
      <c r="BA52" s="69">
        <f t="shared" si="122"/>
        <v>56.30753539482086</v>
      </c>
      <c r="BB52" s="69">
        <f t="shared" si="123"/>
        <v>60.877537710791728</v>
      </c>
      <c r="BD52" t="str">
        <f t="shared" si="144"/>
        <v>32 Health and social care associate professionals</v>
      </c>
      <c r="BE52" s="18">
        <f t="shared" si="124"/>
        <v>1.3932936874508071</v>
      </c>
      <c r="BF52" s="18">
        <f t="shared" si="124"/>
        <v>1.668225718517484</v>
      </c>
      <c r="BG52" s="18">
        <f t="shared" si="124"/>
        <v>1.663370523723972</v>
      </c>
      <c r="BH52" s="18">
        <f t="shared" si="124"/>
        <v>1.6596429175020986</v>
      </c>
      <c r="BI52" s="18">
        <f t="shared" si="124"/>
        <v>1.7024085777786806</v>
      </c>
      <c r="BK52" s="68">
        <f t="shared" si="125"/>
        <v>8.3281092283106286</v>
      </c>
      <c r="BL52" s="69">
        <f t="shared" si="126"/>
        <v>60.078887044709759</v>
      </c>
      <c r="BM52" s="69">
        <f t="shared" si="127"/>
        <v>68.406996273020397</v>
      </c>
      <c r="BO52" t="str">
        <f t="shared" si="145"/>
        <v>32 Health and social care associate professionals</v>
      </c>
      <c r="BP52" s="18">
        <f t="shared" si="128"/>
        <v>1.1216153110393419</v>
      </c>
      <c r="BQ52" s="18">
        <f t="shared" si="128"/>
        <v>1.2502333228824274</v>
      </c>
      <c r="BR52" s="18">
        <f t="shared" si="128"/>
        <v>1.1994013028165409</v>
      </c>
      <c r="BS52" s="18">
        <f t="shared" si="128"/>
        <v>1.1270517980545103</v>
      </c>
      <c r="BT52" s="18">
        <f t="shared" si="128"/>
        <v>1.0122094074897166</v>
      </c>
      <c r="BV52" s="68">
        <f t="shared" si="129"/>
        <v>-20.217560258236951</v>
      </c>
      <c r="BW52" s="69">
        <f t="shared" si="130"/>
        <v>51.034998599255211</v>
      </c>
      <c r="BX52" s="69">
        <f t="shared" si="131"/>
        <v>30.81743834101826</v>
      </c>
      <c r="BZ52" t="str">
        <f t="shared" si="146"/>
        <v>32 Health and social care associate professionals</v>
      </c>
      <c r="CA52" s="18">
        <f t="shared" si="132"/>
        <v>0.67523384219486227</v>
      </c>
      <c r="CB52" s="18">
        <f t="shared" si="132"/>
        <v>0.71767243014075988</v>
      </c>
      <c r="CC52" s="18">
        <f t="shared" si="132"/>
        <v>0.65418208108204712</v>
      </c>
      <c r="CD52" s="18">
        <f t="shared" si="132"/>
        <v>0.58489268405472106</v>
      </c>
      <c r="CE52" s="18">
        <f t="shared" si="132"/>
        <v>0.52778905335039927</v>
      </c>
      <c r="CG52" s="68">
        <f t="shared" si="133"/>
        <v>-55.377020513018792</v>
      </c>
      <c r="CH52" s="69">
        <f t="shared" si="134"/>
        <v>30.289315942470367</v>
      </c>
      <c r="CI52" s="69">
        <f t="shared" si="135"/>
        <v>-25.087704570548425</v>
      </c>
      <c r="CK52" t="str">
        <f t="shared" si="147"/>
        <v>32 Health and social care associate professionals</v>
      </c>
      <c r="CL52" s="18">
        <f t="shared" si="136"/>
        <v>0.23821840726404994</v>
      </c>
      <c r="CM52" s="18">
        <f t="shared" si="136"/>
        <v>0.3203468577148032</v>
      </c>
      <c r="CN52" s="18">
        <f t="shared" si="136"/>
        <v>0.38285349561176651</v>
      </c>
      <c r="CO52" s="18">
        <f t="shared" si="136"/>
        <v>0.45079447865893152</v>
      </c>
      <c r="CP52" s="18">
        <f t="shared" si="136"/>
        <v>0.68897000031158229</v>
      </c>
      <c r="CR52" s="68">
        <f t="shared" si="137"/>
        <v>-26.456082928841351</v>
      </c>
      <c r="CS52" s="69">
        <f t="shared" si="138"/>
        <v>32.356725898515379</v>
      </c>
      <c r="CT52" s="69">
        <f t="shared" si="139"/>
        <v>5.9006429696740259</v>
      </c>
    </row>
    <row r="53" spans="1:98" x14ac:dyDescent="0.2">
      <c r="A53" t="str">
        <f t="shared" si="103"/>
        <v>33 Protective service occupations</v>
      </c>
      <c r="B53" s="18">
        <f t="shared" si="104"/>
        <v>0.31670990355548084</v>
      </c>
      <c r="C53" s="18">
        <f t="shared" si="104"/>
        <v>0.34020976202143816</v>
      </c>
      <c r="D53" s="18">
        <f t="shared" si="104"/>
        <v>0.31519718869402763</v>
      </c>
      <c r="E53" s="18">
        <f t="shared" si="104"/>
        <v>0.39494812448436351</v>
      </c>
      <c r="F53" s="18">
        <f t="shared" si="104"/>
        <v>0.49242722924824672</v>
      </c>
      <c r="H53" s="68">
        <f t="shared" si="105"/>
        <v>194.73394644032962</v>
      </c>
      <c r="I53" s="69">
        <f t="shared" si="106"/>
        <v>74.220978275092108</v>
      </c>
      <c r="J53" s="69">
        <f t="shared" si="107"/>
        <v>268.95492471542173</v>
      </c>
      <c r="L53" t="str">
        <f t="shared" si="140"/>
        <v>33 Protective service occupations</v>
      </c>
      <c r="M53" s="18">
        <f t="shared" si="108"/>
        <v>0.6305099128307653</v>
      </c>
      <c r="N53" s="18">
        <f t="shared" si="108"/>
        <v>0.6033263632595649</v>
      </c>
      <c r="O53" s="18">
        <f t="shared" si="108"/>
        <v>0.5572927593321173</v>
      </c>
      <c r="P53" s="18">
        <f t="shared" si="108"/>
        <v>0.66839046571674321</v>
      </c>
      <c r="Q53" s="18">
        <f t="shared" si="108"/>
        <v>0.78471075659439438</v>
      </c>
      <c r="S53" s="68">
        <f t="shared" si="109"/>
        <v>164.2393331086457</v>
      </c>
      <c r="T53" s="69">
        <f t="shared" si="110"/>
        <v>59.121381014826312</v>
      </c>
      <c r="U53" s="69">
        <f t="shared" si="111"/>
        <v>223.36071412347201</v>
      </c>
      <c r="W53" t="str">
        <f t="shared" si="141"/>
        <v>33 Protective service occupations</v>
      </c>
      <c r="X53" s="18">
        <f t="shared" si="112"/>
        <v>1.222310363076089</v>
      </c>
      <c r="Y53" s="18">
        <f t="shared" si="112"/>
        <v>1.2302870705558293</v>
      </c>
      <c r="Z53" s="18">
        <f t="shared" si="112"/>
        <v>1.3025636909869349</v>
      </c>
      <c r="AA53" s="18">
        <f t="shared" si="112"/>
        <v>1.5651636445988844</v>
      </c>
      <c r="AB53" s="18">
        <f t="shared" si="112"/>
        <v>1.9762644491579568</v>
      </c>
      <c r="AD53" s="68">
        <f t="shared" si="113"/>
        <v>86.361537344879153</v>
      </c>
      <c r="AE53" s="69">
        <f t="shared" si="114"/>
        <v>61.472953913828732</v>
      </c>
      <c r="AF53" s="69">
        <f t="shared" si="115"/>
        <v>147.83449125870789</v>
      </c>
      <c r="AH53" t="str">
        <f t="shared" si="142"/>
        <v>33 Protective service occupations</v>
      </c>
      <c r="AI53" s="18">
        <f t="shared" si="116"/>
        <v>1.1711969969109928</v>
      </c>
      <c r="AJ53" s="18">
        <f t="shared" si="116"/>
        <v>1.2719900394972083</v>
      </c>
      <c r="AK53" s="18">
        <f t="shared" si="116"/>
        <v>1.3215809835293331</v>
      </c>
      <c r="AL53" s="18">
        <f t="shared" si="116"/>
        <v>1.7018016458527543</v>
      </c>
      <c r="AM53" s="18">
        <f t="shared" si="116"/>
        <v>2.1528581921856254</v>
      </c>
      <c r="AO53" s="68">
        <f t="shared" si="117"/>
        <v>83.117706715779576</v>
      </c>
      <c r="AP53" s="69">
        <f t="shared" si="118"/>
        <v>53.487340402800562</v>
      </c>
      <c r="AQ53" s="69">
        <f t="shared" si="119"/>
        <v>136.60504711858016</v>
      </c>
      <c r="AS53" t="str">
        <f t="shared" si="143"/>
        <v>33 Protective service occupations</v>
      </c>
      <c r="AT53" s="18">
        <f t="shared" si="120"/>
        <v>1.073037232996791</v>
      </c>
      <c r="AU53" s="18">
        <f t="shared" si="120"/>
        <v>1.0110360851252049</v>
      </c>
      <c r="AV53" s="18">
        <f t="shared" si="120"/>
        <v>1.0464031001332517</v>
      </c>
      <c r="AW53" s="18">
        <f t="shared" si="120"/>
        <v>1.1234612065273311</v>
      </c>
      <c r="AX53" s="18">
        <f t="shared" si="120"/>
        <v>1.1766599904938198</v>
      </c>
      <c r="AZ53" s="68">
        <f t="shared" si="121"/>
        <v>34.735457929445531</v>
      </c>
      <c r="BA53" s="69">
        <f t="shared" si="122"/>
        <v>46.22684141203905</v>
      </c>
      <c r="BB53" s="69">
        <f t="shared" si="123"/>
        <v>80.962299341484581</v>
      </c>
      <c r="BD53" t="str">
        <f t="shared" si="144"/>
        <v>33 Protective service occupations</v>
      </c>
      <c r="BE53" s="18">
        <f t="shared" si="124"/>
        <v>0.94494510150182753</v>
      </c>
      <c r="BF53" s="18">
        <f t="shared" si="124"/>
        <v>0.87334400626414543</v>
      </c>
      <c r="BG53" s="18">
        <f t="shared" si="124"/>
        <v>0.96444493261978248</v>
      </c>
      <c r="BH53" s="18">
        <f t="shared" si="124"/>
        <v>1.0696032400619371</v>
      </c>
      <c r="BI53" s="18">
        <f t="shared" si="124"/>
        <v>1.1301274604049245</v>
      </c>
      <c r="BK53" s="68">
        <f t="shared" si="125"/>
        <v>24.02703383858185</v>
      </c>
      <c r="BL53" s="69">
        <f t="shared" si="126"/>
        <v>30.396804321462202</v>
      </c>
      <c r="BM53" s="69">
        <f t="shared" si="127"/>
        <v>54.423838160044049</v>
      </c>
      <c r="BO53" t="str">
        <f t="shared" si="145"/>
        <v>33 Protective service occupations</v>
      </c>
      <c r="BP53" s="18">
        <f t="shared" si="128"/>
        <v>1.0785632916934462</v>
      </c>
      <c r="BQ53" s="18">
        <f t="shared" si="128"/>
        <v>1.093050136285562</v>
      </c>
      <c r="BR53" s="18">
        <f t="shared" si="128"/>
        <v>1.2292781818602356</v>
      </c>
      <c r="BS53" s="18">
        <f t="shared" si="128"/>
        <v>1.3655761018688151</v>
      </c>
      <c r="BT53" s="18">
        <f t="shared" si="128"/>
        <v>1.4160736605365376</v>
      </c>
      <c r="BV53" s="68">
        <f t="shared" si="129"/>
        <v>8.902319814974355</v>
      </c>
      <c r="BW53" s="69">
        <f t="shared" si="130"/>
        <v>35.274061872614993</v>
      </c>
      <c r="BX53" s="69">
        <f t="shared" si="131"/>
        <v>44.176381687589341</v>
      </c>
      <c r="BZ53" t="str">
        <f t="shared" si="146"/>
        <v>33 Protective service occupations</v>
      </c>
      <c r="CA53" s="18">
        <f t="shared" si="132"/>
        <v>0.9085222260042346</v>
      </c>
      <c r="CB53" s="18">
        <f t="shared" si="132"/>
        <v>0.93179881605138859</v>
      </c>
      <c r="CC53" s="18">
        <f t="shared" si="132"/>
        <v>1.053397889064926</v>
      </c>
      <c r="CD53" s="18">
        <f t="shared" si="132"/>
        <v>1.2065755956457052</v>
      </c>
      <c r="CE53" s="18">
        <f t="shared" si="132"/>
        <v>1.2045315882124659</v>
      </c>
      <c r="CG53" s="68">
        <f t="shared" si="133"/>
        <v>-36.755526666176685</v>
      </c>
      <c r="CH53" s="69">
        <f t="shared" si="134"/>
        <v>30.662766360837711</v>
      </c>
      <c r="CI53" s="69">
        <f t="shared" si="135"/>
        <v>-6.0927603053389703</v>
      </c>
      <c r="CK53" t="str">
        <f t="shared" si="147"/>
        <v>33 Protective service occupations</v>
      </c>
      <c r="CL53" s="18">
        <f t="shared" si="136"/>
        <v>0.41274602442249486</v>
      </c>
      <c r="CM53" s="18">
        <f t="shared" si="136"/>
        <v>0.40141854461280119</v>
      </c>
      <c r="CN53" s="18">
        <f t="shared" si="136"/>
        <v>0.45628225620335727</v>
      </c>
      <c r="CO53" s="18">
        <f t="shared" si="136"/>
        <v>0.55223833061878336</v>
      </c>
      <c r="CP53" s="18">
        <f t="shared" si="136"/>
        <v>0.73078224689684024</v>
      </c>
      <c r="CR53" s="68">
        <f t="shared" si="137"/>
        <v>-34.546410227867533</v>
      </c>
      <c r="CS53" s="69">
        <f t="shared" si="138"/>
        <v>18.274325303137946</v>
      </c>
      <c r="CT53" s="69">
        <f t="shared" si="139"/>
        <v>-16.27208492472959</v>
      </c>
    </row>
    <row r="54" spans="1:98" x14ac:dyDescent="0.2">
      <c r="A54" t="str">
        <f t="shared" si="103"/>
        <v>34 Culture, media and sports occupations</v>
      </c>
      <c r="B54" s="18">
        <f t="shared" si="104"/>
        <v>0.91729746975800774</v>
      </c>
      <c r="C54" s="18">
        <f t="shared" si="104"/>
        <v>1.014741964110748</v>
      </c>
      <c r="D54" s="18">
        <f t="shared" si="104"/>
        <v>1.0675367968784899</v>
      </c>
      <c r="E54" s="18">
        <f t="shared" si="104"/>
        <v>0.99742585011566987</v>
      </c>
      <c r="F54" s="18">
        <f t="shared" si="104"/>
        <v>0.98250194027295723</v>
      </c>
      <c r="H54" s="68">
        <f t="shared" si="105"/>
        <v>73.628493852971118</v>
      </c>
      <c r="I54" s="69">
        <f t="shared" si="106"/>
        <v>67.90721357083666</v>
      </c>
      <c r="J54" s="69">
        <f t="shared" si="107"/>
        <v>141.53570742380779</v>
      </c>
      <c r="L54" t="str">
        <f t="shared" si="140"/>
        <v>34 Culture, media and sports occupations</v>
      </c>
      <c r="M54" s="18">
        <f t="shared" si="108"/>
        <v>2.9453232556997375</v>
      </c>
      <c r="N54" s="18">
        <f t="shared" si="108"/>
        <v>2.9394594983196884</v>
      </c>
      <c r="O54" s="18">
        <f t="shared" si="108"/>
        <v>2.9537723554718887</v>
      </c>
      <c r="P54" s="18">
        <f t="shared" si="108"/>
        <v>2.5758880110150173</v>
      </c>
      <c r="Q54" s="18">
        <f t="shared" si="108"/>
        <v>2.4381034562640491</v>
      </c>
      <c r="S54" s="68">
        <f t="shared" si="109"/>
        <v>54.898198839528611</v>
      </c>
      <c r="T54" s="69">
        <f t="shared" si="110"/>
        <v>60.798146963310309</v>
      </c>
      <c r="U54" s="69">
        <f t="shared" si="111"/>
        <v>115.69634580283892</v>
      </c>
      <c r="W54" t="str">
        <f t="shared" si="141"/>
        <v>34 Culture, media and sports occupations</v>
      </c>
      <c r="X54" s="18">
        <f t="shared" si="112"/>
        <v>3.589380813676577</v>
      </c>
      <c r="Y54" s="18">
        <f t="shared" si="112"/>
        <v>3.5206646505039338</v>
      </c>
      <c r="Z54" s="18">
        <f t="shared" si="112"/>
        <v>3.3444210929094034</v>
      </c>
      <c r="AA54" s="18">
        <f t="shared" si="112"/>
        <v>2.985191306562494</v>
      </c>
      <c r="AB54" s="18">
        <f t="shared" si="112"/>
        <v>2.8738275888563205</v>
      </c>
      <c r="AD54" s="68">
        <f t="shared" si="113"/>
        <v>5.5479858299374021</v>
      </c>
      <c r="AE54" s="69">
        <f t="shared" si="114"/>
        <v>48.377701117102333</v>
      </c>
      <c r="AF54" s="69">
        <f t="shared" si="115"/>
        <v>53.925686947039743</v>
      </c>
      <c r="AH54" t="str">
        <f t="shared" si="142"/>
        <v>34 Culture, media and sports occupations</v>
      </c>
      <c r="AI54" s="18">
        <f t="shared" si="116"/>
        <v>1.6368364738133971</v>
      </c>
      <c r="AJ54" s="18">
        <f t="shared" si="116"/>
        <v>1.5945478063923597</v>
      </c>
      <c r="AK54" s="18">
        <f t="shared" si="116"/>
        <v>1.7031106443798085</v>
      </c>
      <c r="AL54" s="18">
        <f t="shared" si="116"/>
        <v>1.68649593118315</v>
      </c>
      <c r="AM54" s="18">
        <f t="shared" si="116"/>
        <v>1.9690821738824564</v>
      </c>
      <c r="AO54" s="68">
        <f t="shared" si="117"/>
        <v>29.965976716454545</v>
      </c>
      <c r="AP54" s="69">
        <f t="shared" si="118"/>
        <v>55.878886296484666</v>
      </c>
      <c r="AQ54" s="69">
        <f t="shared" si="119"/>
        <v>85.844863012939214</v>
      </c>
      <c r="AS54" t="str">
        <f t="shared" si="143"/>
        <v>34 Culture, media and sports occupations</v>
      </c>
      <c r="AT54" s="18">
        <f t="shared" si="120"/>
        <v>1.9998079978838468</v>
      </c>
      <c r="AU54" s="18">
        <f t="shared" si="120"/>
        <v>1.9189728006696205</v>
      </c>
      <c r="AV54" s="18">
        <f t="shared" si="120"/>
        <v>1.8409515533755139</v>
      </c>
      <c r="AW54" s="18">
        <f t="shared" si="120"/>
        <v>1.5321066409431376</v>
      </c>
      <c r="AX54" s="18">
        <f t="shared" si="120"/>
        <v>1.3651304845446699</v>
      </c>
      <c r="AZ54" s="68">
        <f t="shared" si="121"/>
        <v>-11.149118868580157</v>
      </c>
      <c r="BA54" s="69">
        <f t="shared" si="122"/>
        <v>41.869893728850251</v>
      </c>
      <c r="BB54" s="69">
        <f t="shared" si="123"/>
        <v>30.720774860270094</v>
      </c>
      <c r="BD54" t="str">
        <f t="shared" si="144"/>
        <v>34 Culture, media and sports occupations</v>
      </c>
      <c r="BE54" s="18">
        <f t="shared" si="124"/>
        <v>1.363133933550587</v>
      </c>
      <c r="BF54" s="18">
        <f t="shared" si="124"/>
        <v>1.3109935227250766</v>
      </c>
      <c r="BG54" s="18">
        <f t="shared" si="124"/>
        <v>1.4206853824611825</v>
      </c>
      <c r="BH54" s="18">
        <f t="shared" si="124"/>
        <v>1.2599965371812265</v>
      </c>
      <c r="BI54" s="18">
        <f t="shared" si="124"/>
        <v>1.3788470782966984</v>
      </c>
      <c r="BK54" s="68">
        <f t="shared" si="125"/>
        <v>2.7269884496583083</v>
      </c>
      <c r="BL54" s="69">
        <f t="shared" si="126"/>
        <v>38.398533458286664</v>
      </c>
      <c r="BM54" s="69">
        <f t="shared" si="127"/>
        <v>41.125521907944972</v>
      </c>
      <c r="BO54" t="str">
        <f t="shared" si="145"/>
        <v>34 Culture, media and sports occupations</v>
      </c>
      <c r="BP54" s="18">
        <f t="shared" si="128"/>
        <v>0.73120110257342996</v>
      </c>
      <c r="BQ54" s="18">
        <f t="shared" si="128"/>
        <v>0.68012607603999664</v>
      </c>
      <c r="BR54" s="18">
        <f t="shared" si="128"/>
        <v>0.72048570968923942</v>
      </c>
      <c r="BS54" s="18">
        <f t="shared" si="128"/>
        <v>0.59625369748218515</v>
      </c>
      <c r="BT54" s="18">
        <f t="shared" si="128"/>
        <v>0.53624353028030847</v>
      </c>
      <c r="BV54" s="68">
        <f t="shared" si="129"/>
        <v>-29.638003493292736</v>
      </c>
      <c r="BW54" s="69">
        <f t="shared" si="130"/>
        <v>31.455102241813549</v>
      </c>
      <c r="BX54" s="69">
        <f t="shared" si="131"/>
        <v>1.8170987485208128</v>
      </c>
      <c r="BZ54" t="str">
        <f t="shared" si="146"/>
        <v>34 Culture, media and sports occupations</v>
      </c>
      <c r="CA54" s="18">
        <f t="shared" si="132"/>
        <v>0.81170595188986527</v>
      </c>
      <c r="CB54" s="18">
        <f t="shared" si="132"/>
        <v>0.77494692460154679</v>
      </c>
      <c r="CC54" s="18">
        <f t="shared" si="132"/>
        <v>0.84973890297234889</v>
      </c>
      <c r="CD54" s="18">
        <f t="shared" si="132"/>
        <v>0.70234689275236162</v>
      </c>
      <c r="CE54" s="18">
        <f t="shared" si="132"/>
        <v>0.66022272692168837</v>
      </c>
      <c r="CG54" s="68">
        <f t="shared" si="133"/>
        <v>-57.026393895333349</v>
      </c>
      <c r="CH54" s="69">
        <f t="shared" si="134"/>
        <v>23.099002105904322</v>
      </c>
      <c r="CI54" s="69">
        <f t="shared" si="135"/>
        <v>-33.927391789429024</v>
      </c>
      <c r="CK54" t="str">
        <f t="shared" si="147"/>
        <v>34 Culture, media and sports occupations</v>
      </c>
      <c r="CL54" s="18">
        <f t="shared" si="136"/>
        <v>0.7509828643212435</v>
      </c>
      <c r="CM54" s="18">
        <f t="shared" si="136"/>
        <v>0.91373253746311545</v>
      </c>
      <c r="CN54" s="18">
        <f t="shared" si="136"/>
        <v>1.0057179082670953</v>
      </c>
      <c r="CO54" s="18">
        <f t="shared" si="136"/>
        <v>0.98833109744288683</v>
      </c>
      <c r="CP54" s="18">
        <f t="shared" si="136"/>
        <v>1.2016227176400689</v>
      </c>
      <c r="CR54" s="68">
        <f t="shared" si="137"/>
        <v>-51.171766897629446</v>
      </c>
      <c r="CS54" s="69">
        <f t="shared" si="138"/>
        <v>22.80829986233779</v>
      </c>
      <c r="CT54" s="69">
        <f t="shared" si="139"/>
        <v>-28.363467035291656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5.6226562705332741</v>
      </c>
      <c r="C55" s="18">
        <f t="shared" si="148"/>
        <v>5.502498323749589</v>
      </c>
      <c r="D55" s="18">
        <f t="shared" si="148"/>
        <v>5.3834934466555415</v>
      </c>
      <c r="E55" s="18">
        <f t="shared" si="148"/>
        <v>5.2949390244712813</v>
      </c>
      <c r="F55" s="18">
        <f t="shared" si="148"/>
        <v>5.7598260055859729</v>
      </c>
      <c r="H55" s="68">
        <f t="shared" si="105"/>
        <v>101.84389141541605</v>
      </c>
      <c r="I55" s="69">
        <f t="shared" si="106"/>
        <v>67.737822472938063</v>
      </c>
      <c r="J55" s="69">
        <f t="shared" si="107"/>
        <v>169.58171388835413</v>
      </c>
      <c r="L55" t="str">
        <f t="shared" si="140"/>
        <v>35 Business and public service associate professionals</v>
      </c>
      <c r="M55" s="18">
        <f t="shared" ref="M55:Q64" si="149">M18/M$35*100</f>
        <v>8.2273602249624425</v>
      </c>
      <c r="N55" s="18">
        <f t="shared" si="149"/>
        <v>7.9143802140043285</v>
      </c>
      <c r="O55" s="18">
        <f t="shared" si="149"/>
        <v>7.6926725131760909</v>
      </c>
      <c r="P55" s="18">
        <f t="shared" si="149"/>
        <v>7.3398977336839533</v>
      </c>
      <c r="Q55" s="18">
        <f t="shared" si="149"/>
        <v>7.3255379872072579</v>
      </c>
      <c r="S55" s="68">
        <f t="shared" si="109"/>
        <v>78.70369800020795</v>
      </c>
      <c r="T55" s="69">
        <f t="shared" si="110"/>
        <v>65.043382866016771</v>
      </c>
      <c r="U55" s="69">
        <f t="shared" si="111"/>
        <v>143.74708086622471</v>
      </c>
      <c r="W55" t="str">
        <f t="shared" si="141"/>
        <v>35 Business and public service associate professionals</v>
      </c>
      <c r="X55" s="18">
        <f t="shared" ref="X55:AB64" si="150">X18/X$35*100</f>
        <v>8.7302647263143367</v>
      </c>
      <c r="Y55" s="18">
        <f t="shared" si="150"/>
        <v>8.4157984405970296</v>
      </c>
      <c r="Z55" s="18">
        <f t="shared" si="150"/>
        <v>8.3264253015292571</v>
      </c>
      <c r="AA55" s="18">
        <f t="shared" si="150"/>
        <v>7.5595382895102068</v>
      </c>
      <c r="AB55" s="18">
        <f t="shared" si="150"/>
        <v>6.8927892577001257</v>
      </c>
      <c r="AD55" s="68">
        <f t="shared" si="113"/>
        <v>1.6825910813812417</v>
      </c>
      <c r="AE55" s="69">
        <f t="shared" si="114"/>
        <v>50.696766666787461</v>
      </c>
      <c r="AF55" s="69">
        <f t="shared" si="115"/>
        <v>52.379357748168708</v>
      </c>
      <c r="AH55" t="str">
        <f t="shared" si="142"/>
        <v>35 Business and public service associate professionals</v>
      </c>
      <c r="AI55" s="18">
        <f t="shared" ref="AI55:AM64" si="151">AI18/AI$35*100</f>
        <v>7.3470826813713783</v>
      </c>
      <c r="AJ55" s="18">
        <f t="shared" si="151"/>
        <v>7.83701285258479</v>
      </c>
      <c r="AK55" s="18">
        <f t="shared" si="151"/>
        <v>8.0734710967040861</v>
      </c>
      <c r="AL55" s="18">
        <f t="shared" si="151"/>
        <v>7.8938205775113595</v>
      </c>
      <c r="AM55" s="18">
        <f t="shared" si="151"/>
        <v>7.7124482617540835</v>
      </c>
      <c r="AO55" s="68">
        <f t="shared" si="117"/>
        <v>7.3842693439818055</v>
      </c>
      <c r="AP55" s="69">
        <f t="shared" si="118"/>
        <v>50.008767986446856</v>
      </c>
      <c r="AQ55" s="69">
        <f t="shared" si="119"/>
        <v>57.393037330428662</v>
      </c>
      <c r="AS55" t="str">
        <f t="shared" si="143"/>
        <v>35 Business and public service associate professionals</v>
      </c>
      <c r="AT55" s="18">
        <f t="shared" ref="AT55:AX64" si="152">AT18/AT$35*100</f>
        <v>7.0202260818724449</v>
      </c>
      <c r="AU55" s="18">
        <f t="shared" si="152"/>
        <v>7.0448062408708818</v>
      </c>
      <c r="AV55" s="18">
        <f t="shared" si="152"/>
        <v>7.1931223353510561</v>
      </c>
      <c r="AW55" s="18">
        <f t="shared" si="152"/>
        <v>6.6290102634834538</v>
      </c>
      <c r="AX55" s="18">
        <f t="shared" si="152"/>
        <v>6.2851168761163967</v>
      </c>
      <c r="AZ55" s="68">
        <f t="shared" si="121"/>
        <v>4.6949769007145985</v>
      </c>
      <c r="BA55" s="69">
        <f t="shared" si="122"/>
        <v>47.798380636089199</v>
      </c>
      <c r="BB55" s="69">
        <f t="shared" si="123"/>
        <v>52.493357536803799</v>
      </c>
      <c r="BD55" t="str">
        <f t="shared" si="144"/>
        <v>35 Business and public service associate professionals</v>
      </c>
      <c r="BE55" s="18">
        <f t="shared" ref="BE55:BI64" si="153">BE18/BE$35*100</f>
        <v>5.3713901102526167</v>
      </c>
      <c r="BF55" s="18">
        <f t="shared" si="153"/>
        <v>5.3730575797046045</v>
      </c>
      <c r="BG55" s="18">
        <f t="shared" si="153"/>
        <v>5.6758949419405669</v>
      </c>
      <c r="BH55" s="18">
        <f t="shared" si="153"/>
        <v>5.0449570740847944</v>
      </c>
      <c r="BI55" s="18">
        <f t="shared" si="153"/>
        <v>4.7676932298224877</v>
      </c>
      <c r="BK55" s="68">
        <f t="shared" si="125"/>
        <v>-11.092106500118501</v>
      </c>
      <c r="BL55" s="69">
        <f t="shared" si="126"/>
        <v>38.840139199689524</v>
      </c>
      <c r="BM55" s="69">
        <f t="shared" si="127"/>
        <v>27.748032699571024</v>
      </c>
      <c r="BO55" t="str">
        <f t="shared" si="145"/>
        <v>35 Business and public service associate professionals</v>
      </c>
      <c r="BP55" s="18">
        <f t="shared" ref="BP55:BT64" si="154">BP18/BP$35*100</f>
        <v>4.3814243177113834</v>
      </c>
      <c r="BQ55" s="18">
        <f t="shared" si="154"/>
        <v>4.3121383477269157</v>
      </c>
      <c r="BR55" s="18">
        <f t="shared" si="154"/>
        <v>4.5766184361364282</v>
      </c>
      <c r="BS55" s="18">
        <f t="shared" si="154"/>
        <v>3.9829763976326955</v>
      </c>
      <c r="BT55" s="18">
        <f t="shared" si="154"/>
        <v>3.7124586913607152</v>
      </c>
      <c r="BV55" s="68">
        <f t="shared" si="129"/>
        <v>-23.313594093934661</v>
      </c>
      <c r="BW55" s="69">
        <f t="shared" si="130"/>
        <v>36.706124788112739</v>
      </c>
      <c r="BX55" s="69">
        <f t="shared" si="131"/>
        <v>13.392530694178074</v>
      </c>
      <c r="BZ55" t="str">
        <f t="shared" si="146"/>
        <v>35 Business and public service associate professionals</v>
      </c>
      <c r="CA55" s="18">
        <f t="shared" ref="CA55:CE64" si="155">CA18/CA$35*100</f>
        <v>3.9680131177533675</v>
      </c>
      <c r="CB55" s="18">
        <f t="shared" si="155"/>
        <v>4.1625116759510652</v>
      </c>
      <c r="CC55" s="18">
        <f t="shared" si="155"/>
        <v>4.502729976467668</v>
      </c>
      <c r="CD55" s="18">
        <f t="shared" si="155"/>
        <v>4.0043695054361894</v>
      </c>
      <c r="CE55" s="18">
        <f t="shared" si="155"/>
        <v>3.9738220105295401</v>
      </c>
      <c r="CG55" s="68">
        <f t="shared" si="133"/>
        <v>-51.187692580634611</v>
      </c>
      <c r="CH55" s="69">
        <f t="shared" si="134"/>
        <v>25.947466771169836</v>
      </c>
      <c r="CI55" s="69">
        <f t="shared" si="135"/>
        <v>-25.240225809464782</v>
      </c>
      <c r="CK55" t="str">
        <f t="shared" si="147"/>
        <v>35 Business and public service associate professionals</v>
      </c>
      <c r="CL55" s="18">
        <f t="shared" ref="CL55:CP64" si="156">CL18/CL$35*100</f>
        <v>2.19345584583525</v>
      </c>
      <c r="CM55" s="18">
        <f t="shared" si="156"/>
        <v>2.5437520400809497</v>
      </c>
      <c r="CN55" s="18">
        <f t="shared" si="156"/>
        <v>2.9492311416160519</v>
      </c>
      <c r="CO55" s="18">
        <f t="shared" si="156"/>
        <v>2.9702618520236528</v>
      </c>
      <c r="CP55" s="18">
        <f t="shared" si="156"/>
        <v>4.3252584795585376</v>
      </c>
      <c r="CR55" s="68">
        <f t="shared" si="137"/>
        <v>-40.064750526441088</v>
      </c>
      <c r="CS55" s="69">
        <f t="shared" si="138"/>
        <v>22.514191067699819</v>
      </c>
      <c r="CT55" s="69">
        <f t="shared" si="139"/>
        <v>-17.550559458741272</v>
      </c>
    </row>
    <row r="56" spans="1:98" x14ac:dyDescent="0.2">
      <c r="A56" t="str">
        <f t="shared" si="103"/>
        <v>41 Administrative occupations</v>
      </c>
      <c r="B56" s="18">
        <f t="shared" si="148"/>
        <v>4.2247358744007641</v>
      </c>
      <c r="C56" s="18">
        <f t="shared" si="148"/>
        <v>3.9093159328222202</v>
      </c>
      <c r="D56" s="18">
        <f t="shared" si="148"/>
        <v>4.2536428337417203</v>
      </c>
      <c r="E56" s="18">
        <f t="shared" si="148"/>
        <v>4.1954357837076275</v>
      </c>
      <c r="F56" s="18">
        <f t="shared" si="148"/>
        <v>4.7156198524815762</v>
      </c>
      <c r="H56" s="68">
        <f t="shared" si="105"/>
        <v>109.14534443063997</v>
      </c>
      <c r="I56" s="69">
        <f t="shared" si="106"/>
        <v>74.339128597814977</v>
      </c>
      <c r="J56" s="69">
        <f t="shared" si="107"/>
        <v>183.48447302845494</v>
      </c>
      <c r="L56" t="str">
        <f t="shared" si="140"/>
        <v>41 Administrative occupations</v>
      </c>
      <c r="M56" s="18">
        <f t="shared" si="149"/>
        <v>6.3743343942632684</v>
      </c>
      <c r="N56" s="18">
        <f t="shared" si="149"/>
        <v>5.9907331157253045</v>
      </c>
      <c r="O56" s="18">
        <f t="shared" si="149"/>
        <v>6.5048593366793233</v>
      </c>
      <c r="P56" s="18">
        <f t="shared" si="149"/>
        <v>6.2758134127508498</v>
      </c>
      <c r="Q56" s="18">
        <f t="shared" si="149"/>
        <v>6.3135120020916204</v>
      </c>
      <c r="S56" s="68">
        <f t="shared" si="109"/>
        <v>82.139592249255912</v>
      </c>
      <c r="T56" s="69">
        <f t="shared" si="110"/>
        <v>70.511716988213649</v>
      </c>
      <c r="U56" s="69">
        <f t="shared" si="111"/>
        <v>152.65130923746958</v>
      </c>
      <c r="W56" t="str">
        <f t="shared" si="141"/>
        <v>41 Administrative occupations</v>
      </c>
      <c r="X56" s="18">
        <f t="shared" si="150"/>
        <v>10.338096729797922</v>
      </c>
      <c r="Y56" s="18">
        <f t="shared" si="150"/>
        <v>9.5664345100838837</v>
      </c>
      <c r="Z56" s="18">
        <f t="shared" si="150"/>
        <v>10.309409332168121</v>
      </c>
      <c r="AA56" s="18">
        <f t="shared" si="150"/>
        <v>9.8246598604738633</v>
      </c>
      <c r="AB56" s="18">
        <f t="shared" si="150"/>
        <v>9.8335867340554408</v>
      </c>
      <c r="AD56" s="68">
        <f t="shared" si="113"/>
        <v>17.16242806532463</v>
      </c>
      <c r="AE56" s="69">
        <f t="shared" si="114"/>
        <v>59.949362087019566</v>
      </c>
      <c r="AF56" s="69">
        <f t="shared" si="115"/>
        <v>77.111790152344199</v>
      </c>
      <c r="AH56" t="str">
        <f t="shared" si="142"/>
        <v>41 Administrative occupations</v>
      </c>
      <c r="AI56" s="18">
        <f t="shared" si="151"/>
        <v>11.589069295899698</v>
      </c>
      <c r="AJ56" s="18">
        <f t="shared" si="151"/>
        <v>12.051778589950354</v>
      </c>
      <c r="AK56" s="18">
        <f t="shared" si="151"/>
        <v>13.171632215251769</v>
      </c>
      <c r="AL56" s="18">
        <f t="shared" si="151"/>
        <v>13.196935112037256</v>
      </c>
      <c r="AM56" s="18">
        <f t="shared" si="151"/>
        <v>13.51866561532333</v>
      </c>
      <c r="AO56" s="68">
        <f t="shared" si="117"/>
        <v>15.372665905928514</v>
      </c>
      <c r="AP56" s="69">
        <f t="shared" si="118"/>
        <v>63.034536184651458</v>
      </c>
      <c r="AQ56" s="69">
        <f t="shared" si="119"/>
        <v>78.407202090579972</v>
      </c>
      <c r="AS56" t="str">
        <f t="shared" si="143"/>
        <v>41 Administrative occupations</v>
      </c>
      <c r="AT56" s="18">
        <f t="shared" si="152"/>
        <v>11.97555827453564</v>
      </c>
      <c r="AU56" s="18">
        <f t="shared" si="152"/>
        <v>11.391695240843729</v>
      </c>
      <c r="AV56" s="18">
        <f t="shared" si="152"/>
        <v>12.753982389359772</v>
      </c>
      <c r="AW56" s="18">
        <f t="shared" si="152"/>
        <v>12.027370697308085</v>
      </c>
      <c r="AX56" s="18">
        <f t="shared" si="152"/>
        <v>12.019779067318389</v>
      </c>
      <c r="AZ56" s="68">
        <f t="shared" si="121"/>
        <v>12.922531585044592</v>
      </c>
      <c r="BA56" s="69">
        <f t="shared" si="122"/>
        <v>57.368783063931907</v>
      </c>
      <c r="BB56" s="69">
        <f t="shared" si="123"/>
        <v>70.291314648976496</v>
      </c>
      <c r="BD56" t="str">
        <f t="shared" si="144"/>
        <v>41 Administrative occupations</v>
      </c>
      <c r="BE56" s="18">
        <f t="shared" si="153"/>
        <v>10.613412409778494</v>
      </c>
      <c r="BF56" s="18">
        <f t="shared" si="153"/>
        <v>9.6281964580610335</v>
      </c>
      <c r="BG56" s="18">
        <f t="shared" si="153"/>
        <v>10.284346737180099</v>
      </c>
      <c r="BH56" s="18">
        <f t="shared" si="153"/>
        <v>8.9173824260373884</v>
      </c>
      <c r="BI56" s="18">
        <f t="shared" si="153"/>
        <v>7.7880018047327653</v>
      </c>
      <c r="BK56" s="68">
        <f t="shared" si="125"/>
        <v>-19.847753670963719</v>
      </c>
      <c r="BL56" s="69">
        <f t="shared" si="126"/>
        <v>40.65523593561894</v>
      </c>
      <c r="BM56" s="69">
        <f t="shared" si="127"/>
        <v>20.807482264655221</v>
      </c>
      <c r="BO56" t="str">
        <f t="shared" si="145"/>
        <v>41 Administrative occupations</v>
      </c>
      <c r="BP56" s="18">
        <f t="shared" si="154"/>
        <v>12.418311175234084</v>
      </c>
      <c r="BQ56" s="18">
        <f t="shared" si="154"/>
        <v>11.412748249550326</v>
      </c>
      <c r="BR56" s="18">
        <f t="shared" si="154"/>
        <v>12.141106688611648</v>
      </c>
      <c r="BS56" s="18">
        <f t="shared" si="154"/>
        <v>10.500508887167992</v>
      </c>
      <c r="BT56" s="18">
        <f t="shared" si="154"/>
        <v>8.8887736622920333</v>
      </c>
      <c r="BV56" s="68">
        <f t="shared" si="129"/>
        <v>-30.787421020029171</v>
      </c>
      <c r="BW56" s="69">
        <f t="shared" si="130"/>
        <v>38.65359436599033</v>
      </c>
      <c r="BX56" s="69">
        <f t="shared" si="131"/>
        <v>7.8661733459611609</v>
      </c>
      <c r="BZ56" t="str">
        <f t="shared" si="146"/>
        <v>41 Administrative occupations</v>
      </c>
      <c r="CA56" s="18">
        <f t="shared" si="155"/>
        <v>9.6635620462450369</v>
      </c>
      <c r="CB56" s="18">
        <f t="shared" si="155"/>
        <v>8.5218129424520939</v>
      </c>
      <c r="CC56" s="18">
        <f t="shared" si="155"/>
        <v>8.5371789162877221</v>
      </c>
      <c r="CD56" s="18">
        <f t="shared" si="155"/>
        <v>6.8328619573282996</v>
      </c>
      <c r="CE56" s="18">
        <f t="shared" si="155"/>
        <v>3.9718919971799256</v>
      </c>
      <c r="CG56" s="68">
        <f t="shared" si="133"/>
        <v>-74.267624629659821</v>
      </c>
      <c r="CH56" s="69">
        <f t="shared" si="134"/>
        <v>21.786510306772286</v>
      </c>
      <c r="CI56" s="69">
        <f t="shared" si="135"/>
        <v>-52.481114322887542</v>
      </c>
      <c r="CK56" t="str">
        <f t="shared" si="147"/>
        <v>41 Administrative occupations</v>
      </c>
      <c r="CL56" s="18">
        <f t="shared" si="156"/>
        <v>6.3677227874075371</v>
      </c>
      <c r="CM56" s="18">
        <f t="shared" si="156"/>
        <v>5.8677212716075955</v>
      </c>
      <c r="CN56" s="18">
        <f t="shared" si="156"/>
        <v>6.8392712716746979</v>
      </c>
      <c r="CO56" s="18">
        <f t="shared" si="156"/>
        <v>6.9865696955814638</v>
      </c>
      <c r="CP56" s="18">
        <f t="shared" si="156"/>
        <v>8.2641453122114328</v>
      </c>
      <c r="CR56" s="68">
        <f t="shared" si="137"/>
        <v>-50.618170309023249</v>
      </c>
      <c r="CS56" s="69">
        <f t="shared" si="138"/>
        <v>21.224535285617133</v>
      </c>
      <c r="CT56" s="69">
        <f t="shared" si="139"/>
        <v>-29.393635023406112</v>
      </c>
    </row>
    <row r="57" spans="1:98" x14ac:dyDescent="0.2">
      <c r="A57" t="str">
        <f t="shared" si="103"/>
        <v>42 Secretarial and related occupations</v>
      </c>
      <c r="B57" s="18">
        <f t="shared" si="148"/>
        <v>0.33297990108697895</v>
      </c>
      <c r="C57" s="18">
        <f t="shared" si="148"/>
        <v>0.27077832346438097</v>
      </c>
      <c r="D57" s="18">
        <f t="shared" si="148"/>
        <v>0.32855899784010245</v>
      </c>
      <c r="E57" s="18">
        <f t="shared" si="148"/>
        <v>0.390183858934181</v>
      </c>
      <c r="F57" s="18">
        <f t="shared" si="148"/>
        <v>0.45067917873909452</v>
      </c>
      <c r="H57" s="68">
        <f t="shared" si="105"/>
        <v>158.77633869881564</v>
      </c>
      <c r="I57" s="69">
        <f t="shared" si="106"/>
        <v>104.85088425635001</v>
      </c>
      <c r="J57" s="69">
        <f t="shared" si="107"/>
        <v>263.62722295516562</v>
      </c>
      <c r="L57" t="str">
        <f t="shared" si="140"/>
        <v>42 Secretarial and related occupations</v>
      </c>
      <c r="M57" s="18">
        <f t="shared" si="149"/>
        <v>0.97712817756605341</v>
      </c>
      <c r="N57" s="18">
        <f t="shared" si="149"/>
        <v>0.8490749618056409</v>
      </c>
      <c r="O57" s="18">
        <f t="shared" si="149"/>
        <v>0.97177322492952833</v>
      </c>
      <c r="P57" s="18">
        <f t="shared" si="149"/>
        <v>1.0807154756846167</v>
      </c>
      <c r="Q57" s="18">
        <f t="shared" si="149"/>
        <v>0.69021140647870149</v>
      </c>
      <c r="S57" s="68">
        <f t="shared" si="109"/>
        <v>33.287205485071468</v>
      </c>
      <c r="T57" s="69">
        <f t="shared" si="110"/>
        <v>71.91684492816114</v>
      </c>
      <c r="U57" s="69">
        <f t="shared" si="111"/>
        <v>105.20405041323259</v>
      </c>
      <c r="W57" t="str">
        <f t="shared" si="141"/>
        <v>42 Secretarial and related occupations</v>
      </c>
      <c r="X57" s="18">
        <f t="shared" si="150"/>
        <v>1.6128114964720595</v>
      </c>
      <c r="Y57" s="18">
        <f t="shared" si="150"/>
        <v>1.444905599820927</v>
      </c>
      <c r="Z57" s="18">
        <f t="shared" si="150"/>
        <v>1.5558103602093616</v>
      </c>
      <c r="AA57" s="18">
        <f t="shared" si="150"/>
        <v>2.0114800436796152</v>
      </c>
      <c r="AB57" s="18">
        <f t="shared" si="150"/>
        <v>2.3042281520729064</v>
      </c>
      <c r="AD57" s="68">
        <f t="shared" si="113"/>
        <v>81.919399340470576</v>
      </c>
      <c r="AE57" s="69">
        <f t="shared" si="114"/>
        <v>94.008214002763324</v>
      </c>
      <c r="AF57" s="69">
        <f t="shared" si="115"/>
        <v>175.9276133432339</v>
      </c>
      <c r="AH57" t="str">
        <f t="shared" si="142"/>
        <v>42 Secretarial and related occupations</v>
      </c>
      <c r="AI57" s="18">
        <f t="shared" si="151"/>
        <v>2.486639875047957</v>
      </c>
      <c r="AJ57" s="18">
        <f t="shared" si="151"/>
        <v>2.3558834730793645</v>
      </c>
      <c r="AK57" s="18">
        <f t="shared" si="151"/>
        <v>2.6264993849391436</v>
      </c>
      <c r="AL57" s="18">
        <f t="shared" si="151"/>
        <v>3.2832171757095319</v>
      </c>
      <c r="AM57" s="18">
        <f t="shared" si="151"/>
        <v>3.1529083483970997</v>
      </c>
      <c r="AO57" s="68">
        <f t="shared" si="117"/>
        <v>34.940632265760591</v>
      </c>
      <c r="AP57" s="69">
        <f t="shared" si="118"/>
        <v>76.91496843137115</v>
      </c>
      <c r="AQ57" s="69">
        <f t="shared" si="119"/>
        <v>111.85560069713173</v>
      </c>
      <c r="AS57" t="str">
        <f t="shared" si="143"/>
        <v>42 Secretarial and related occupations</v>
      </c>
      <c r="AT57" s="18">
        <f t="shared" si="152"/>
        <v>2.1477387632750884</v>
      </c>
      <c r="AU57" s="18">
        <f t="shared" si="152"/>
        <v>1.8278438454598305</v>
      </c>
      <c r="AV57" s="18">
        <f t="shared" si="152"/>
        <v>2.0693031395262707</v>
      </c>
      <c r="AW57" s="18">
        <f t="shared" si="152"/>
        <v>2.3314286320557653</v>
      </c>
      <c r="AX57" s="18">
        <f t="shared" si="152"/>
        <v>2.0987867603611319</v>
      </c>
      <c r="AZ57" s="68">
        <f t="shared" si="121"/>
        <v>21.527379440775405</v>
      </c>
      <c r="BA57" s="69">
        <f t="shared" si="122"/>
        <v>66.965025540466954</v>
      </c>
      <c r="BB57" s="69">
        <f t="shared" si="123"/>
        <v>88.492404981242373</v>
      </c>
      <c r="BD57" t="str">
        <f t="shared" si="144"/>
        <v>42 Secretarial and related occupations</v>
      </c>
      <c r="BE57" s="18">
        <f t="shared" si="153"/>
        <v>2.1384885199481167</v>
      </c>
      <c r="BF57" s="18">
        <f t="shared" si="153"/>
        <v>1.7820710979469367</v>
      </c>
      <c r="BG57" s="18">
        <f t="shared" si="153"/>
        <v>1.7455590615765602</v>
      </c>
      <c r="BH57" s="18">
        <f t="shared" si="153"/>
        <v>1.8252573477296961</v>
      </c>
      <c r="BI57" s="18">
        <f t="shared" si="153"/>
        <v>0.61363868095123997</v>
      </c>
      <c r="BK57" s="68">
        <f t="shared" si="125"/>
        <v>-62.791295867339279</v>
      </c>
      <c r="BL57" s="69">
        <f t="shared" si="126"/>
        <v>40.101464979277985</v>
      </c>
      <c r="BM57" s="69">
        <f t="shared" si="127"/>
        <v>-22.689830888061294</v>
      </c>
      <c r="BO57" t="str">
        <f t="shared" si="145"/>
        <v>42 Secretarial and related occupations</v>
      </c>
      <c r="BP57" s="18">
        <f t="shared" si="154"/>
        <v>2.8757633391903412</v>
      </c>
      <c r="BQ57" s="18">
        <f t="shared" si="154"/>
        <v>2.2058185497710232</v>
      </c>
      <c r="BR57" s="18">
        <f t="shared" si="154"/>
        <v>2.1259373925386704</v>
      </c>
      <c r="BS57" s="18">
        <f t="shared" si="154"/>
        <v>1.7342999930700109</v>
      </c>
      <c r="BT57" s="18">
        <f t="shared" si="154"/>
        <v>0.55756560043025416</v>
      </c>
      <c r="BV57" s="68">
        <f t="shared" si="129"/>
        <v>-75.205979224219874</v>
      </c>
      <c r="BW57" s="69">
        <f t="shared" si="130"/>
        <v>31.245559963241622</v>
      </c>
      <c r="BX57" s="69">
        <f t="shared" si="131"/>
        <v>-43.960419260978256</v>
      </c>
      <c r="BZ57" t="str">
        <f t="shared" si="146"/>
        <v>42 Secretarial and related occupations</v>
      </c>
      <c r="CA57" s="18">
        <f t="shared" si="155"/>
        <v>3.5320099871093422</v>
      </c>
      <c r="CB57" s="18">
        <f t="shared" si="155"/>
        <v>3.332038900340812</v>
      </c>
      <c r="CC57" s="18">
        <f t="shared" si="155"/>
        <v>3.0053146881728621</v>
      </c>
      <c r="CD57" s="18">
        <f t="shared" si="155"/>
        <v>2.7507499196962213</v>
      </c>
      <c r="CE57" s="18">
        <f t="shared" si="155"/>
        <v>0.85179484142885198</v>
      </c>
      <c r="CG57" s="68">
        <f t="shared" si="133"/>
        <v>-84.323760783104746</v>
      </c>
      <c r="CH57" s="69">
        <f t="shared" si="134"/>
        <v>25.324713913847436</v>
      </c>
      <c r="CI57" s="69">
        <f t="shared" si="135"/>
        <v>-58.999046869257299</v>
      </c>
      <c r="CK57" t="str">
        <f t="shared" si="147"/>
        <v>42 Secretarial and related occupations</v>
      </c>
      <c r="CL57" s="18">
        <f t="shared" si="156"/>
        <v>2.2079580718675147</v>
      </c>
      <c r="CM57" s="18">
        <f t="shared" si="156"/>
        <v>2.2200183225622503</v>
      </c>
      <c r="CN57" s="18">
        <f t="shared" si="156"/>
        <v>2.6309600830045126</v>
      </c>
      <c r="CO57" s="18">
        <f t="shared" si="156"/>
        <v>3.85323207341429</v>
      </c>
      <c r="CP57" s="18">
        <f t="shared" si="156"/>
        <v>5.192848764079792</v>
      </c>
      <c r="CR57" s="68">
        <f t="shared" si="137"/>
        <v>-19.337722966172716</v>
      </c>
      <c r="CS57" s="69">
        <f t="shared" si="138"/>
        <v>37.761288416742637</v>
      </c>
      <c r="CT57" s="69">
        <f t="shared" si="139"/>
        <v>18.423565450569924</v>
      </c>
    </row>
    <row r="58" spans="1:98" x14ac:dyDescent="0.2">
      <c r="A58" t="str">
        <f t="shared" si="103"/>
        <v>51 Skilled agricultural and related trades</v>
      </c>
      <c r="B58" s="18">
        <f t="shared" si="148"/>
        <v>0.17746498462517063</v>
      </c>
      <c r="C58" s="18">
        <f t="shared" si="148"/>
        <v>0.18211587357494957</v>
      </c>
      <c r="D58" s="18">
        <f t="shared" si="148"/>
        <v>0.15726287810089293</v>
      </c>
      <c r="E58" s="18">
        <f t="shared" si="148"/>
        <v>0.15117106679355971</v>
      </c>
      <c r="F58" s="18">
        <f t="shared" si="148"/>
        <v>0.17166329518633361</v>
      </c>
      <c r="H58" s="68">
        <f t="shared" si="105"/>
        <v>105.93096764420224</v>
      </c>
      <c r="I58" s="69">
        <f t="shared" si="106"/>
        <v>91.931265206750595</v>
      </c>
      <c r="J58" s="69">
        <f t="shared" si="107"/>
        <v>197.86223285095284</v>
      </c>
      <c r="L58" t="str">
        <f t="shared" si="140"/>
        <v>51 Skilled agricultural and related trades</v>
      </c>
      <c r="M58" s="18">
        <f t="shared" si="149"/>
        <v>0.23173650392440959</v>
      </c>
      <c r="N58" s="18">
        <f t="shared" si="149"/>
        <v>0.16020038833090708</v>
      </c>
      <c r="O58" s="18">
        <f t="shared" si="149"/>
        <v>0.1366503469895031</v>
      </c>
      <c r="P58" s="18">
        <f t="shared" si="149"/>
        <v>0.13167504926262769</v>
      </c>
      <c r="Q58" s="18">
        <f t="shared" si="149"/>
        <v>0.13119512594213487</v>
      </c>
      <c r="S58" s="68">
        <f t="shared" si="109"/>
        <v>80.168233827711859</v>
      </c>
      <c r="T58" s="69">
        <f t="shared" si="110"/>
        <v>70.909950850967434</v>
      </c>
      <c r="U58" s="69">
        <f t="shared" si="111"/>
        <v>151.07818467867929</v>
      </c>
      <c r="W58" t="str">
        <f t="shared" si="141"/>
        <v>51 Skilled agricultural and related trades</v>
      </c>
      <c r="X58" s="18">
        <f t="shared" si="150"/>
        <v>0.77339088492116626</v>
      </c>
      <c r="Y58" s="18">
        <f t="shared" si="150"/>
        <v>0.62445928027547526</v>
      </c>
      <c r="Z58" s="18">
        <f t="shared" si="150"/>
        <v>0.54761366026564673</v>
      </c>
      <c r="AA58" s="18">
        <f t="shared" si="150"/>
        <v>0.59449168592197954</v>
      </c>
      <c r="AB58" s="18">
        <f t="shared" si="150"/>
        <v>0.699795310055641</v>
      </c>
      <c r="AD58" s="68">
        <f t="shared" si="113"/>
        <v>56.966490628222409</v>
      </c>
      <c r="AE58" s="69">
        <f t="shared" si="114"/>
        <v>85.869086212306797</v>
      </c>
      <c r="AF58" s="69">
        <f t="shared" si="115"/>
        <v>142.8355768405292</v>
      </c>
      <c r="AH58" t="str">
        <f t="shared" si="142"/>
        <v>51 Skilled agricultural and related trades</v>
      </c>
      <c r="AI58" s="18">
        <f t="shared" si="151"/>
        <v>0.98247880913877461</v>
      </c>
      <c r="AJ58" s="18">
        <f t="shared" si="151"/>
        <v>0.92713554484829641</v>
      </c>
      <c r="AK58" s="18">
        <f t="shared" si="151"/>
        <v>0.78074667559879085</v>
      </c>
      <c r="AL58" s="18">
        <f t="shared" si="151"/>
        <v>0.93876353947991453</v>
      </c>
      <c r="AM58" s="18">
        <f t="shared" si="151"/>
        <v>1.1161860859241715</v>
      </c>
      <c r="AO58" s="68">
        <f t="shared" si="117"/>
        <v>60.70713485945889</v>
      </c>
      <c r="AP58" s="69">
        <f t="shared" si="118"/>
        <v>91.78310679454485</v>
      </c>
      <c r="AQ58" s="69">
        <f t="shared" si="119"/>
        <v>152.49024165400374</v>
      </c>
      <c r="AS58" t="str">
        <f t="shared" si="143"/>
        <v>51 Skilled agricultural and related trades</v>
      </c>
      <c r="AT58" s="18">
        <f t="shared" si="152"/>
        <v>1.8262245705611191</v>
      </c>
      <c r="AU58" s="18">
        <f t="shared" si="152"/>
        <v>1.5552329038478827</v>
      </c>
      <c r="AV58" s="18">
        <f t="shared" si="152"/>
        <v>1.251941715226591</v>
      </c>
      <c r="AW58" s="18">
        <f t="shared" si="152"/>
        <v>1.4011327884981062</v>
      </c>
      <c r="AX58" s="18">
        <f t="shared" si="152"/>
        <v>1.7461991640499039</v>
      </c>
      <c r="AZ58" s="68">
        <f t="shared" si="121"/>
        <v>67.124299243495472</v>
      </c>
      <c r="BA58" s="69">
        <f t="shared" si="122"/>
        <v>82.045210816825744</v>
      </c>
      <c r="BB58" s="69">
        <f t="shared" si="123"/>
        <v>149.16951006032119</v>
      </c>
      <c r="BD58" t="str">
        <f t="shared" si="144"/>
        <v>51 Skilled agricultural and related trades</v>
      </c>
      <c r="BE58" s="18">
        <f t="shared" si="153"/>
        <v>0.81139367977713828</v>
      </c>
      <c r="BF58" s="18">
        <f t="shared" si="153"/>
        <v>0.6879580040711154</v>
      </c>
      <c r="BG58" s="18">
        <f t="shared" si="153"/>
        <v>0.56315671362756692</v>
      </c>
      <c r="BH58" s="18">
        <f t="shared" si="153"/>
        <v>0.56308895024354888</v>
      </c>
      <c r="BI58" s="18">
        <f t="shared" si="153"/>
        <v>0.59067991814400356</v>
      </c>
      <c r="BK58" s="68">
        <f t="shared" si="125"/>
        <v>11.016953517235681</v>
      </c>
      <c r="BL58" s="69">
        <f t="shared" si="126"/>
        <v>56.78845502086962</v>
      </c>
      <c r="BM58" s="69">
        <f t="shared" si="127"/>
        <v>67.805408538105311</v>
      </c>
      <c r="BO58" t="str">
        <f t="shared" si="145"/>
        <v>51 Skilled agricultural and related trades</v>
      </c>
      <c r="BP58" s="18">
        <f t="shared" si="154"/>
        <v>1.2716891814675919</v>
      </c>
      <c r="BQ58" s="18">
        <f t="shared" si="154"/>
        <v>1.1500517822522309</v>
      </c>
      <c r="BR58" s="18">
        <f t="shared" si="154"/>
        <v>0.9931491658281375</v>
      </c>
      <c r="BS58" s="18">
        <f t="shared" si="154"/>
        <v>0.9930094618507227</v>
      </c>
      <c r="BT58" s="18">
        <f t="shared" si="154"/>
        <v>1.0561946995200207</v>
      </c>
      <c r="BV58" s="68">
        <f t="shared" si="129"/>
        <v>0.53816661322408199</v>
      </c>
      <c r="BW58" s="69">
        <f t="shared" si="130"/>
        <v>59.112463757347257</v>
      </c>
      <c r="BX58" s="69">
        <f t="shared" si="131"/>
        <v>59.650630370571335</v>
      </c>
      <c r="BZ58" t="str">
        <f t="shared" si="146"/>
        <v>51 Skilled agricultural and related trades</v>
      </c>
      <c r="CA58" s="18">
        <f t="shared" si="155"/>
        <v>1.4665723135728213</v>
      </c>
      <c r="CB58" s="18">
        <f t="shared" si="155"/>
        <v>1.2498389997964461</v>
      </c>
      <c r="CC58" s="18">
        <f t="shared" si="155"/>
        <v>1.3166202459027363</v>
      </c>
      <c r="CD58" s="18">
        <f t="shared" si="155"/>
        <v>1.4736248023673493</v>
      </c>
      <c r="CE58" s="18">
        <f t="shared" si="155"/>
        <v>2.5520272129942101</v>
      </c>
      <c r="CG58" s="68">
        <f t="shared" si="133"/>
        <v>7.2066196708370001</v>
      </c>
      <c r="CH58" s="69">
        <f t="shared" si="134"/>
        <v>47.312942606987477</v>
      </c>
      <c r="CI58" s="69">
        <f t="shared" si="135"/>
        <v>54.519562277824477</v>
      </c>
      <c r="CK58" t="str">
        <f t="shared" si="147"/>
        <v>51 Skilled agricultural and related trades</v>
      </c>
      <c r="CL58" s="18">
        <f t="shared" si="156"/>
        <v>2.8109639456711162</v>
      </c>
      <c r="CM58" s="18">
        <f t="shared" si="156"/>
        <v>2.5692577110503647</v>
      </c>
      <c r="CN58" s="18">
        <f t="shared" si="156"/>
        <v>2.1093537547537391</v>
      </c>
      <c r="CO58" s="18">
        <f t="shared" si="156"/>
        <v>2.4811361406021928</v>
      </c>
      <c r="CP58" s="18">
        <f t="shared" si="156"/>
        <v>2.0201654990323221</v>
      </c>
      <c r="CR58" s="68">
        <f t="shared" si="137"/>
        <v>-60.860381186079593</v>
      </c>
      <c r="CS58" s="69">
        <f t="shared" si="138"/>
        <v>24.900116054833191</v>
      </c>
      <c r="CT58" s="69">
        <f t="shared" si="139"/>
        <v>-35.960265131246402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0.2961320969260583</v>
      </c>
      <c r="C59" s="18">
        <f t="shared" si="148"/>
        <v>0.27583398359001421</v>
      </c>
      <c r="D59" s="18">
        <f t="shared" si="148"/>
        <v>0.21582420045007938</v>
      </c>
      <c r="E59" s="18">
        <f t="shared" si="148"/>
        <v>0.22315728559410952</v>
      </c>
      <c r="F59" s="18">
        <f t="shared" si="148"/>
        <v>0.23306083129165586</v>
      </c>
      <c r="H59" s="68">
        <f t="shared" si="105"/>
        <v>103.72277599313695</v>
      </c>
      <c r="I59" s="69">
        <f t="shared" si="106"/>
        <v>62.194915850942515</v>
      </c>
      <c r="J59" s="69">
        <f t="shared" si="107"/>
        <v>165.91769184407949</v>
      </c>
      <c r="L59" t="str">
        <f t="shared" si="140"/>
        <v>52 Skilled metal, electrical and electronic trades</v>
      </c>
      <c r="M59" s="18">
        <f t="shared" si="149"/>
        <v>1.0485514375399154</v>
      </c>
      <c r="N59" s="18">
        <f t="shared" si="149"/>
        <v>0.97260749837216387</v>
      </c>
      <c r="O59" s="18">
        <f t="shared" si="149"/>
        <v>0.70891798726634747</v>
      </c>
      <c r="P59" s="18">
        <f t="shared" si="149"/>
        <v>0.96799526136337166</v>
      </c>
      <c r="Q59" s="18">
        <f t="shared" si="149"/>
        <v>1.0933579030299541</v>
      </c>
      <c r="S59" s="68">
        <f t="shared" si="109"/>
        <v>189.42604628200618</v>
      </c>
      <c r="T59" s="69">
        <f t="shared" si="110"/>
        <v>92.246356125519895</v>
      </c>
      <c r="U59" s="69">
        <f t="shared" si="111"/>
        <v>281.67240240752608</v>
      </c>
      <c r="W59" t="str">
        <f t="shared" si="141"/>
        <v>52 Skilled metal, electrical and electronic trades</v>
      </c>
      <c r="X59" s="18">
        <f t="shared" si="150"/>
        <v>1.3977700240544411</v>
      </c>
      <c r="Y59" s="18">
        <f t="shared" si="150"/>
        <v>1.385294651812945</v>
      </c>
      <c r="Z59" s="18">
        <f t="shared" si="150"/>
        <v>1.0154006391271599</v>
      </c>
      <c r="AA59" s="18">
        <f t="shared" si="150"/>
        <v>1.2058629500804803</v>
      </c>
      <c r="AB59" s="18">
        <f t="shared" si="150"/>
        <v>1.3032817253866524</v>
      </c>
      <c r="AD59" s="68">
        <f t="shared" si="113"/>
        <v>57.656204675247011</v>
      </c>
      <c r="AE59" s="69">
        <f t="shared" si="114"/>
        <v>65.36687486652292</v>
      </c>
      <c r="AF59" s="69">
        <f t="shared" si="115"/>
        <v>123.02307954176992</v>
      </c>
      <c r="AH59" t="str">
        <f t="shared" si="142"/>
        <v>52 Skilled metal, electrical and electronic trades</v>
      </c>
      <c r="AI59" s="18">
        <f t="shared" si="151"/>
        <v>1.7557550950948211</v>
      </c>
      <c r="AJ59" s="18">
        <f t="shared" si="151"/>
        <v>1.7274619286533035</v>
      </c>
      <c r="AK59" s="18">
        <f t="shared" si="151"/>
        <v>1.2944211298910415</v>
      </c>
      <c r="AL59" s="18">
        <f t="shared" si="151"/>
        <v>1.4224614177283295</v>
      </c>
      <c r="AM59" s="18">
        <f t="shared" si="151"/>
        <v>1.5200468115089003</v>
      </c>
      <c r="AO59" s="68">
        <f t="shared" si="117"/>
        <v>32.004904346883897</v>
      </c>
      <c r="AP59" s="69">
        <f t="shared" si="118"/>
        <v>49.98630855766131</v>
      </c>
      <c r="AQ59" s="69">
        <f t="shared" si="119"/>
        <v>81.991212904545208</v>
      </c>
      <c r="AS59" t="str">
        <f t="shared" si="143"/>
        <v>52 Skilled metal, electrical and electronic trades</v>
      </c>
      <c r="AT59" s="18">
        <f t="shared" si="152"/>
        <v>7.6927845297448991</v>
      </c>
      <c r="AU59" s="18">
        <f t="shared" si="152"/>
        <v>7.3927412171123548</v>
      </c>
      <c r="AV59" s="18">
        <f t="shared" si="152"/>
        <v>5.8390329943670665</v>
      </c>
      <c r="AW59" s="18">
        <f t="shared" si="152"/>
        <v>5.9255504901220331</v>
      </c>
      <c r="AX59" s="18">
        <f t="shared" si="152"/>
        <v>5.6926704752696091</v>
      </c>
      <c r="AZ59" s="68">
        <f t="shared" si="121"/>
        <v>16.816731219448322</v>
      </c>
      <c r="BA59" s="69">
        <f t="shared" si="122"/>
        <v>46.939500970631713</v>
      </c>
      <c r="BB59" s="69">
        <f t="shared" si="123"/>
        <v>63.756232190080034</v>
      </c>
      <c r="BD59" t="str">
        <f t="shared" si="144"/>
        <v>52 Skilled metal, electrical and electronic trades</v>
      </c>
      <c r="BE59" s="18">
        <f t="shared" si="153"/>
        <v>9.8721796094737488</v>
      </c>
      <c r="BF59" s="18">
        <f t="shared" si="153"/>
        <v>9.9658442025274514</v>
      </c>
      <c r="BG59" s="18">
        <f t="shared" si="153"/>
        <v>8.6970158907755675</v>
      </c>
      <c r="BH59" s="18">
        <f t="shared" si="153"/>
        <v>8.4379321584048714</v>
      </c>
      <c r="BI59" s="18">
        <f t="shared" si="153"/>
        <v>8.06392694579832</v>
      </c>
      <c r="BK59" s="68">
        <f t="shared" si="125"/>
        <v>-1.8607609195711965</v>
      </c>
      <c r="BL59" s="69">
        <f t="shared" si="126"/>
        <v>35.134185289678307</v>
      </c>
      <c r="BM59" s="69">
        <f t="shared" si="127"/>
        <v>33.273424370107108</v>
      </c>
      <c r="BO59" t="str">
        <f t="shared" si="145"/>
        <v>52 Skilled metal, electrical and electronic trades</v>
      </c>
      <c r="BP59" s="18">
        <f t="shared" si="154"/>
        <v>5.6464312490025561</v>
      </c>
      <c r="BQ59" s="18">
        <f t="shared" si="154"/>
        <v>5.6744782798827202</v>
      </c>
      <c r="BR59" s="18">
        <f t="shared" si="154"/>
        <v>5.2595558047986106</v>
      </c>
      <c r="BS59" s="18">
        <f t="shared" si="154"/>
        <v>4.928128916744889</v>
      </c>
      <c r="BT59" s="18">
        <f t="shared" si="154"/>
        <v>4.7295125526978223</v>
      </c>
      <c r="BV59" s="68">
        <f t="shared" si="129"/>
        <v>-14.990242980555005</v>
      </c>
      <c r="BW59" s="69">
        <f t="shared" si="130"/>
        <v>35.981804285245587</v>
      </c>
      <c r="BX59" s="69">
        <f t="shared" si="131"/>
        <v>20.991561304690585</v>
      </c>
      <c r="BZ59" t="str">
        <f t="shared" si="146"/>
        <v>52 Skilled metal, electrical and electronic trades</v>
      </c>
      <c r="CA59" s="18">
        <f t="shared" si="155"/>
        <v>4.5388769614264337</v>
      </c>
      <c r="CB59" s="18">
        <f t="shared" si="155"/>
        <v>4.480559039181836</v>
      </c>
      <c r="CC59" s="18">
        <f t="shared" si="155"/>
        <v>4.3549474434257043</v>
      </c>
      <c r="CD59" s="18">
        <f t="shared" si="155"/>
        <v>4.1490775754292155</v>
      </c>
      <c r="CE59" s="18">
        <f t="shared" si="155"/>
        <v>3.6989534502717309</v>
      </c>
      <c r="CG59" s="68">
        <f t="shared" si="133"/>
        <v>-53.02218879828051</v>
      </c>
      <c r="CH59" s="69">
        <f t="shared" si="134"/>
        <v>26.005308148077731</v>
      </c>
      <c r="CI59" s="69">
        <f t="shared" si="135"/>
        <v>-27.016880650202779</v>
      </c>
      <c r="CK59" t="str">
        <f t="shared" si="147"/>
        <v>52 Skilled metal, electrical and electronic trades</v>
      </c>
      <c r="CL59" s="18">
        <f t="shared" si="156"/>
        <v>4.8055296806502605</v>
      </c>
      <c r="CM59" s="18">
        <f t="shared" si="156"/>
        <v>5.0031136055494949</v>
      </c>
      <c r="CN59" s="18">
        <f t="shared" si="156"/>
        <v>4.0131053424741037</v>
      </c>
      <c r="CO59" s="18">
        <f t="shared" si="156"/>
        <v>3.9156297691206885</v>
      </c>
      <c r="CP59" s="18">
        <f t="shared" si="156"/>
        <v>4.1472540944115117</v>
      </c>
      <c r="CR59" s="68">
        <f t="shared" si="137"/>
        <v>-57.766298425846884</v>
      </c>
      <c r="CS59" s="69">
        <f t="shared" si="138"/>
        <v>21.743705464683373</v>
      </c>
      <c r="CT59" s="69">
        <f t="shared" si="139"/>
        <v>-36.022592961163511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0.13666239611643252</v>
      </c>
      <c r="C60" s="18">
        <f t="shared" si="148"/>
        <v>7.8607650457393208E-2</v>
      </c>
      <c r="D60" s="18">
        <f t="shared" si="148"/>
        <v>4.9741181213246777E-2</v>
      </c>
      <c r="E60" s="18">
        <f t="shared" si="148"/>
        <v>6.1934209465850459E-2</v>
      </c>
      <c r="F60" s="18">
        <f t="shared" si="148"/>
        <v>4.6782366377863198E-2</v>
      </c>
      <c r="H60" s="68">
        <f t="shared" si="105"/>
        <v>77.433870549137453</v>
      </c>
      <c r="I60" s="69">
        <f t="shared" si="106"/>
        <v>64.037307769790914</v>
      </c>
      <c r="J60" s="69">
        <f t="shared" si="107"/>
        <v>141.47117831892834</v>
      </c>
      <c r="L60" t="str">
        <f t="shared" si="140"/>
        <v>53 Skilled construction and building trades</v>
      </c>
      <c r="M60" s="18">
        <f t="shared" si="149"/>
        <v>0.39174176966022317</v>
      </c>
      <c r="N60" s="18">
        <f t="shared" si="149"/>
        <v>0.37614358050668173</v>
      </c>
      <c r="O60" s="18">
        <f t="shared" si="149"/>
        <v>0.26727549106373105</v>
      </c>
      <c r="P60" s="18">
        <f t="shared" si="149"/>
        <v>0.30177419798828936</v>
      </c>
      <c r="Q60" s="18">
        <f t="shared" si="149"/>
        <v>0.29956480517153788</v>
      </c>
      <c r="S60" s="68">
        <f t="shared" si="109"/>
        <v>110.33081825762186</v>
      </c>
      <c r="T60" s="69">
        <f t="shared" si="110"/>
        <v>72.207218981597023</v>
      </c>
      <c r="U60" s="69">
        <f t="shared" si="111"/>
        <v>182.53803723921885</v>
      </c>
      <c r="W60" t="str">
        <f t="shared" si="141"/>
        <v>53 Skilled construction and building trades</v>
      </c>
      <c r="X60" s="18">
        <f t="shared" si="150"/>
        <v>0.67011250601120376</v>
      </c>
      <c r="Y60" s="18">
        <f t="shared" si="150"/>
        <v>0.64348398302022902</v>
      </c>
      <c r="Z60" s="18">
        <f t="shared" si="150"/>
        <v>0.46638039467517006</v>
      </c>
      <c r="AA60" s="18">
        <f t="shared" si="150"/>
        <v>0.55360537713287183</v>
      </c>
      <c r="AB60" s="18">
        <f t="shared" si="150"/>
        <v>0.55639919921163017</v>
      </c>
      <c r="AD60" s="68">
        <f t="shared" si="113"/>
        <v>46.540073441390319</v>
      </c>
      <c r="AE60" s="69">
        <f t="shared" si="114"/>
        <v>64.831601216495173</v>
      </c>
      <c r="AF60" s="69">
        <f t="shared" si="115"/>
        <v>111.37167465788549</v>
      </c>
      <c r="AH60" t="str">
        <f t="shared" si="142"/>
        <v>53 Skilled construction and building trades</v>
      </c>
      <c r="AI60" s="18">
        <f t="shared" si="151"/>
        <v>1.333489993471012</v>
      </c>
      <c r="AJ60" s="18">
        <f t="shared" si="151"/>
        <v>1.6315648907101663</v>
      </c>
      <c r="AK60" s="18">
        <f t="shared" si="151"/>
        <v>1.2793087832620711</v>
      </c>
      <c r="AL60" s="18">
        <f t="shared" si="151"/>
        <v>1.5338324094681139</v>
      </c>
      <c r="AM60" s="18">
        <f t="shared" si="151"/>
        <v>1.5923818392824289</v>
      </c>
      <c r="AO60" s="68">
        <f t="shared" si="117"/>
        <v>39.920236973333289</v>
      </c>
      <c r="AP60" s="69">
        <f t="shared" si="118"/>
        <v>65.644408243241401</v>
      </c>
      <c r="AQ60" s="69">
        <f t="shared" si="119"/>
        <v>105.56464521657468</v>
      </c>
      <c r="AS60" t="str">
        <f t="shared" si="143"/>
        <v>53 Skilled construction and building trades</v>
      </c>
      <c r="AT60" s="18">
        <f t="shared" si="152"/>
        <v>1.8128727491237218</v>
      </c>
      <c r="AU60" s="18">
        <f t="shared" si="152"/>
        <v>2.002432316612166</v>
      </c>
      <c r="AV60" s="18">
        <f t="shared" si="152"/>
        <v>1.5744201270139468</v>
      </c>
      <c r="AW60" s="18">
        <f t="shared" si="152"/>
        <v>1.889110535860351</v>
      </c>
      <c r="AX60" s="18">
        <f t="shared" si="152"/>
        <v>1.8018263216706691</v>
      </c>
      <c r="AZ60" s="68">
        <f t="shared" si="121"/>
        <v>37.126764112271317</v>
      </c>
      <c r="BA60" s="69">
        <f t="shared" si="122"/>
        <v>64.129673796194353</v>
      </c>
      <c r="BB60" s="69">
        <f t="shared" si="123"/>
        <v>101.25643790846568</v>
      </c>
      <c r="BD60" t="str">
        <f t="shared" si="144"/>
        <v>53 Skilled construction and building trades</v>
      </c>
      <c r="BE60" s="18">
        <f t="shared" si="153"/>
        <v>5.1101038389613267</v>
      </c>
      <c r="BF60" s="18">
        <f t="shared" si="153"/>
        <v>5.4484591389947106</v>
      </c>
      <c r="BG60" s="18">
        <f t="shared" si="153"/>
        <v>4.7293886308401651</v>
      </c>
      <c r="BH60" s="18">
        <f t="shared" si="153"/>
        <v>4.7304435490789851</v>
      </c>
      <c r="BI60" s="18">
        <f t="shared" si="153"/>
        <v>4.2323141007804619</v>
      </c>
      <c r="BK60" s="68">
        <f t="shared" si="125"/>
        <v>-5.280531240651416</v>
      </c>
      <c r="BL60" s="69">
        <f t="shared" si="126"/>
        <v>38.608417215531595</v>
      </c>
      <c r="BM60" s="69">
        <f t="shared" si="127"/>
        <v>33.327885974880182</v>
      </c>
      <c r="BO60" t="str">
        <f t="shared" si="145"/>
        <v>53 Skilled construction and building trades</v>
      </c>
      <c r="BP60" s="18">
        <f t="shared" si="154"/>
        <v>4.368377063138289</v>
      </c>
      <c r="BQ60" s="18">
        <f t="shared" si="154"/>
        <v>5.2522167935229049</v>
      </c>
      <c r="BR60" s="18">
        <f t="shared" si="154"/>
        <v>4.8604899981926328</v>
      </c>
      <c r="BS60" s="18">
        <f t="shared" si="154"/>
        <v>5.3101381533959575</v>
      </c>
      <c r="BT60" s="18">
        <f t="shared" si="154"/>
        <v>5.7145830066254062</v>
      </c>
      <c r="BV60" s="68">
        <f t="shared" si="129"/>
        <v>11.149100238729034</v>
      </c>
      <c r="BW60" s="69">
        <f t="shared" si="130"/>
        <v>52.068155553285614</v>
      </c>
      <c r="BX60" s="69">
        <f t="shared" si="131"/>
        <v>63.217255792014647</v>
      </c>
      <c r="BZ60" t="str">
        <f t="shared" si="146"/>
        <v>53 Skilled construction and building trades</v>
      </c>
      <c r="CA60" s="18">
        <f t="shared" si="155"/>
        <v>3.6026731979737456</v>
      </c>
      <c r="CB60" s="18">
        <f t="shared" si="155"/>
        <v>3.8602706314675874</v>
      </c>
      <c r="CC60" s="18">
        <f t="shared" si="155"/>
        <v>3.7009799645326238</v>
      </c>
      <c r="CD60" s="18">
        <f t="shared" si="155"/>
        <v>3.8078983402519495</v>
      </c>
      <c r="CE60" s="18">
        <f t="shared" si="155"/>
        <v>4.3222240135260819</v>
      </c>
      <c r="CG60" s="68">
        <f t="shared" si="133"/>
        <v>-35.406715532030844</v>
      </c>
      <c r="CH60" s="69">
        <f t="shared" si="134"/>
        <v>32.664515943658671</v>
      </c>
      <c r="CI60" s="69">
        <f t="shared" si="135"/>
        <v>-2.7421995883721744</v>
      </c>
      <c r="CK60" t="str">
        <f t="shared" si="147"/>
        <v>53 Skilled construction and building trades</v>
      </c>
      <c r="CL60" s="18">
        <f t="shared" si="156"/>
        <v>5.0957017181204298</v>
      </c>
      <c r="CM60" s="18">
        <f t="shared" si="156"/>
        <v>6.1990579614483803</v>
      </c>
      <c r="CN60" s="18">
        <f t="shared" si="156"/>
        <v>5.1447442782715846</v>
      </c>
      <c r="CO60" s="18">
        <f t="shared" si="156"/>
        <v>4.2987463938416202</v>
      </c>
      <c r="CP60" s="18">
        <f t="shared" si="156"/>
        <v>1.4120244660373589</v>
      </c>
      <c r="CR60" s="68">
        <f t="shared" si="137"/>
        <v>-88.78349663060348</v>
      </c>
      <c r="CS60" s="69">
        <f t="shared" si="138"/>
        <v>12.908015196395745</v>
      </c>
      <c r="CT60" s="69">
        <f t="shared" si="139"/>
        <v>-75.875481434207742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0.56795356750673509</v>
      </c>
      <c r="C61" s="18">
        <f t="shared" si="148"/>
        <v>0.41314074364407138</v>
      </c>
      <c r="D61" s="18">
        <f t="shared" si="148"/>
        <v>0.38038592970163915</v>
      </c>
      <c r="E61" s="18">
        <f t="shared" si="148"/>
        <v>0.38963380688427113</v>
      </c>
      <c r="F61" s="18">
        <f t="shared" si="148"/>
        <v>0.36490603386128406</v>
      </c>
      <c r="H61" s="68">
        <f t="shared" si="105"/>
        <v>80.97852124606348</v>
      </c>
      <c r="I61" s="69">
        <f t="shared" si="106"/>
        <v>66.783611961444592</v>
      </c>
      <c r="J61" s="69">
        <f t="shared" si="107"/>
        <v>147.76213320750807</v>
      </c>
      <c r="L61" t="str">
        <f t="shared" si="140"/>
        <v>54 Textiles, printing and other skilled trades</v>
      </c>
      <c r="M61" s="18">
        <f t="shared" si="149"/>
        <v>0.58183441475538866</v>
      </c>
      <c r="N61" s="18">
        <f t="shared" si="149"/>
        <v>0.53753125534699731</v>
      </c>
      <c r="O61" s="18">
        <f t="shared" si="149"/>
        <v>0.57207602237067412</v>
      </c>
      <c r="P61" s="18">
        <f t="shared" si="149"/>
        <v>0.5987253074660176</v>
      </c>
      <c r="Q61" s="18">
        <f t="shared" si="149"/>
        <v>0.64148028220678932</v>
      </c>
      <c r="S61" s="68">
        <f t="shared" si="109"/>
        <v>110.42669079095</v>
      </c>
      <c r="T61" s="69">
        <f t="shared" si="110"/>
        <v>81.243955083794489</v>
      </c>
      <c r="U61" s="69">
        <f t="shared" si="111"/>
        <v>191.67064587474445</v>
      </c>
      <c r="W61" t="str">
        <f t="shared" si="141"/>
        <v>54 Textiles, printing and other skilled trades</v>
      </c>
      <c r="X61" s="18">
        <f t="shared" si="150"/>
        <v>0.78367708003083703</v>
      </c>
      <c r="Y61" s="18">
        <f t="shared" si="150"/>
        <v>0.68588150855210506</v>
      </c>
      <c r="Z61" s="18">
        <f t="shared" si="150"/>
        <v>0.68481577312522901</v>
      </c>
      <c r="AA61" s="18">
        <f t="shared" si="150"/>
        <v>0.76458983371550504</v>
      </c>
      <c r="AB61" s="18">
        <f t="shared" si="150"/>
        <v>0.84966050990659836</v>
      </c>
      <c r="AD61" s="68">
        <f t="shared" si="113"/>
        <v>52.398914367167905</v>
      </c>
      <c r="AE61" s="69">
        <f t="shared" si="114"/>
        <v>73.16151612913707</v>
      </c>
      <c r="AF61" s="69">
        <f t="shared" si="115"/>
        <v>125.56043049630496</v>
      </c>
      <c r="AH61" t="str">
        <f t="shared" si="142"/>
        <v>54 Textiles, printing and other skilled trades</v>
      </c>
      <c r="AI61" s="18">
        <f t="shared" si="151"/>
        <v>1.0298011664858318</v>
      </c>
      <c r="AJ61" s="18">
        <f t="shared" si="151"/>
        <v>0.88906306852668016</v>
      </c>
      <c r="AK61" s="18">
        <f t="shared" si="151"/>
        <v>0.99475201359915455</v>
      </c>
      <c r="AL61" s="18">
        <f t="shared" si="151"/>
        <v>1.029787321209124</v>
      </c>
      <c r="AM61" s="18">
        <f t="shared" si="151"/>
        <v>1.1052559793013372</v>
      </c>
      <c r="AO61" s="68">
        <f t="shared" si="117"/>
        <v>24.898362299152303</v>
      </c>
      <c r="AP61" s="69">
        <f t="shared" si="118"/>
        <v>65.249937629992331</v>
      </c>
      <c r="AQ61" s="69">
        <f t="shared" si="119"/>
        <v>90.148299929144642</v>
      </c>
      <c r="AS61" t="str">
        <f t="shared" si="143"/>
        <v>54 Textiles, printing and other skilled trades</v>
      </c>
      <c r="AT61" s="18">
        <f t="shared" si="152"/>
        <v>1.1554254049457</v>
      </c>
      <c r="AU61" s="18">
        <f t="shared" si="152"/>
        <v>0.96761936261262826</v>
      </c>
      <c r="AV61" s="18">
        <f t="shared" si="152"/>
        <v>1.0347687358395268</v>
      </c>
      <c r="AW61" s="18">
        <f t="shared" si="152"/>
        <v>1.0762517007273449</v>
      </c>
      <c r="AX61" s="18">
        <f t="shared" si="152"/>
        <v>1.0987506948828785</v>
      </c>
      <c r="AZ61" s="68">
        <f t="shared" si="121"/>
        <v>27.228907502666967</v>
      </c>
      <c r="BA61" s="69">
        <f t="shared" si="122"/>
        <v>61.80864556989448</v>
      </c>
      <c r="BB61" s="69">
        <f t="shared" si="123"/>
        <v>89.037553072561451</v>
      </c>
      <c r="BD61" t="str">
        <f t="shared" si="144"/>
        <v>54 Textiles, printing and other skilled trades</v>
      </c>
      <c r="BE61" s="18">
        <f t="shared" si="153"/>
        <v>2.1115066211105038</v>
      </c>
      <c r="BF61" s="18">
        <f t="shared" si="153"/>
        <v>1.935458288472049</v>
      </c>
      <c r="BG61" s="18">
        <f t="shared" si="153"/>
        <v>1.919577479359766</v>
      </c>
      <c r="BH61" s="18">
        <f t="shared" si="153"/>
        <v>2.0075453289949787</v>
      </c>
      <c r="BI61" s="18">
        <f t="shared" si="153"/>
        <v>1.984239458849794</v>
      </c>
      <c r="BK61" s="68">
        <f t="shared" si="125"/>
        <v>9.4094414725870301</v>
      </c>
      <c r="BL61" s="69">
        <f t="shared" si="126"/>
        <v>43.533688166912313</v>
      </c>
      <c r="BM61" s="69">
        <f t="shared" si="127"/>
        <v>52.94312963949934</v>
      </c>
      <c r="BO61" t="str">
        <f t="shared" si="145"/>
        <v>54 Textiles, printing and other skilled trades</v>
      </c>
      <c r="BP61" s="18">
        <f t="shared" si="154"/>
        <v>2.382077124865114</v>
      </c>
      <c r="BQ61" s="18">
        <f t="shared" si="154"/>
        <v>2.0119975739265765</v>
      </c>
      <c r="BR61" s="18">
        <f t="shared" si="154"/>
        <v>2.1955582346440314</v>
      </c>
      <c r="BS61" s="18">
        <f t="shared" si="154"/>
        <v>2.010240307204767</v>
      </c>
      <c r="BT61" s="18">
        <f t="shared" si="154"/>
        <v>2.1478275980029258</v>
      </c>
      <c r="BV61" s="68">
        <f t="shared" si="129"/>
        <v>-7.5182759119623741</v>
      </c>
      <c r="BW61" s="69">
        <f t="shared" si="130"/>
        <v>38.938199593917616</v>
      </c>
      <c r="BX61" s="69">
        <f t="shared" si="131"/>
        <v>31.419923681955243</v>
      </c>
      <c r="BZ61" t="str">
        <f t="shared" si="146"/>
        <v>54 Textiles, printing and other skilled trades</v>
      </c>
      <c r="CA61" s="18">
        <f t="shared" si="155"/>
        <v>2.7993591432360856</v>
      </c>
      <c r="CB61" s="18">
        <f t="shared" si="155"/>
        <v>2.511265088498388</v>
      </c>
      <c r="CC61" s="18">
        <f t="shared" si="155"/>
        <v>2.6964025522350283</v>
      </c>
      <c r="CD61" s="18">
        <f t="shared" si="155"/>
        <v>2.6739930483518202</v>
      </c>
      <c r="CE61" s="18">
        <f t="shared" si="155"/>
        <v>2.5538778387332548</v>
      </c>
      <c r="CG61" s="68">
        <f t="shared" si="133"/>
        <v>-47.614364058255823</v>
      </c>
      <c r="CH61" s="69">
        <f t="shared" si="134"/>
        <v>28.47613795114955</v>
      </c>
      <c r="CI61" s="69">
        <f t="shared" si="135"/>
        <v>-19.138226107106277</v>
      </c>
      <c r="CK61" t="str">
        <f t="shared" si="147"/>
        <v>54 Textiles, printing and other skilled trades</v>
      </c>
      <c r="CL61" s="18">
        <f t="shared" si="156"/>
        <v>3.6891892085268574</v>
      </c>
      <c r="CM61" s="18">
        <f t="shared" si="156"/>
        <v>3.3647226518378135</v>
      </c>
      <c r="CN61" s="18">
        <f t="shared" si="156"/>
        <v>3.6343372265876228</v>
      </c>
      <c r="CO61" s="18">
        <f t="shared" si="156"/>
        <v>3.0664570586210345</v>
      </c>
      <c r="CP61" s="18">
        <f t="shared" si="156"/>
        <v>3.4044850668576392</v>
      </c>
      <c r="CR61" s="68">
        <f t="shared" si="137"/>
        <v>-61.717060841856942</v>
      </c>
      <c r="CS61" s="69">
        <f t="shared" si="138"/>
        <v>17.820310942307948</v>
      </c>
      <c r="CT61" s="69">
        <f t="shared" si="139"/>
        <v>-43.896749899548986</v>
      </c>
    </row>
    <row r="62" spans="1:98" x14ac:dyDescent="0.2">
      <c r="A62" t="str">
        <f t="shared" si="103"/>
        <v>61 Caring personal service occupations</v>
      </c>
      <c r="B62" s="18">
        <f t="shared" si="148"/>
        <v>0.30956506698650449</v>
      </c>
      <c r="C62" s="18">
        <f t="shared" si="148"/>
        <v>0.30139088994839813</v>
      </c>
      <c r="D62" s="18">
        <f t="shared" si="148"/>
        <v>0.30766002377658469</v>
      </c>
      <c r="E62" s="18">
        <f t="shared" si="148"/>
        <v>0.33368158153245892</v>
      </c>
      <c r="F62" s="18">
        <f t="shared" si="148"/>
        <v>0.41364703708151268</v>
      </c>
      <c r="H62" s="68">
        <f t="shared" si="105"/>
        <v>153.64673916213621</v>
      </c>
      <c r="I62" s="69">
        <f t="shared" si="106"/>
        <v>89.628467837624967</v>
      </c>
      <c r="J62" s="69">
        <f t="shared" si="107"/>
        <v>243.27520699976114</v>
      </c>
      <c r="L62" t="str">
        <f t="shared" si="140"/>
        <v>61 Caring personal service occupations</v>
      </c>
      <c r="M62" s="18">
        <f t="shared" si="149"/>
        <v>2.7991780621243056</v>
      </c>
      <c r="N62" s="18">
        <f t="shared" si="149"/>
        <v>2.9391274784065993</v>
      </c>
      <c r="O62" s="18">
        <f t="shared" si="149"/>
        <v>3.0347785733074741</v>
      </c>
      <c r="P62" s="18">
        <f t="shared" si="149"/>
        <v>3.413110269878048</v>
      </c>
      <c r="Q62" s="18">
        <f t="shared" si="149"/>
        <v>4.4422796469920396</v>
      </c>
      <c r="S62" s="68">
        <f t="shared" si="109"/>
        <v>174.69461424918867</v>
      </c>
      <c r="T62" s="69">
        <f t="shared" si="110"/>
        <v>99.973397917069789</v>
      </c>
      <c r="U62" s="69">
        <f t="shared" si="111"/>
        <v>274.66801216625851</v>
      </c>
      <c r="W62" t="str">
        <f t="shared" si="141"/>
        <v>61 Caring personal service occupations</v>
      </c>
      <c r="X62" s="18">
        <f t="shared" si="150"/>
        <v>4.5571903415948452</v>
      </c>
      <c r="Y62" s="18">
        <f t="shared" si="150"/>
        <v>4.6988460795152669</v>
      </c>
      <c r="Z62" s="18">
        <f t="shared" si="150"/>
        <v>4.8982864747253201</v>
      </c>
      <c r="AA62" s="18">
        <f t="shared" si="150"/>
        <v>5.393431401539253</v>
      </c>
      <c r="AB62" s="18">
        <f t="shared" si="150"/>
        <v>6.1169778270568589</v>
      </c>
      <c r="AD62" s="68">
        <f t="shared" si="113"/>
        <v>53.392073934515224</v>
      </c>
      <c r="AE62" s="69">
        <f t="shared" si="114"/>
        <v>85.591052812721799</v>
      </c>
      <c r="AF62" s="69">
        <f t="shared" si="115"/>
        <v>138.98312674723704</v>
      </c>
      <c r="AH62" t="str">
        <f t="shared" si="142"/>
        <v>61 Caring personal service occupations</v>
      </c>
      <c r="AI62" s="18">
        <f t="shared" si="151"/>
        <v>13.514481266971268</v>
      </c>
      <c r="AJ62" s="18">
        <f t="shared" si="151"/>
        <v>13.340113987736398</v>
      </c>
      <c r="AK62" s="18">
        <f t="shared" si="151"/>
        <v>14.15573227688969</v>
      </c>
      <c r="AL62" s="18">
        <f t="shared" si="151"/>
        <v>14.613094337955241</v>
      </c>
      <c r="AM62" s="18">
        <f t="shared" si="151"/>
        <v>14.602386326034622</v>
      </c>
      <c r="AO62" s="68">
        <f t="shared" si="117"/>
        <v>15.957859886475523</v>
      </c>
      <c r="AP62" s="69">
        <f t="shared" si="118"/>
        <v>64.197025564093096</v>
      </c>
      <c r="AQ62" s="69">
        <f t="shared" si="119"/>
        <v>80.154885450568614</v>
      </c>
      <c r="AS62" t="str">
        <f t="shared" si="143"/>
        <v>61 Caring personal service occupations</v>
      </c>
      <c r="AT62" s="18">
        <f t="shared" si="152"/>
        <v>6.7108196233277102</v>
      </c>
      <c r="AU62" s="18">
        <f t="shared" si="152"/>
        <v>6.7408161626413641</v>
      </c>
      <c r="AV62" s="18">
        <f t="shared" si="152"/>
        <v>7.1827574075963501</v>
      </c>
      <c r="AW62" s="18">
        <f t="shared" si="152"/>
        <v>7.1053865582760709</v>
      </c>
      <c r="AX62" s="18">
        <f t="shared" si="152"/>
        <v>7.1528844320364655</v>
      </c>
      <c r="AZ62" s="68">
        <f t="shared" si="121"/>
        <v>19.321840451520604</v>
      </c>
      <c r="BA62" s="69">
        <f t="shared" si="122"/>
        <v>66.183519530307819</v>
      </c>
      <c r="BB62" s="69">
        <f t="shared" si="123"/>
        <v>85.50535998182842</v>
      </c>
      <c r="BD62" t="str">
        <f t="shared" si="144"/>
        <v>61 Caring personal service occupations</v>
      </c>
      <c r="BE62" s="18">
        <f t="shared" si="153"/>
        <v>11.841741699505508</v>
      </c>
      <c r="BF62" s="18">
        <f t="shared" si="153"/>
        <v>12.387358055052452</v>
      </c>
      <c r="BG62" s="18">
        <f t="shared" si="153"/>
        <v>12.31243616456147</v>
      </c>
      <c r="BH62" s="18">
        <f t="shared" si="153"/>
        <v>13.166543614432355</v>
      </c>
      <c r="BI62" s="18">
        <f t="shared" si="153"/>
        <v>14.26172303504862</v>
      </c>
      <c r="BK62" s="68">
        <f t="shared" si="125"/>
        <v>22.601101351239791</v>
      </c>
      <c r="BL62" s="69">
        <f t="shared" si="126"/>
        <v>64.138573069974086</v>
      </c>
      <c r="BM62" s="69">
        <f t="shared" si="127"/>
        <v>86.739674421213891</v>
      </c>
      <c r="BO62" t="str">
        <f t="shared" si="145"/>
        <v>61 Caring personal service occupations</v>
      </c>
      <c r="BP62" s="18">
        <f t="shared" si="154"/>
        <v>9.2663428234224821</v>
      </c>
      <c r="BQ62" s="18">
        <f t="shared" si="154"/>
        <v>8.8636476398021529</v>
      </c>
      <c r="BR62" s="18">
        <f t="shared" si="154"/>
        <v>8.4086214816658664</v>
      </c>
      <c r="BS62" s="18">
        <f t="shared" si="154"/>
        <v>8.3005648971942136</v>
      </c>
      <c r="BT62" s="18">
        <f t="shared" si="154"/>
        <v>7.6425051910077269</v>
      </c>
      <c r="BV62" s="68">
        <f t="shared" si="129"/>
        <v>-14.076412946484798</v>
      </c>
      <c r="BW62" s="69">
        <f t="shared" si="130"/>
        <v>51.363260341992067</v>
      </c>
      <c r="BX62" s="69">
        <f t="shared" si="131"/>
        <v>37.286847395507273</v>
      </c>
      <c r="BZ62" t="str">
        <f t="shared" si="146"/>
        <v>61 Caring personal service occupations</v>
      </c>
      <c r="CA62" s="18">
        <f t="shared" si="155"/>
        <v>4.163928050788714</v>
      </c>
      <c r="CB62" s="18">
        <f t="shared" si="155"/>
        <v>2.708516718850114</v>
      </c>
      <c r="CC62" s="18">
        <f t="shared" si="155"/>
        <v>2.4059764181855168</v>
      </c>
      <c r="CD62" s="18">
        <f t="shared" si="155"/>
        <v>1.9087654208875728</v>
      </c>
      <c r="CE62" s="18">
        <f t="shared" si="155"/>
        <v>2.2484517548993184</v>
      </c>
      <c r="CG62" s="68">
        <f t="shared" si="133"/>
        <v>-48.31208219248709</v>
      </c>
      <c r="CH62" s="69">
        <f t="shared" si="134"/>
        <v>22.466104116943782</v>
      </c>
      <c r="CI62" s="69">
        <f t="shared" si="135"/>
        <v>-25.845978075543307</v>
      </c>
      <c r="CK62" t="str">
        <f t="shared" si="147"/>
        <v>61 Caring personal service occupations</v>
      </c>
      <c r="CL62" s="18">
        <f t="shared" si="156"/>
        <v>1.5880402445119686</v>
      </c>
      <c r="CM62" s="18">
        <f t="shared" si="156"/>
        <v>1.4814653037312508</v>
      </c>
      <c r="CN62" s="18">
        <f t="shared" si="156"/>
        <v>1.6025351377033006</v>
      </c>
      <c r="CO62" s="18">
        <f t="shared" si="156"/>
        <v>1.9822443851457809</v>
      </c>
      <c r="CP62" s="18">
        <f t="shared" si="156"/>
        <v>2.36865840766737</v>
      </c>
      <c r="CR62" s="68">
        <f t="shared" si="137"/>
        <v>-39.594854386255804</v>
      </c>
      <c r="CS62" s="69">
        <f t="shared" si="138"/>
        <v>22.456187105082808</v>
      </c>
      <c r="CT62" s="69">
        <f t="shared" si="139"/>
        <v>-17.138667281172996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0.16185754782210021</v>
      </c>
      <c r="C63" s="18">
        <f t="shared" si="148"/>
        <v>0.20488297808464767</v>
      </c>
      <c r="D63" s="18">
        <f t="shared" si="148"/>
        <v>0.22216278988137739</v>
      </c>
      <c r="E63" s="18">
        <f t="shared" si="148"/>
        <v>0.25499417078410286</v>
      </c>
      <c r="F63" s="18">
        <f t="shared" si="148"/>
        <v>0.31640223836805315</v>
      </c>
      <c r="H63" s="68">
        <f t="shared" si="105"/>
        <v>168.68205513839902</v>
      </c>
      <c r="I63" s="69">
        <f t="shared" si="106"/>
        <v>98.354963029983537</v>
      </c>
      <c r="J63" s="69">
        <f t="shared" si="107"/>
        <v>267.03701816838259</v>
      </c>
      <c r="L63" t="str">
        <f t="shared" si="140"/>
        <v>62 Leisure, travel and related personal service occupations</v>
      </c>
      <c r="M63" s="18">
        <f t="shared" si="149"/>
        <v>0.54132126983972095</v>
      </c>
      <c r="N63" s="18">
        <f t="shared" si="149"/>
        <v>0.49783006660419288</v>
      </c>
      <c r="O63" s="18">
        <f t="shared" si="149"/>
        <v>0.49142711940114681</v>
      </c>
      <c r="P63" s="18">
        <f t="shared" si="149"/>
        <v>0.50695051183885897</v>
      </c>
      <c r="Q63" s="18">
        <f t="shared" si="149"/>
        <v>0.63062133298977496</v>
      </c>
      <c r="S63" s="68">
        <f t="shared" si="109"/>
        <v>140.8134824279883</v>
      </c>
      <c r="T63" s="69">
        <f t="shared" si="110"/>
        <v>86.114288883629683</v>
      </c>
      <c r="U63" s="69">
        <f t="shared" si="111"/>
        <v>226.92777131161802</v>
      </c>
      <c r="W63" t="str">
        <f t="shared" si="141"/>
        <v>62 Leisure, travel and related personal service occupations</v>
      </c>
      <c r="X63" s="18">
        <f t="shared" si="150"/>
        <v>1.0465370209786169</v>
      </c>
      <c r="Y63" s="18">
        <f t="shared" si="150"/>
        <v>1.1170754574332378</v>
      </c>
      <c r="Z63" s="18">
        <f t="shared" si="150"/>
        <v>1.0508793189947774</v>
      </c>
      <c r="AA63" s="18">
        <f t="shared" si="150"/>
        <v>1.2176684072869073</v>
      </c>
      <c r="AB63" s="18">
        <f t="shared" si="150"/>
        <v>1.5184155043477057</v>
      </c>
      <c r="AD63" s="68">
        <f t="shared" si="113"/>
        <v>77.479410896254151</v>
      </c>
      <c r="AE63" s="69">
        <f t="shared" si="114"/>
        <v>86.829978686720239</v>
      </c>
      <c r="AF63" s="69">
        <f t="shared" si="115"/>
        <v>164.3093895829744</v>
      </c>
      <c r="AH63" t="str">
        <f t="shared" si="142"/>
        <v>62 Leisure, travel and related personal service occupations</v>
      </c>
      <c r="AI63" s="18">
        <f t="shared" si="151"/>
        <v>2.3187072959724442</v>
      </c>
      <c r="AJ63" s="18">
        <f t="shared" si="151"/>
        <v>2.621038279491557</v>
      </c>
      <c r="AK63" s="18">
        <f t="shared" si="151"/>
        <v>2.5366432089733824</v>
      </c>
      <c r="AL63" s="18">
        <f t="shared" si="151"/>
        <v>2.9089018241356848</v>
      </c>
      <c r="AM63" s="18">
        <f t="shared" si="151"/>
        <v>3.5620281881440188</v>
      </c>
      <c r="AO63" s="68">
        <f t="shared" si="117"/>
        <v>57.850755088316731</v>
      </c>
      <c r="AP63" s="69">
        <f t="shared" si="118"/>
        <v>80.601083062872831</v>
      </c>
      <c r="AQ63" s="69">
        <f t="shared" si="119"/>
        <v>138.45183815118958</v>
      </c>
      <c r="AS63" t="str">
        <f t="shared" si="143"/>
        <v>62 Leisure, travel and related personal service occupations</v>
      </c>
      <c r="AT63" s="18">
        <f t="shared" si="152"/>
        <v>2.5655658724369732</v>
      </c>
      <c r="AU63" s="18">
        <f t="shared" si="152"/>
        <v>2.7492694622565259</v>
      </c>
      <c r="AV63" s="18">
        <f t="shared" si="152"/>
        <v>2.8260526771401073</v>
      </c>
      <c r="AW63" s="18">
        <f t="shared" si="152"/>
        <v>3.2579734084387706</v>
      </c>
      <c r="AX63" s="18">
        <f t="shared" si="152"/>
        <v>4.0251539394445572</v>
      </c>
      <c r="AZ63" s="68">
        <f t="shared" si="121"/>
        <v>70.660170589544606</v>
      </c>
      <c r="BA63" s="69">
        <f t="shared" si="122"/>
        <v>84.820179636409179</v>
      </c>
      <c r="BB63" s="69">
        <f t="shared" si="123"/>
        <v>155.48035022595377</v>
      </c>
      <c r="BD63" t="str">
        <f t="shared" si="144"/>
        <v>62 Leisure, travel and related personal service occupations</v>
      </c>
      <c r="BE63" s="18">
        <f t="shared" si="153"/>
        <v>2.8177100042031737</v>
      </c>
      <c r="BF63" s="18">
        <f t="shared" si="153"/>
        <v>2.4173119732556838</v>
      </c>
      <c r="BG63" s="18">
        <f t="shared" si="153"/>
        <v>2.2728954432079305</v>
      </c>
      <c r="BH63" s="18">
        <f t="shared" si="153"/>
        <v>2.173104801078372</v>
      </c>
      <c r="BI63" s="18">
        <f t="shared" si="153"/>
        <v>2.0214247497074695</v>
      </c>
      <c r="BK63" s="68">
        <f t="shared" si="125"/>
        <v>-5.8664394162308815</v>
      </c>
      <c r="BL63" s="69">
        <f t="shared" si="126"/>
        <v>44.049213242536744</v>
      </c>
      <c r="BM63" s="69">
        <f t="shared" si="127"/>
        <v>38.182773826305862</v>
      </c>
      <c r="BO63" t="str">
        <f t="shared" si="145"/>
        <v>62 Leisure, travel and related personal service occupations</v>
      </c>
      <c r="BP63" s="18">
        <f t="shared" si="154"/>
        <v>3.0147227973677069</v>
      </c>
      <c r="BQ63" s="18">
        <f t="shared" si="154"/>
        <v>2.727249464096543</v>
      </c>
      <c r="BR63" s="18">
        <f t="shared" si="154"/>
        <v>2.5424748184318653</v>
      </c>
      <c r="BS63" s="18">
        <f t="shared" si="154"/>
        <v>2.3953381348832714</v>
      </c>
      <c r="BT63" s="18">
        <f t="shared" si="154"/>
        <v>2.2446251183395649</v>
      </c>
      <c r="BV63" s="68">
        <f t="shared" si="129"/>
        <v>-16.53803254925614</v>
      </c>
      <c r="BW63" s="69">
        <f t="shared" si="130"/>
        <v>46.682069102013585</v>
      </c>
      <c r="BX63" s="69">
        <f t="shared" si="131"/>
        <v>30.144036552757441</v>
      </c>
      <c r="BZ63" t="str">
        <f t="shared" si="146"/>
        <v>62 Leisure, travel and related personal service occupations</v>
      </c>
      <c r="CA63" s="18">
        <f t="shared" si="155"/>
        <v>2.6560094100040157</v>
      </c>
      <c r="CB63" s="18">
        <f t="shared" si="155"/>
        <v>2.6552959847055044</v>
      </c>
      <c r="CC63" s="18">
        <f t="shared" si="155"/>
        <v>2.4684295438349664</v>
      </c>
      <c r="CD63" s="18">
        <f t="shared" si="155"/>
        <v>2.6197079194379609</v>
      </c>
      <c r="CE63" s="18">
        <f t="shared" si="155"/>
        <v>2.7746986672769758</v>
      </c>
      <c r="CG63" s="68">
        <f t="shared" si="133"/>
        <v>-37.828417731440645</v>
      </c>
      <c r="CH63" s="69">
        <f t="shared" si="134"/>
        <v>35.851677919376961</v>
      </c>
      <c r="CI63" s="69">
        <f t="shared" si="135"/>
        <v>-1.9767398120636783</v>
      </c>
      <c r="CK63" t="str">
        <f t="shared" si="147"/>
        <v>62 Leisure, travel and related personal service occupations</v>
      </c>
      <c r="CL63" s="18">
        <f t="shared" si="156"/>
        <v>2.6696582929131152</v>
      </c>
      <c r="CM63" s="18">
        <f t="shared" si="156"/>
        <v>2.4624853944551184</v>
      </c>
      <c r="CN63" s="18">
        <f t="shared" si="156"/>
        <v>2.5263374405631169</v>
      </c>
      <c r="CO63" s="18">
        <f t="shared" si="156"/>
        <v>2.4966603876959521</v>
      </c>
      <c r="CP63" s="18">
        <f t="shared" si="156"/>
        <v>2.5856608323455021</v>
      </c>
      <c r="CR63" s="68">
        <f t="shared" si="137"/>
        <v>-58.172754964287506</v>
      </c>
      <c r="CS63" s="69">
        <f t="shared" si="138"/>
        <v>19.368257011314888</v>
      </c>
      <c r="CT63" s="69">
        <f t="shared" si="139"/>
        <v>-38.804497952972625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2.0064750894374199E-2</v>
      </c>
      <c r="C64" s="18">
        <f t="shared" si="148"/>
        <v>2.3696644756109806E-2</v>
      </c>
      <c r="D64" s="18">
        <f t="shared" si="148"/>
        <v>1.9029575847689714E-2</v>
      </c>
      <c r="E64" s="18">
        <f t="shared" si="148"/>
        <v>2.2644403051147996E-2</v>
      </c>
      <c r="F64" s="18">
        <f t="shared" si="148"/>
        <v>2.4841818230216993E-2</v>
      </c>
      <c r="H64" s="68">
        <f t="shared" si="105"/>
        <v>146.27748290926655</v>
      </c>
      <c r="I64" s="69">
        <f t="shared" si="106"/>
        <v>95.37149124970729</v>
      </c>
      <c r="J64" s="69">
        <f t="shared" si="107"/>
        <v>241.64897415897383</v>
      </c>
      <c r="L64" t="str">
        <f t="shared" si="140"/>
        <v>63 Community and civil enforcement occupations</v>
      </c>
      <c r="M64" s="18">
        <f t="shared" si="149"/>
        <v>4.068964163301219E-2</v>
      </c>
      <c r="N64" s="18">
        <f t="shared" si="149"/>
        <v>3.4548504613611156E-2</v>
      </c>
      <c r="O64" s="18">
        <f t="shared" si="149"/>
        <v>3.5737736321380685E-2</v>
      </c>
      <c r="P64" s="18">
        <f t="shared" si="149"/>
        <v>3.2608200486409368E-2</v>
      </c>
      <c r="Q64" s="18">
        <f t="shared" si="149"/>
        <v>3.6544785886899647E-2</v>
      </c>
      <c r="S64" s="68">
        <f t="shared" si="109"/>
        <v>91.897643116806947</v>
      </c>
      <c r="T64" s="69">
        <f t="shared" si="110"/>
        <v>72.338653112569347</v>
      </c>
      <c r="U64" s="69">
        <f t="shared" si="111"/>
        <v>164.23629622937631</v>
      </c>
      <c r="W64" t="str">
        <f t="shared" si="141"/>
        <v>63 Community and civil enforcement occupations</v>
      </c>
      <c r="X64" s="18">
        <f t="shared" si="150"/>
        <v>8.1898829764882872E-2</v>
      </c>
      <c r="Y64" s="18">
        <f t="shared" si="150"/>
        <v>7.8087283269718311E-2</v>
      </c>
      <c r="Z64" s="18">
        <f t="shared" si="150"/>
        <v>8.2367077519774928E-2</v>
      </c>
      <c r="AA64" s="18">
        <f t="shared" si="150"/>
        <v>8.616639670308443E-2</v>
      </c>
      <c r="AB64" s="18">
        <f t="shared" si="150"/>
        <v>9.5712494227741945E-2</v>
      </c>
      <c r="AD64" s="68">
        <f t="shared" si="113"/>
        <v>42.733255406211697</v>
      </c>
      <c r="AE64" s="69">
        <f t="shared" si="114"/>
        <v>80.295947917033132</v>
      </c>
      <c r="AF64" s="69">
        <f t="shared" si="115"/>
        <v>123.02920332324483</v>
      </c>
      <c r="AH64" t="str">
        <f t="shared" si="142"/>
        <v>63 Community and civil enforcement occupations</v>
      </c>
      <c r="AI64" s="18">
        <f t="shared" si="151"/>
        <v>7.9591988551492729E-2</v>
      </c>
      <c r="AJ64" s="18">
        <f t="shared" si="151"/>
        <v>7.5077996281775652E-2</v>
      </c>
      <c r="AK64" s="18">
        <f t="shared" si="151"/>
        <v>8.9905230603046948E-2</v>
      </c>
      <c r="AL64" s="18">
        <f t="shared" si="151"/>
        <v>8.4331423783427062E-2</v>
      </c>
      <c r="AM64" s="18">
        <f t="shared" si="151"/>
        <v>9.8034163120252732E-2</v>
      </c>
      <c r="AO64" s="68">
        <f t="shared" si="117"/>
        <v>22.574797419185177</v>
      </c>
      <c r="AP64" s="69">
        <f t="shared" si="118"/>
        <v>60.978865550056739</v>
      </c>
      <c r="AQ64" s="69">
        <f t="shared" si="119"/>
        <v>83.553662969241913</v>
      </c>
      <c r="AS64" t="str">
        <f t="shared" si="143"/>
        <v>63 Community and civil enforcement occupations</v>
      </c>
      <c r="AT64" s="18">
        <f t="shared" si="152"/>
        <v>8.0065918504020686E-2</v>
      </c>
      <c r="AU64" s="18">
        <f t="shared" si="152"/>
        <v>7.0689486432484572E-2</v>
      </c>
      <c r="AV64" s="18">
        <f t="shared" si="152"/>
        <v>8.3754956325868879E-2</v>
      </c>
      <c r="AW64" s="18">
        <f t="shared" si="152"/>
        <v>6.6663169842797396E-2</v>
      </c>
      <c r="AX64" s="18">
        <f t="shared" si="152"/>
        <v>6.4060400944366921E-2</v>
      </c>
      <c r="AZ64" s="68">
        <f t="shared" si="121"/>
        <v>-8.3549378960185781</v>
      </c>
      <c r="BA64" s="69">
        <f t="shared" si="122"/>
        <v>55.959753747769135</v>
      </c>
      <c r="BB64" s="69">
        <f t="shared" si="123"/>
        <v>47.604815851750558</v>
      </c>
      <c r="BD64" t="str">
        <f t="shared" si="144"/>
        <v>63 Community and civil enforcement occupations</v>
      </c>
      <c r="BE64" s="18">
        <f t="shared" si="153"/>
        <v>7.7568257922477124E-2</v>
      </c>
      <c r="BF64" s="18">
        <f t="shared" si="153"/>
        <v>5.3319939269463816E-2</v>
      </c>
      <c r="BG64" s="18">
        <f t="shared" si="153"/>
        <v>7.8434239963628555E-2</v>
      </c>
      <c r="BH64" s="18">
        <f t="shared" si="153"/>
        <v>5.3102914729095688E-2</v>
      </c>
      <c r="BI64" s="18">
        <f t="shared" si="153"/>
        <v>6.0082258473937854E-2</v>
      </c>
      <c r="BK64" s="68">
        <f t="shared" si="125"/>
        <v>-18.921272862655954</v>
      </c>
      <c r="BL64" s="69">
        <f t="shared" si="126"/>
        <v>28.255381450442663</v>
      </c>
      <c r="BM64" s="69">
        <f t="shared" si="127"/>
        <v>9.3341085877867069</v>
      </c>
      <c r="BO64" t="str">
        <f t="shared" si="145"/>
        <v>63 Community and civil enforcement occupations</v>
      </c>
      <c r="BP64" s="18">
        <f t="shared" si="154"/>
        <v>0.10926852333480049</v>
      </c>
      <c r="BQ64" s="18">
        <f t="shared" si="154"/>
        <v>9.6381545702871982E-2</v>
      </c>
      <c r="BR64" s="18">
        <f t="shared" si="154"/>
        <v>0.13052008295164533</v>
      </c>
      <c r="BS64" s="18">
        <f t="shared" si="154"/>
        <v>0.10286998123239816</v>
      </c>
      <c r="BT64" s="18">
        <f t="shared" si="154"/>
        <v>0.12316240678218794</v>
      </c>
      <c r="BV64" s="68">
        <f t="shared" si="129"/>
        <v>-10.792311617050208</v>
      </c>
      <c r="BW64" s="69">
        <f t="shared" si="130"/>
        <v>39.230078183764654</v>
      </c>
      <c r="BX64" s="69">
        <f t="shared" si="131"/>
        <v>28.437766566714451</v>
      </c>
      <c r="BZ64" t="str">
        <f t="shared" si="146"/>
        <v>63 Community and civil enforcement occupations</v>
      </c>
      <c r="CA64" s="18">
        <f t="shared" si="155"/>
        <v>0.13604446400128933</v>
      </c>
      <c r="CB64" s="18">
        <f t="shared" si="155"/>
        <v>0.12685340727523617</v>
      </c>
      <c r="CC64" s="18">
        <f t="shared" si="155"/>
        <v>0.17224340125081616</v>
      </c>
      <c r="CD64" s="18">
        <f t="shared" si="155"/>
        <v>0.15015218061386609</v>
      </c>
      <c r="CE64" s="18">
        <f t="shared" si="155"/>
        <v>0.19653567612064965</v>
      </c>
      <c r="CG64" s="68">
        <f t="shared" si="133"/>
        <v>-36.890369887146342</v>
      </c>
      <c r="CH64" s="69">
        <f t="shared" si="134"/>
        <v>30.083929236163232</v>
      </c>
      <c r="CI64" s="69">
        <f t="shared" si="135"/>
        <v>-6.8064406509831086</v>
      </c>
      <c r="CK64" t="str">
        <f t="shared" si="147"/>
        <v>63 Community and civil enforcement occupations</v>
      </c>
      <c r="CL64" s="18">
        <f t="shared" si="156"/>
        <v>0.12868443254071593</v>
      </c>
      <c r="CM64" s="18">
        <f t="shared" si="156"/>
        <v>9.5154066565613052E-2</v>
      </c>
      <c r="CN64" s="18">
        <f t="shared" si="156"/>
        <v>0.14232301776078291</v>
      </c>
      <c r="CO64" s="18">
        <f t="shared" si="156"/>
        <v>8.5826976092507834E-2</v>
      </c>
      <c r="CP64" s="18">
        <f t="shared" si="156"/>
        <v>7.6286084287456923E-2</v>
      </c>
      <c r="CR64" s="68">
        <f t="shared" si="137"/>
        <v>-78.094698158683784</v>
      </c>
      <c r="CS64" s="69">
        <f t="shared" si="138"/>
        <v>10.599384913308835</v>
      </c>
      <c r="CT64" s="69">
        <f t="shared" si="139"/>
        <v>-67.495313245374945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1.1018772718908787</v>
      </c>
      <c r="C65" s="18">
        <f t="shared" si="157"/>
        <v>0.93030769908540922</v>
      </c>
      <c r="D65" s="18">
        <f t="shared" si="157"/>
        <v>0.84659592353749191</v>
      </c>
      <c r="E65" s="18">
        <f t="shared" si="157"/>
        <v>0.78232523507943896</v>
      </c>
      <c r="F65" s="18">
        <f t="shared" si="157"/>
        <v>0.78386466386206433</v>
      </c>
      <c r="H65" s="68">
        <f t="shared" si="105"/>
        <v>74.676849004608215</v>
      </c>
      <c r="I65" s="69">
        <f t="shared" si="106"/>
        <v>60.655752732361719</v>
      </c>
      <c r="J65" s="69">
        <f t="shared" si="107"/>
        <v>135.33260173696993</v>
      </c>
      <c r="L65" t="str">
        <f t="shared" si="140"/>
        <v>71 Sales occupations</v>
      </c>
      <c r="M65" s="18">
        <f t="shared" ref="M65:Q70" si="158">M28/M$35*100</f>
        <v>2.1280904674499768</v>
      </c>
      <c r="N65" s="18">
        <f t="shared" si="158"/>
        <v>1.8859588819323976</v>
      </c>
      <c r="O65" s="18">
        <f t="shared" si="158"/>
        <v>1.8503894430149301</v>
      </c>
      <c r="P65" s="18">
        <f t="shared" si="158"/>
        <v>1.8890064305647776</v>
      </c>
      <c r="Q65" s="18">
        <f t="shared" si="158"/>
        <v>2.1853579285860474</v>
      </c>
      <c r="S65" s="68">
        <f t="shared" si="109"/>
        <v>121.63109658477251</v>
      </c>
      <c r="T65" s="69">
        <f t="shared" si="110"/>
        <v>69.947543537943346</v>
      </c>
      <c r="U65" s="69">
        <f t="shared" si="111"/>
        <v>191.57864012271583</v>
      </c>
      <c r="W65" t="str">
        <f t="shared" si="141"/>
        <v>71 Sales occupations</v>
      </c>
      <c r="X65" s="18">
        <f t="shared" ref="X65:AB70" si="159">X28/X$35*100</f>
        <v>4.0759556173391696</v>
      </c>
      <c r="Y65" s="18">
        <f t="shared" si="159"/>
        <v>3.8008228114342755</v>
      </c>
      <c r="Z65" s="18">
        <f t="shared" si="159"/>
        <v>3.8391653681265452</v>
      </c>
      <c r="AA65" s="18">
        <f t="shared" si="159"/>
        <v>3.884901135469899</v>
      </c>
      <c r="AB65" s="18">
        <f t="shared" si="159"/>
        <v>4.3797263994033306</v>
      </c>
      <c r="AD65" s="68">
        <f t="shared" si="113"/>
        <v>40.12652625500457</v>
      </c>
      <c r="AE65" s="69">
        <f t="shared" si="114"/>
        <v>62.594990154763828</v>
      </c>
      <c r="AF65" s="69">
        <f t="shared" si="115"/>
        <v>102.72151640976838</v>
      </c>
      <c r="AH65" t="str">
        <f t="shared" si="142"/>
        <v>71 Sales occupations</v>
      </c>
      <c r="AI65" s="18">
        <f t="shared" ref="AI65:AM70" si="160">AI28/AI$35*100</f>
        <v>4.4681484393132873</v>
      </c>
      <c r="AJ65" s="18">
        <f t="shared" si="160"/>
        <v>4.4316777506624989</v>
      </c>
      <c r="AK65" s="18">
        <f t="shared" si="160"/>
        <v>4.6267887559049541</v>
      </c>
      <c r="AL65" s="18">
        <f t="shared" si="160"/>
        <v>4.7356846055943125</v>
      </c>
      <c r="AM65" s="18">
        <f t="shared" si="160"/>
        <v>5.2972459578691335</v>
      </c>
      <c r="AO65" s="68">
        <f t="shared" si="117"/>
        <v>28.700183006957612</v>
      </c>
      <c r="AP65" s="69">
        <f t="shared" si="118"/>
        <v>59.216222254995408</v>
      </c>
      <c r="AQ65" s="69">
        <f t="shared" si="119"/>
        <v>87.916405261953031</v>
      </c>
      <c r="AS65" t="str">
        <f t="shared" si="143"/>
        <v>71 Sales occupations</v>
      </c>
      <c r="AT65" s="18">
        <f t="shared" ref="AT65:AX70" si="161">AT28/AT$35*100</f>
        <v>3.9460906662656967</v>
      </c>
      <c r="AU65" s="18">
        <f t="shared" si="161"/>
        <v>3.6194233106674414</v>
      </c>
      <c r="AV65" s="18">
        <f t="shared" si="161"/>
        <v>3.6792167986419084</v>
      </c>
      <c r="AW65" s="18">
        <f t="shared" si="161"/>
        <v>3.4568331631810354</v>
      </c>
      <c r="AX65" s="18">
        <f t="shared" si="161"/>
        <v>3.6191538873603823</v>
      </c>
      <c r="AZ65" s="68">
        <f t="shared" si="121"/>
        <v>17.864116244863332</v>
      </c>
      <c r="BA65" s="69">
        <f t="shared" si="122"/>
        <v>49.570970784741334</v>
      </c>
      <c r="BB65" s="69">
        <f t="shared" si="123"/>
        <v>67.435087029604674</v>
      </c>
      <c r="BD65" t="str">
        <f t="shared" si="144"/>
        <v>71 Sales occupations</v>
      </c>
      <c r="BE65" s="18">
        <f t="shared" ref="BE65:BI70" si="162">BE28/BE$35*100</f>
        <v>7.4529723735106943</v>
      </c>
      <c r="BF65" s="18">
        <f t="shared" si="162"/>
        <v>6.7948508682241417</v>
      </c>
      <c r="BG65" s="18">
        <f t="shared" si="162"/>
        <v>7.0741599264283641</v>
      </c>
      <c r="BH65" s="18">
        <f t="shared" si="162"/>
        <v>6.6408511815938889</v>
      </c>
      <c r="BI65" s="18">
        <f t="shared" si="162"/>
        <v>6.5425945903789904</v>
      </c>
      <c r="BK65" s="68">
        <f t="shared" si="125"/>
        <v>-2.1092847435131912</v>
      </c>
      <c r="BL65" s="69">
        <f t="shared" si="126"/>
        <v>43.167133973584328</v>
      </c>
      <c r="BM65" s="69">
        <f t="shared" si="127"/>
        <v>41.057849230071135</v>
      </c>
      <c r="BO65" t="str">
        <f t="shared" si="145"/>
        <v>71 Sales occupations</v>
      </c>
      <c r="BP65" s="18">
        <f t="shared" ref="BP65:BT70" si="163">BP28/BP$35*100</f>
        <v>7.8676479432150472</v>
      </c>
      <c r="BQ65" s="18">
        <f t="shared" si="163"/>
        <v>7.013330979974941</v>
      </c>
      <c r="BR65" s="18">
        <f t="shared" si="163"/>
        <v>7.0996102704238329</v>
      </c>
      <c r="BS65" s="18">
        <f t="shared" si="163"/>
        <v>6.3550488974051484</v>
      </c>
      <c r="BT65" s="18">
        <f t="shared" si="163"/>
        <v>5.8164269913794318</v>
      </c>
      <c r="BV65" s="68">
        <f t="shared" si="129"/>
        <v>-22.549677242329125</v>
      </c>
      <c r="BW65" s="69">
        <f t="shared" si="130"/>
        <v>42.815484395425266</v>
      </c>
      <c r="BX65" s="69">
        <f t="shared" si="131"/>
        <v>20.265807153096134</v>
      </c>
      <c r="BZ65" t="str">
        <f t="shared" si="146"/>
        <v>71 Sales occupations</v>
      </c>
      <c r="CA65" s="18">
        <f t="shared" ref="CA65:CE70" si="164">CA28/CA$35*100</f>
        <v>7.698491098580897</v>
      </c>
      <c r="CB65" s="18">
        <f t="shared" si="164"/>
        <v>7.2942398716053054</v>
      </c>
      <c r="CC65" s="18">
        <f t="shared" si="164"/>
        <v>7.2830740911674585</v>
      </c>
      <c r="CD65" s="18">
        <f t="shared" si="164"/>
        <v>6.4065504399575621</v>
      </c>
      <c r="CE65" s="18">
        <f t="shared" si="164"/>
        <v>4.2456239039811976</v>
      </c>
      <c r="CG65" s="68">
        <f t="shared" si="133"/>
        <v>-67.757877611701105</v>
      </c>
      <c r="CH65" s="69">
        <f t="shared" si="134"/>
        <v>23.592457170041779</v>
      </c>
      <c r="CI65" s="69">
        <f t="shared" si="135"/>
        <v>-44.165420441659336</v>
      </c>
      <c r="CK65" t="str">
        <f t="shared" si="147"/>
        <v>71 Sales occupations</v>
      </c>
      <c r="CL65" s="18">
        <f t="shared" ref="CL65:CP70" si="165">CL28/CL$35*100</f>
        <v>9.0378780042390794</v>
      </c>
      <c r="CM65" s="18">
        <f t="shared" si="165"/>
        <v>8.0952526010715307</v>
      </c>
      <c r="CN65" s="18">
        <f t="shared" si="165"/>
        <v>8.3607435213042738</v>
      </c>
      <c r="CO65" s="18">
        <f t="shared" si="165"/>
        <v>6.8767348457617965</v>
      </c>
      <c r="CP65" s="18">
        <f t="shared" si="165"/>
        <v>5.4068691889161817</v>
      </c>
      <c r="CR65" s="68">
        <f t="shared" si="137"/>
        <v>-73.571043031540526</v>
      </c>
      <c r="CS65" s="69">
        <f t="shared" si="138"/>
        <v>13.271464360305297</v>
      </c>
      <c r="CT65" s="69">
        <f t="shared" si="139"/>
        <v>-60.299578671235231</v>
      </c>
    </row>
    <row r="66" spans="1:98" x14ac:dyDescent="0.2">
      <c r="A66" t="str">
        <f t="shared" si="103"/>
        <v>72 Customer service occupations</v>
      </c>
      <c r="B66" s="18">
        <f t="shared" si="157"/>
        <v>0.51692806754086162</v>
      </c>
      <c r="C66" s="18">
        <f t="shared" si="157"/>
        <v>0.47265384856848963</v>
      </c>
      <c r="D66" s="18">
        <f t="shared" si="157"/>
        <v>0.51778258487735696</v>
      </c>
      <c r="E66" s="18">
        <f t="shared" si="157"/>
        <v>0.7308654601523874</v>
      </c>
      <c r="F66" s="18">
        <f t="shared" si="157"/>
        <v>0.94623390366479276</v>
      </c>
      <c r="H66" s="68">
        <f t="shared" si="105"/>
        <v>244.76367421833959</v>
      </c>
      <c r="I66" s="69">
        <f t="shared" si="106"/>
        <v>97.262618386436344</v>
      </c>
      <c r="J66" s="69">
        <f t="shared" si="107"/>
        <v>342.02629260477596</v>
      </c>
      <c r="L66" t="str">
        <f t="shared" si="140"/>
        <v>72 Customer service occupations</v>
      </c>
      <c r="M66" s="18">
        <f t="shared" si="158"/>
        <v>0.71752966407125529</v>
      </c>
      <c r="N66" s="18">
        <f t="shared" si="158"/>
        <v>0.71825254977302355</v>
      </c>
      <c r="O66" s="18">
        <f t="shared" si="158"/>
        <v>0.76835690790128308</v>
      </c>
      <c r="P66" s="18">
        <f t="shared" si="158"/>
        <v>1.0193423761177767</v>
      </c>
      <c r="Q66" s="18">
        <f t="shared" si="158"/>
        <v>1.2579879106075142</v>
      </c>
      <c r="S66" s="68">
        <f t="shared" si="109"/>
        <v>207.24493107442825</v>
      </c>
      <c r="T66" s="69">
        <f t="shared" si="110"/>
        <v>94.333252248907328</v>
      </c>
      <c r="U66" s="69">
        <f t="shared" si="111"/>
        <v>301.57818332333557</v>
      </c>
      <c r="W66" t="str">
        <f t="shared" si="141"/>
        <v>72 Customer service occupations</v>
      </c>
      <c r="X66" s="18">
        <f t="shared" si="159"/>
        <v>1.5396167120846329</v>
      </c>
      <c r="Y66" s="18">
        <f t="shared" si="159"/>
        <v>1.5553571147566687</v>
      </c>
      <c r="Z66" s="18">
        <f t="shared" si="159"/>
        <v>1.6757379034463136</v>
      </c>
      <c r="AA66" s="18">
        <f t="shared" si="159"/>
        <v>2.1832964202600955</v>
      </c>
      <c r="AB66" s="18">
        <f t="shared" si="159"/>
        <v>2.5984080457344993</v>
      </c>
      <c r="AD66" s="68">
        <f t="shared" si="113"/>
        <v>90.463365229554555</v>
      </c>
      <c r="AE66" s="69">
        <f t="shared" si="114"/>
        <v>78.517101165785064</v>
      </c>
      <c r="AF66" s="69">
        <f t="shared" si="115"/>
        <v>168.98046639533965</v>
      </c>
      <c r="AH66" t="str">
        <f t="shared" si="142"/>
        <v>72 Customer service occupations</v>
      </c>
      <c r="AI66" s="18">
        <f t="shared" si="160"/>
        <v>1.3974709800041496</v>
      </c>
      <c r="AJ66" s="18">
        <f t="shared" si="160"/>
        <v>1.5853775877725957</v>
      </c>
      <c r="AK66" s="18">
        <f t="shared" si="160"/>
        <v>1.7934906383379652</v>
      </c>
      <c r="AL66" s="18">
        <f t="shared" si="160"/>
        <v>2.5093606006149494</v>
      </c>
      <c r="AM66" s="18">
        <f t="shared" si="160"/>
        <v>3.1832391290784496</v>
      </c>
      <c r="AO66" s="68">
        <f t="shared" si="117"/>
        <v>99.516514051226494</v>
      </c>
      <c r="AP66" s="69">
        <f t="shared" si="118"/>
        <v>83.082210130977231</v>
      </c>
      <c r="AQ66" s="69">
        <f t="shared" si="119"/>
        <v>182.59872418220374</v>
      </c>
      <c r="AS66" t="str">
        <f t="shared" si="143"/>
        <v>72 Customer service occupations</v>
      </c>
      <c r="AT66" s="18">
        <f t="shared" si="161"/>
        <v>2.8259190284808873</v>
      </c>
      <c r="AU66" s="18">
        <f t="shared" si="161"/>
        <v>2.7766172237123437</v>
      </c>
      <c r="AV66" s="18">
        <f t="shared" si="161"/>
        <v>2.7619138037225364</v>
      </c>
      <c r="AW66" s="18">
        <f t="shared" si="161"/>
        <v>3.598374849009907</v>
      </c>
      <c r="AX66" s="18">
        <f t="shared" si="161"/>
        <v>3.815850604988317</v>
      </c>
      <c r="AZ66" s="68">
        <f t="shared" si="121"/>
        <v>65.543135381090025</v>
      </c>
      <c r="BA66" s="69">
        <f t="shared" si="122"/>
        <v>65.675987551677366</v>
      </c>
      <c r="BB66" s="69">
        <f t="shared" si="123"/>
        <v>131.21912293276739</v>
      </c>
      <c r="BD66" t="str">
        <f t="shared" si="144"/>
        <v>72 Customer service occupations</v>
      </c>
      <c r="BE66" s="18">
        <f t="shared" si="162"/>
        <v>2.2542052512305162</v>
      </c>
      <c r="BF66" s="18">
        <f t="shared" si="162"/>
        <v>2.3124814931660809</v>
      </c>
      <c r="BG66" s="18">
        <f t="shared" si="162"/>
        <v>2.4382005641356779</v>
      </c>
      <c r="BH66" s="18">
        <f t="shared" si="162"/>
        <v>3.0572496354694279</v>
      </c>
      <c r="BI66" s="18">
        <f t="shared" si="162"/>
        <v>3.4536658043030881</v>
      </c>
      <c r="BK66" s="68">
        <f t="shared" si="125"/>
        <v>49.926101551964628</v>
      </c>
      <c r="BL66" s="69">
        <f t="shared" si="126"/>
        <v>56.295041122789293</v>
      </c>
      <c r="BM66" s="69">
        <f t="shared" si="127"/>
        <v>106.22114267475393</v>
      </c>
      <c r="BO66" t="str">
        <f t="shared" si="145"/>
        <v>72 Customer service occupations</v>
      </c>
      <c r="BP66" s="18">
        <f t="shared" si="163"/>
        <v>2.2871789988998392</v>
      </c>
      <c r="BQ66" s="18">
        <f t="shared" si="163"/>
        <v>2.4226375756183698</v>
      </c>
      <c r="BR66" s="18">
        <f t="shared" si="163"/>
        <v>2.5032127249979172</v>
      </c>
      <c r="BS66" s="18">
        <f t="shared" si="163"/>
        <v>3.0984853847580851</v>
      </c>
      <c r="BT66" s="18">
        <f t="shared" si="163"/>
        <v>3.4136890775307176</v>
      </c>
      <c r="BV66" s="68">
        <f t="shared" si="129"/>
        <v>28.922187100485182</v>
      </c>
      <c r="BW66" s="69">
        <f t="shared" si="130"/>
        <v>60.922128337017909</v>
      </c>
      <c r="BX66" s="69">
        <f t="shared" si="131"/>
        <v>89.844315437503099</v>
      </c>
      <c r="BZ66" t="str">
        <f t="shared" si="146"/>
        <v>72 Customer service occupations</v>
      </c>
      <c r="CA66" s="18">
        <f t="shared" si="164"/>
        <v>1.838724871215065</v>
      </c>
      <c r="CB66" s="18">
        <f t="shared" si="164"/>
        <v>1.8792513256938097</v>
      </c>
      <c r="CC66" s="18">
        <f t="shared" si="164"/>
        <v>2.0184801176593696</v>
      </c>
      <c r="CD66" s="18">
        <f t="shared" si="164"/>
        <v>2.489477531243069</v>
      </c>
      <c r="CE66" s="18">
        <f t="shared" si="164"/>
        <v>3.2791201428949464</v>
      </c>
      <c r="CG66" s="68">
        <f t="shared" si="133"/>
        <v>-10.147599645662178</v>
      </c>
      <c r="CH66" s="69">
        <f t="shared" si="134"/>
        <v>34.476296628434355</v>
      </c>
      <c r="CI66" s="69">
        <f t="shared" si="135"/>
        <v>24.328696982772179</v>
      </c>
      <c r="CK66" t="str">
        <f t="shared" si="147"/>
        <v>72 Customer service occupations</v>
      </c>
      <c r="CL66" s="18">
        <f t="shared" si="165"/>
        <v>1.2656530726164781</v>
      </c>
      <c r="CM66" s="18">
        <f t="shared" si="165"/>
        <v>1.5341161553843585</v>
      </c>
      <c r="CN66" s="18">
        <f t="shared" si="165"/>
        <v>1.8469155178178205</v>
      </c>
      <c r="CO66" s="18">
        <f t="shared" si="165"/>
        <v>2.9943968663079259</v>
      </c>
      <c r="CP66" s="18">
        <f t="shared" si="165"/>
        <v>4.6406171738725988</v>
      </c>
      <c r="CR66" s="68">
        <f t="shared" si="137"/>
        <v>2.6851814521290365</v>
      </c>
      <c r="CS66" s="69">
        <f t="shared" si="138"/>
        <v>35.63799639301125</v>
      </c>
      <c r="CT66" s="69">
        <f t="shared" si="139"/>
        <v>38.323177845140286</v>
      </c>
    </row>
    <row r="67" spans="1:98" x14ac:dyDescent="0.2">
      <c r="A67" t="str">
        <f t="shared" si="103"/>
        <v>81 Process, plant and machine operatives</v>
      </c>
      <c r="B67" s="18">
        <f t="shared" si="157"/>
        <v>0.41488308666807427</v>
      </c>
      <c r="C67" s="18">
        <f t="shared" si="157"/>
        <v>0.41045131024723358</v>
      </c>
      <c r="D67" s="18">
        <f t="shared" si="157"/>
        <v>0.36980186440959706</v>
      </c>
      <c r="E67" s="18">
        <f t="shared" si="157"/>
        <v>0.48140187999062878</v>
      </c>
      <c r="F67" s="18">
        <f t="shared" si="157"/>
        <v>0.73340918738178285</v>
      </c>
      <c r="H67" s="68">
        <f t="shared" si="105"/>
        <v>274.15166701589135</v>
      </c>
      <c r="I67" s="69">
        <f t="shared" si="106"/>
        <v>120.47646978502316</v>
      </c>
      <c r="J67" s="69">
        <f t="shared" si="107"/>
        <v>394.62813680091455</v>
      </c>
      <c r="L67" t="str">
        <f t="shared" si="140"/>
        <v>81 Process, plant and machine operatives</v>
      </c>
      <c r="M67" s="18">
        <f t="shared" si="158"/>
        <v>0.42324592118795495</v>
      </c>
      <c r="N67" s="18">
        <f t="shared" si="158"/>
        <v>0.41952529167107744</v>
      </c>
      <c r="O67" s="18">
        <f t="shared" si="158"/>
        <v>0.34727905737860271</v>
      </c>
      <c r="P67" s="18">
        <f t="shared" si="158"/>
        <v>0.49525211115418577</v>
      </c>
      <c r="Q67" s="18">
        <f t="shared" si="158"/>
        <v>0.6358095886971471</v>
      </c>
      <c r="S67" s="68">
        <f t="shared" si="109"/>
        <v>243.57356281220163</v>
      </c>
      <c r="T67" s="69">
        <f t="shared" si="110"/>
        <v>102.65477538591132</v>
      </c>
      <c r="U67" s="69">
        <f t="shared" si="111"/>
        <v>346.22833819811297</v>
      </c>
      <c r="W67" t="str">
        <f t="shared" si="141"/>
        <v>81 Process, plant and machine operatives</v>
      </c>
      <c r="X67" s="18">
        <f t="shared" si="159"/>
        <v>0.65060262467083996</v>
      </c>
      <c r="Y67" s="18">
        <f t="shared" si="159"/>
        <v>0.65242701584470808</v>
      </c>
      <c r="Z67" s="18">
        <f t="shared" si="159"/>
        <v>0.55025316785444878</v>
      </c>
      <c r="AA67" s="18">
        <f t="shared" si="159"/>
        <v>0.86672588302024201</v>
      </c>
      <c r="AB67" s="18">
        <f t="shared" si="159"/>
        <v>1.305323069576406</v>
      </c>
      <c r="AD67" s="68">
        <f t="shared" si="113"/>
        <v>191.38397010409361</v>
      </c>
      <c r="AE67" s="69">
        <f t="shared" si="114"/>
        <v>109.41448711574509</v>
      </c>
      <c r="AF67" s="69">
        <f t="shared" si="115"/>
        <v>300.79845721983867</v>
      </c>
      <c r="AH67" t="str">
        <f t="shared" si="142"/>
        <v>81 Process, plant and machine operatives</v>
      </c>
      <c r="AI67" s="18">
        <f t="shared" si="160"/>
        <v>0.99812036508885493</v>
      </c>
      <c r="AJ67" s="18">
        <f t="shared" si="160"/>
        <v>1.0827121398974671</v>
      </c>
      <c r="AK67" s="18">
        <f t="shared" si="160"/>
        <v>0.91481717709597532</v>
      </c>
      <c r="AL67" s="18">
        <f t="shared" si="160"/>
        <v>1.4075356450611838</v>
      </c>
      <c r="AM67" s="18">
        <f t="shared" si="160"/>
        <v>1.7465308847020646</v>
      </c>
      <c r="AO67" s="68">
        <f t="shared" si="117"/>
        <v>114.61034712059046</v>
      </c>
      <c r="AP67" s="69">
        <f t="shared" si="118"/>
        <v>78.65568419119991</v>
      </c>
      <c r="AQ67" s="69">
        <f t="shared" si="119"/>
        <v>193.26603131179036</v>
      </c>
      <c r="AS67" t="str">
        <f t="shared" si="143"/>
        <v>81 Process, plant and machine operatives</v>
      </c>
      <c r="AT67" s="18">
        <f t="shared" si="161"/>
        <v>2.4474505300204119</v>
      </c>
      <c r="AU67" s="18">
        <f t="shared" si="161"/>
        <v>2.3199578086378461</v>
      </c>
      <c r="AV67" s="18">
        <f t="shared" si="161"/>
        <v>1.9330585879281186</v>
      </c>
      <c r="AW67" s="18">
        <f t="shared" si="161"/>
        <v>2.7887425950151004</v>
      </c>
      <c r="AX67" s="18">
        <f t="shared" si="161"/>
        <v>3.3649922016246268</v>
      </c>
      <c r="AZ67" s="68">
        <f t="shared" si="121"/>
        <v>108.57823058330457</v>
      </c>
      <c r="BA67" s="69">
        <f t="shared" si="122"/>
        <v>78.249277507900914</v>
      </c>
      <c r="BB67" s="69">
        <f t="shared" si="123"/>
        <v>186.82750809120549</v>
      </c>
      <c r="BD67" t="str">
        <f t="shared" si="144"/>
        <v>81 Process, plant and machine operatives</v>
      </c>
      <c r="BE67" s="18">
        <f t="shared" si="162"/>
        <v>4.0344437625224749</v>
      </c>
      <c r="BF67" s="18">
        <f t="shared" si="162"/>
        <v>4.1064315371159132</v>
      </c>
      <c r="BG67" s="18">
        <f t="shared" si="162"/>
        <v>3.643527581261452</v>
      </c>
      <c r="BH67" s="18">
        <f t="shared" si="162"/>
        <v>4.9958741586228639</v>
      </c>
      <c r="BI67" s="18">
        <f t="shared" si="162"/>
        <v>5.8422652286241972</v>
      </c>
      <c r="BK67" s="68">
        <f t="shared" si="125"/>
        <v>69.717088617562382</v>
      </c>
      <c r="BL67" s="69">
        <f t="shared" si="126"/>
        <v>55.00702248108469</v>
      </c>
      <c r="BM67" s="69">
        <f t="shared" si="127"/>
        <v>124.7241110986471</v>
      </c>
      <c r="BO67" t="str">
        <f t="shared" si="145"/>
        <v>81 Process, plant and machine operatives</v>
      </c>
      <c r="BP67" s="18">
        <f t="shared" si="163"/>
        <v>5.012409690208675</v>
      </c>
      <c r="BQ67" s="18">
        <f t="shared" si="163"/>
        <v>5.1346716205758716</v>
      </c>
      <c r="BR67" s="18">
        <f t="shared" si="163"/>
        <v>4.7297632395012483</v>
      </c>
      <c r="BS67" s="18">
        <f t="shared" si="163"/>
        <v>6.3104988141755749</v>
      </c>
      <c r="BT67" s="18">
        <f t="shared" si="163"/>
        <v>7.1423722178217703</v>
      </c>
      <c r="BV67" s="68">
        <f t="shared" si="129"/>
        <v>42.759341986704456</v>
      </c>
      <c r="BW67" s="69">
        <f t="shared" si="130"/>
        <v>57.677844073333972</v>
      </c>
      <c r="BX67" s="69">
        <f t="shared" si="131"/>
        <v>100.43718606003841</v>
      </c>
      <c r="BZ67" t="str">
        <f t="shared" si="146"/>
        <v>81 Process, plant and machine operatives</v>
      </c>
      <c r="CA67" s="18">
        <f t="shared" si="164"/>
        <v>6.5660367805199513</v>
      </c>
      <c r="CB67" s="18">
        <f t="shared" si="164"/>
        <v>6.5344173824555432</v>
      </c>
      <c r="CC67" s="18">
        <f t="shared" si="164"/>
        <v>6.0817092084509907</v>
      </c>
      <c r="CD67" s="18">
        <f t="shared" si="164"/>
        <v>7.6296235070116003</v>
      </c>
      <c r="CE67" s="18">
        <f t="shared" si="164"/>
        <v>6.2693192115420571</v>
      </c>
      <c r="CG67" s="68">
        <f t="shared" si="133"/>
        <v>-42.984680454546535</v>
      </c>
      <c r="CH67" s="69">
        <f t="shared" si="134"/>
        <v>34.045835767071644</v>
      </c>
      <c r="CI67" s="69">
        <f t="shared" si="135"/>
        <v>-8.9388446874748819</v>
      </c>
      <c r="CK67" t="str">
        <f t="shared" si="147"/>
        <v>81 Process, plant and machine operatives</v>
      </c>
      <c r="CL67" s="18">
        <f t="shared" si="165"/>
        <v>9.028704224481114</v>
      </c>
      <c r="CM67" s="18">
        <f t="shared" si="165"/>
        <v>7.9839662442034385</v>
      </c>
      <c r="CN67" s="18">
        <f t="shared" si="165"/>
        <v>7.0327192654987893</v>
      </c>
      <c r="CO67" s="18">
        <f t="shared" si="165"/>
        <v>5.1606313143753493</v>
      </c>
      <c r="CP67" s="18">
        <f t="shared" si="165"/>
        <v>3.7451007490238877</v>
      </c>
      <c r="CR67" s="68">
        <f t="shared" si="137"/>
        <v>-78.236973736662691</v>
      </c>
      <c r="CS67" s="69">
        <f t="shared" si="138"/>
        <v>11.526138313995389</v>
      </c>
      <c r="CT67" s="69">
        <f t="shared" si="139"/>
        <v>-66.710835422667301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0.70183867861575178</v>
      </c>
      <c r="C68" s="18">
        <f t="shared" si="157"/>
        <v>0.84276703437830858</v>
      </c>
      <c r="D68" s="18">
        <f t="shared" si="157"/>
        <v>0.65331436958129785</v>
      </c>
      <c r="E68" s="18">
        <f t="shared" si="157"/>
        <v>0.91094584060978767</v>
      </c>
      <c r="F68" s="18">
        <f t="shared" si="157"/>
        <v>1.184088180539465</v>
      </c>
      <c r="H68" s="68">
        <f t="shared" si="105"/>
        <v>241.92611387712546</v>
      </c>
      <c r="I68" s="69">
        <f t="shared" si="106"/>
        <v>132.61852721386646</v>
      </c>
      <c r="J68" s="69">
        <f t="shared" si="107"/>
        <v>374.54464109099195</v>
      </c>
      <c r="L68" t="str">
        <f t="shared" si="140"/>
        <v>82 Transport and mobile machine drivers and operatives</v>
      </c>
      <c r="M68" s="18">
        <f t="shared" si="158"/>
        <v>0.64678181636391319</v>
      </c>
      <c r="N68" s="18">
        <f t="shared" si="158"/>
        <v>0.67340516268579509</v>
      </c>
      <c r="O68" s="18">
        <f t="shared" si="158"/>
        <v>0.53386590522139599</v>
      </c>
      <c r="P68" s="18">
        <f t="shared" si="158"/>
        <v>0.69040520517854964</v>
      </c>
      <c r="Q68" s="18">
        <f t="shared" si="158"/>
        <v>0.84944528857089618</v>
      </c>
      <c r="S68" s="68">
        <f t="shared" si="109"/>
        <v>198.58946810435884</v>
      </c>
      <c r="T68" s="69">
        <f t="shared" si="110"/>
        <v>117.03603352177797</v>
      </c>
      <c r="U68" s="69">
        <f t="shared" si="111"/>
        <v>315.62550162613678</v>
      </c>
      <c r="W68" t="str">
        <f t="shared" si="141"/>
        <v>82 Transport and mobile machine drivers and operatives</v>
      </c>
      <c r="X68" s="18">
        <f t="shared" si="159"/>
        <v>0.97943708395090368</v>
      </c>
      <c r="Y68" s="18">
        <f t="shared" si="159"/>
        <v>1.1681360865739954</v>
      </c>
      <c r="Z68" s="18">
        <f t="shared" si="159"/>
        <v>1.029558081653783</v>
      </c>
      <c r="AA68" s="18">
        <f t="shared" si="159"/>
        <v>1.3138668581804076</v>
      </c>
      <c r="AB68" s="18">
        <f t="shared" si="159"/>
        <v>1.6749814207354459</v>
      </c>
      <c r="AD68" s="68">
        <f t="shared" si="113"/>
        <v>99.833979173317374</v>
      </c>
      <c r="AE68" s="69">
        <f t="shared" si="114"/>
        <v>100.07509824640763</v>
      </c>
      <c r="AF68" s="69">
        <f t="shared" si="115"/>
        <v>199.90907741972501</v>
      </c>
      <c r="AH68" t="str">
        <f t="shared" si="142"/>
        <v>82 Transport and mobile machine drivers and operatives</v>
      </c>
      <c r="AI68" s="18">
        <f t="shared" si="160"/>
        <v>1.6983306246338086</v>
      </c>
      <c r="AJ68" s="18">
        <f t="shared" si="160"/>
        <v>2.1174120698648129</v>
      </c>
      <c r="AK68" s="18">
        <f t="shared" si="160"/>
        <v>1.7605438357044305</v>
      </c>
      <c r="AL68" s="18">
        <f t="shared" si="160"/>
        <v>2.3409283171943605</v>
      </c>
      <c r="AM68" s="18">
        <f t="shared" si="160"/>
        <v>2.7208658728413342</v>
      </c>
      <c r="AO68" s="68">
        <f t="shared" si="117"/>
        <v>73.727667229726961</v>
      </c>
      <c r="AP68" s="69">
        <f t="shared" si="118"/>
        <v>89.736625333446639</v>
      </c>
      <c r="AQ68" s="69">
        <f t="shared" si="119"/>
        <v>163.46429256317364</v>
      </c>
      <c r="AS68" t="str">
        <f t="shared" si="143"/>
        <v>82 Transport and mobile machine drivers and operatives</v>
      </c>
      <c r="AT68" s="18">
        <f t="shared" si="161"/>
        <v>2.7329682720786446</v>
      </c>
      <c r="AU68" s="18">
        <f t="shared" si="161"/>
        <v>2.9825859814302298</v>
      </c>
      <c r="AV68" s="18">
        <f t="shared" si="161"/>
        <v>2.5651740784808288</v>
      </c>
      <c r="AW68" s="18">
        <f t="shared" si="161"/>
        <v>3.134152441324904</v>
      </c>
      <c r="AX68" s="18">
        <f t="shared" si="161"/>
        <v>3.4770292650893069</v>
      </c>
      <c r="AZ68" s="68">
        <f t="shared" si="121"/>
        <v>62.413242611490524</v>
      </c>
      <c r="BA68" s="69">
        <f t="shared" si="122"/>
        <v>87.660810596083408</v>
      </c>
      <c r="BB68" s="69">
        <f t="shared" si="123"/>
        <v>150.07405320757394</v>
      </c>
      <c r="BD68" t="str">
        <f t="shared" si="144"/>
        <v>82 Transport and mobile machine drivers and operatives</v>
      </c>
      <c r="BE68" s="18">
        <f t="shared" si="162"/>
        <v>3.8909985659403059</v>
      </c>
      <c r="BF68" s="18">
        <f t="shared" si="162"/>
        <v>4.2795065169085706</v>
      </c>
      <c r="BG68" s="18">
        <f t="shared" si="162"/>
        <v>4.1021739268436717</v>
      </c>
      <c r="BH68" s="18">
        <f t="shared" si="162"/>
        <v>4.9766538406817702</v>
      </c>
      <c r="BI68" s="18">
        <f t="shared" si="162"/>
        <v>5.9723091021930301</v>
      </c>
      <c r="BK68" s="68">
        <f t="shared" si="125"/>
        <v>54.097137824255228</v>
      </c>
      <c r="BL68" s="69">
        <f t="shared" si="126"/>
        <v>67.845350261144716</v>
      </c>
      <c r="BM68" s="69">
        <f t="shared" si="127"/>
        <v>121.94248808539993</v>
      </c>
      <c r="BO68" t="str">
        <f t="shared" si="145"/>
        <v>82 Transport and mobile machine drivers and operatives</v>
      </c>
      <c r="BP68" s="18">
        <f t="shared" si="163"/>
        <v>6.2383013972143768</v>
      </c>
      <c r="BQ68" s="18">
        <f t="shared" si="163"/>
        <v>7.0593341538739267</v>
      </c>
      <c r="BR68" s="18">
        <f t="shared" si="163"/>
        <v>6.7794822430618433</v>
      </c>
      <c r="BS68" s="18">
        <f t="shared" si="163"/>
        <v>8.2656667662813241</v>
      </c>
      <c r="BT68" s="18">
        <f t="shared" si="163"/>
        <v>10.066015448586894</v>
      </c>
      <c r="BV68" s="68">
        <f t="shared" si="129"/>
        <v>40.366194175646314</v>
      </c>
      <c r="BW68" s="69">
        <f t="shared" si="130"/>
        <v>74.22884563476893</v>
      </c>
      <c r="BX68" s="69">
        <f t="shared" si="131"/>
        <v>114.59503981041523</v>
      </c>
      <c r="BZ68" t="str">
        <f t="shared" si="146"/>
        <v>82 Transport and mobile machine drivers and operatives</v>
      </c>
      <c r="CA68" s="18">
        <f t="shared" si="164"/>
        <v>8.7509856112232285</v>
      </c>
      <c r="CB68" s="18">
        <f t="shared" si="164"/>
        <v>8.9959371663699024</v>
      </c>
      <c r="CC68" s="18">
        <f t="shared" si="164"/>
        <v>8.8927730196711181</v>
      </c>
      <c r="CD68" s="18">
        <f t="shared" si="164"/>
        <v>9.7033192929972589</v>
      </c>
      <c r="CE68" s="18">
        <f t="shared" si="164"/>
        <v>11.852015608592529</v>
      </c>
      <c r="CG68" s="68">
        <f t="shared" si="133"/>
        <v>-26.285684391124605</v>
      </c>
      <c r="CH68" s="69">
        <f t="shared" si="134"/>
        <v>41.351649174770337</v>
      </c>
      <c r="CI68" s="69">
        <f t="shared" si="135"/>
        <v>15.065964783645738</v>
      </c>
      <c r="CK68" t="str">
        <f t="shared" si="147"/>
        <v>82 Transport and mobile machine drivers and operatives</v>
      </c>
      <c r="CL68" s="18">
        <f t="shared" si="165"/>
        <v>10.041137026988196</v>
      </c>
      <c r="CM68" s="18">
        <f t="shared" si="165"/>
        <v>12.486601581722285</v>
      </c>
      <c r="CN68" s="18">
        <f t="shared" si="165"/>
        <v>11.484937223167456</v>
      </c>
      <c r="CO68" s="18">
        <f t="shared" si="165"/>
        <v>11.658559001703276</v>
      </c>
      <c r="CP68" s="18">
        <f t="shared" si="165"/>
        <v>8.0348906677054472</v>
      </c>
      <c r="CR68" s="68">
        <f t="shared" si="137"/>
        <v>-71.408930044098199</v>
      </c>
      <c r="CS68" s="69">
        <f t="shared" si="138"/>
        <v>23.253814282623736</v>
      </c>
      <c r="CT68" s="69">
        <f t="shared" si="139"/>
        <v>-48.155115761474455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6.642926253530277E-3</v>
      </c>
      <c r="C69" s="18">
        <f t="shared" si="157"/>
        <v>4.8787689184377732E-3</v>
      </c>
      <c r="D69" s="18">
        <f t="shared" si="157"/>
        <v>3.9342962314156049E-3</v>
      </c>
      <c r="E69" s="18">
        <f t="shared" si="157"/>
        <v>3.7628151058968981E-3</v>
      </c>
      <c r="F69" s="18">
        <f t="shared" si="157"/>
        <v>4.3086024168040452E-3</v>
      </c>
      <c r="H69" s="68">
        <f t="shared" si="105"/>
        <v>106.60451056005651</v>
      </c>
      <c r="I69" s="69">
        <f t="shared" si="106"/>
        <v>83.848761703800207</v>
      </c>
      <c r="J69" s="69">
        <f t="shared" si="107"/>
        <v>190.45327226385675</v>
      </c>
      <c r="L69" t="str">
        <f t="shared" si="140"/>
        <v>91 Elementary trades and related occupations</v>
      </c>
      <c r="M69" s="18">
        <f t="shared" si="158"/>
        <v>0.26604899385311742</v>
      </c>
      <c r="N69" s="18">
        <f t="shared" si="158"/>
        <v>0.23426238607396666</v>
      </c>
      <c r="O69" s="18">
        <f t="shared" si="158"/>
        <v>0.15909677899550509</v>
      </c>
      <c r="P69" s="18">
        <f t="shared" si="158"/>
        <v>0.17411841425588451</v>
      </c>
      <c r="Q69" s="18">
        <f t="shared" si="158"/>
        <v>0.22676255950670293</v>
      </c>
      <c r="S69" s="68">
        <f t="shared" si="109"/>
        <v>167.47378435259469</v>
      </c>
      <c r="T69" s="69">
        <f t="shared" si="110"/>
        <v>92.834719981563381</v>
      </c>
      <c r="U69" s="69">
        <f t="shared" si="111"/>
        <v>260.30850433415804</v>
      </c>
      <c r="W69" t="str">
        <f t="shared" si="141"/>
        <v>91 Elementary trades and related occupations</v>
      </c>
      <c r="X69" s="18">
        <f t="shared" si="159"/>
        <v>0.4165980769266075</v>
      </c>
      <c r="Y69" s="18">
        <f t="shared" si="159"/>
        <v>0.34740057860142576</v>
      </c>
      <c r="Z69" s="18">
        <f t="shared" si="159"/>
        <v>0.28098854467182049</v>
      </c>
      <c r="AA69" s="18">
        <f t="shared" si="159"/>
        <v>0.27510171028808561</v>
      </c>
      <c r="AB69" s="18">
        <f t="shared" si="159"/>
        <v>0.29086179872332085</v>
      </c>
      <c r="AD69" s="68">
        <f t="shared" si="113"/>
        <v>27.147628625483939</v>
      </c>
      <c r="AE69" s="69">
        <f t="shared" si="114"/>
        <v>70.096358583602793</v>
      </c>
      <c r="AF69" s="69">
        <f t="shared" si="115"/>
        <v>97.243987209086725</v>
      </c>
      <c r="AH69" t="str">
        <f t="shared" si="142"/>
        <v>91 Elementary trades and related occupations</v>
      </c>
      <c r="AI69" s="18">
        <f t="shared" si="160"/>
        <v>1.0037879634818767</v>
      </c>
      <c r="AJ69" s="18">
        <f t="shared" si="160"/>
        <v>0.94333239795110735</v>
      </c>
      <c r="AK69" s="18">
        <f t="shared" si="160"/>
        <v>0.73328128290049799</v>
      </c>
      <c r="AL69" s="18">
        <f t="shared" si="160"/>
        <v>0.79470935651574626</v>
      </c>
      <c r="AM69" s="18">
        <f t="shared" si="160"/>
        <v>0.92180958457580375</v>
      </c>
      <c r="AO69" s="68">
        <f t="shared" si="117"/>
        <v>41.312089269036271</v>
      </c>
      <c r="AP69" s="69">
        <f t="shared" si="118"/>
        <v>72.201100107293271</v>
      </c>
      <c r="AQ69" s="69">
        <f t="shared" si="119"/>
        <v>113.51318937632955</v>
      </c>
      <c r="AS69" t="str">
        <f t="shared" si="143"/>
        <v>91 Elementary trades and related occupations</v>
      </c>
      <c r="AT69" s="18">
        <f t="shared" si="161"/>
        <v>1.0816089189434677</v>
      </c>
      <c r="AU69" s="18">
        <f t="shared" si="161"/>
        <v>0.94814993115477897</v>
      </c>
      <c r="AV69" s="18">
        <f t="shared" si="161"/>
        <v>0.82854791352593127</v>
      </c>
      <c r="AW69" s="18">
        <f t="shared" si="161"/>
        <v>0.83659737981901172</v>
      </c>
      <c r="AX69" s="18">
        <f t="shared" si="161"/>
        <v>0.86078134918113158</v>
      </c>
      <c r="AZ69" s="68">
        <f t="shared" si="121"/>
        <v>24.481597841366558</v>
      </c>
      <c r="BA69" s="69">
        <f t="shared" si="122"/>
        <v>62.381982048192938</v>
      </c>
      <c r="BB69" s="69">
        <f t="shared" si="123"/>
        <v>86.863579889559489</v>
      </c>
      <c r="BD69" t="str">
        <f t="shared" si="144"/>
        <v>91 Elementary trades and related occupations</v>
      </c>
      <c r="BE69" s="18">
        <f t="shared" si="162"/>
        <v>1.3570829236283186</v>
      </c>
      <c r="BF69" s="18">
        <f t="shared" si="162"/>
        <v>1.2014815791559186</v>
      </c>
      <c r="BG69" s="18">
        <f t="shared" si="162"/>
        <v>1.0658089519051301</v>
      </c>
      <c r="BH69" s="18">
        <f t="shared" si="162"/>
        <v>1.0503176420925098</v>
      </c>
      <c r="BI69" s="18">
        <f t="shared" si="162"/>
        <v>1.2374702932278541</v>
      </c>
      <c r="BK69" s="68">
        <f t="shared" si="125"/>
        <v>22.891482593259958</v>
      </c>
      <c r="BL69" s="69">
        <f t="shared" si="126"/>
        <v>38.324598998088597</v>
      </c>
      <c r="BM69" s="69">
        <f t="shared" si="127"/>
        <v>61.216081591348548</v>
      </c>
      <c r="BO69" t="str">
        <f t="shared" si="145"/>
        <v>91 Elementary trades and related occupations</v>
      </c>
      <c r="BP69" s="18">
        <f t="shared" si="163"/>
        <v>2.2870660589538914</v>
      </c>
      <c r="BQ69" s="18">
        <f t="shared" si="163"/>
        <v>2.0603071809457205</v>
      </c>
      <c r="BR69" s="18">
        <f t="shared" si="163"/>
        <v>1.978398410917229</v>
      </c>
      <c r="BS69" s="18">
        <f t="shared" si="163"/>
        <v>1.8403230143114693</v>
      </c>
      <c r="BT69" s="18">
        <f t="shared" si="163"/>
        <v>2.0998695348824281</v>
      </c>
      <c r="BV69" s="68">
        <f t="shared" si="129"/>
        <v>0.34136809368072718</v>
      </c>
      <c r="BW69" s="69">
        <f t="shared" si="130"/>
        <v>38.783801058987692</v>
      </c>
      <c r="BX69" s="69">
        <f t="shared" si="131"/>
        <v>39.125169152668413</v>
      </c>
      <c r="BZ69" t="str">
        <f t="shared" si="146"/>
        <v>91 Elementary trades and related occupations</v>
      </c>
      <c r="CA69" s="18">
        <f t="shared" si="164"/>
        <v>4.5969997384044836</v>
      </c>
      <c r="CB69" s="18">
        <f t="shared" si="164"/>
        <v>4.3828828691145549</v>
      </c>
      <c r="CC69" s="18">
        <f t="shared" si="164"/>
        <v>4.116638709070914</v>
      </c>
      <c r="CD69" s="18">
        <f t="shared" si="164"/>
        <v>3.7872644381221483</v>
      </c>
      <c r="CE69" s="18">
        <f t="shared" si="164"/>
        <v>4.6483797936309834</v>
      </c>
      <c r="CG69" s="68">
        <f t="shared" si="133"/>
        <v>-37.546658230861645</v>
      </c>
      <c r="CH69" s="69">
        <f t="shared" si="134"/>
        <v>30.844669680820335</v>
      </c>
      <c r="CI69" s="69">
        <f t="shared" si="135"/>
        <v>-6.7019885500413086</v>
      </c>
      <c r="CK69" t="str">
        <f t="shared" si="147"/>
        <v>91 Elementary trades and related occupations</v>
      </c>
      <c r="CL69" s="18">
        <f t="shared" si="165"/>
        <v>6.3293385453858697</v>
      </c>
      <c r="CM69" s="18">
        <f t="shared" si="165"/>
        <v>5.9284241695036348</v>
      </c>
      <c r="CN69" s="18">
        <f t="shared" si="165"/>
        <v>5.7493212414787571</v>
      </c>
      <c r="CO69" s="18">
        <f t="shared" si="165"/>
        <v>5.4054904273142936</v>
      </c>
      <c r="CP69" s="18">
        <f t="shared" si="165"/>
        <v>5.3631530934222287</v>
      </c>
      <c r="CR69" s="68">
        <f t="shared" si="137"/>
        <v>-61.877385184422707</v>
      </c>
      <c r="CS69" s="69">
        <f t="shared" si="138"/>
        <v>18.463114944862191</v>
      </c>
      <c r="CT69" s="69">
        <f t="shared" si="139"/>
        <v>-43.414270239560523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0.47746933715569495</v>
      </c>
      <c r="C70" s="18">
        <f t="shared" si="157"/>
        <v>0.49627638303305527</v>
      </c>
      <c r="D70" s="18">
        <f t="shared" si="157"/>
        <v>0.4356691065457689</v>
      </c>
      <c r="E70" s="18">
        <f t="shared" si="157"/>
        <v>0.52327510980994751</v>
      </c>
      <c r="F70" s="18">
        <f t="shared" si="157"/>
        <v>0.61005363606743046</v>
      </c>
      <c r="H70" s="68">
        <f t="shared" si="105"/>
        <v>164.16890122411593</v>
      </c>
      <c r="I70" s="69">
        <f t="shared" si="106"/>
        <v>95.907694490664511</v>
      </c>
      <c r="J70" s="69">
        <f t="shared" si="107"/>
        <v>260.07659571478047</v>
      </c>
      <c r="L70" t="str">
        <f t="shared" ref="L70" si="166">A70</f>
        <v>92 Elementary administration and service occupations</v>
      </c>
      <c r="M70" s="18">
        <f t="shared" si="158"/>
        <v>1.7714604617045007</v>
      </c>
      <c r="N70" s="18">
        <f t="shared" si="158"/>
        <v>1.8487346420498676</v>
      </c>
      <c r="O70" s="18">
        <f t="shared" si="158"/>
        <v>1.7398966985052415</v>
      </c>
      <c r="P70" s="18">
        <f t="shared" si="158"/>
        <v>2.0835032052513909</v>
      </c>
      <c r="Q70" s="18">
        <f t="shared" si="158"/>
        <v>2.8459206982979963</v>
      </c>
      <c r="S70" s="68">
        <f t="shared" si="109"/>
        <v>206.95208627247283</v>
      </c>
      <c r="T70" s="69">
        <f t="shared" si="110"/>
        <v>106.31709467860755</v>
      </c>
      <c r="U70" s="69">
        <f t="shared" si="111"/>
        <v>313.26918095108039</v>
      </c>
      <c r="W70" t="str">
        <f t="shared" ref="W70" si="167">A70</f>
        <v>92 Elementary administration and service occupations</v>
      </c>
      <c r="X70" s="18">
        <f t="shared" si="159"/>
        <v>3.1051990238330616</v>
      </c>
      <c r="Y70" s="18">
        <f t="shared" si="159"/>
        <v>3.2727665337822418</v>
      </c>
      <c r="Z70" s="18">
        <f t="shared" si="159"/>
        <v>3.2251285807032772</v>
      </c>
      <c r="AA70" s="18">
        <f t="shared" si="159"/>
        <v>3.7372377499979756</v>
      </c>
      <c r="AB70" s="18">
        <f t="shared" si="159"/>
        <v>4.3516586671916002</v>
      </c>
      <c r="AD70" s="68">
        <f t="shared" si="113"/>
        <v>65.736431353427776</v>
      </c>
      <c r="AE70" s="69">
        <f t="shared" si="114"/>
        <v>88.473343620439664</v>
      </c>
      <c r="AF70" s="69">
        <f t="shared" si="115"/>
        <v>154.20977497386744</v>
      </c>
      <c r="AH70" t="str">
        <f t="shared" ref="AH70" si="168">L70</f>
        <v>92 Elementary administration and service occupations</v>
      </c>
      <c r="AI70" s="18">
        <f t="shared" si="160"/>
        <v>4.9772882101916789</v>
      </c>
      <c r="AJ70" s="18">
        <f t="shared" si="160"/>
        <v>5.6728468423722793</v>
      </c>
      <c r="AK70" s="18">
        <f t="shared" si="160"/>
        <v>5.5513032828635556</v>
      </c>
      <c r="AL70" s="18">
        <f t="shared" si="160"/>
        <v>6.793528719084013</v>
      </c>
      <c r="AM70" s="18">
        <f t="shared" si="160"/>
        <v>8.5134011572398602</v>
      </c>
      <c r="AO70" s="68">
        <f t="shared" si="117"/>
        <v>72.391894013106153</v>
      </c>
      <c r="AP70" s="69">
        <f t="shared" si="118"/>
        <v>82.987543693751505</v>
      </c>
      <c r="AQ70" s="69">
        <f t="shared" si="119"/>
        <v>155.37943770685766</v>
      </c>
      <c r="AS70" t="str">
        <f t="shared" ref="AS70" si="169">W70</f>
        <v>92 Elementary administration and service occupations</v>
      </c>
      <c r="AT70" s="18">
        <f t="shared" si="161"/>
        <v>4.6132388923241896</v>
      </c>
      <c r="AU70" s="18">
        <f t="shared" si="161"/>
        <v>4.8040796402129802</v>
      </c>
      <c r="AV70" s="18">
        <f t="shared" si="161"/>
        <v>4.8707250841363177</v>
      </c>
      <c r="AW70" s="18">
        <f t="shared" si="161"/>
        <v>5.6479936534962194</v>
      </c>
      <c r="AX70" s="18">
        <f t="shared" si="161"/>
        <v>6.8233602010664791</v>
      </c>
      <c r="AZ70" s="68">
        <f t="shared" si="121"/>
        <v>67.855128276696519</v>
      </c>
      <c r="BA70" s="69">
        <f t="shared" si="122"/>
        <v>83.685602837970691</v>
      </c>
      <c r="BB70" s="69">
        <f t="shared" si="123"/>
        <v>151.54073111466721</v>
      </c>
      <c r="BD70" t="str">
        <f t="shared" ref="BD70" si="170">AH70</f>
        <v>92 Elementary administration and service occupations</v>
      </c>
      <c r="BE70" s="18">
        <f t="shared" si="162"/>
        <v>7.6052531801159198</v>
      </c>
      <c r="BF70" s="18">
        <f t="shared" si="162"/>
        <v>7.0427442938016949</v>
      </c>
      <c r="BG70" s="18">
        <f t="shared" si="162"/>
        <v>6.7873599890629315</v>
      </c>
      <c r="BH70" s="18">
        <f t="shared" si="162"/>
        <v>6.7318049137261902</v>
      </c>
      <c r="BI70" s="18">
        <f t="shared" si="162"/>
        <v>6.2662373090545227</v>
      </c>
      <c r="BK70" s="68">
        <f t="shared" si="125"/>
        <v>-2.2825063264901631</v>
      </c>
      <c r="BL70" s="69">
        <f t="shared" si="126"/>
        <v>49.888126720502626</v>
      </c>
      <c r="BM70" s="69">
        <f t="shared" si="127"/>
        <v>47.605620394012469</v>
      </c>
      <c r="BO70" t="str">
        <f t="shared" ref="BO70" si="171">AS70</f>
        <v>92 Elementary administration and service occupations</v>
      </c>
      <c r="BP70" s="18">
        <f t="shared" si="163"/>
        <v>12.501815050904327</v>
      </c>
      <c r="BQ70" s="18">
        <f t="shared" si="163"/>
        <v>13.144172204748042</v>
      </c>
      <c r="BR70" s="18">
        <f t="shared" si="163"/>
        <v>12.402616862617423</v>
      </c>
      <c r="BS70" s="18">
        <f t="shared" si="163"/>
        <v>13.389958039147833</v>
      </c>
      <c r="BT70" s="18">
        <f t="shared" si="163"/>
        <v>14.185155920684991</v>
      </c>
      <c r="BV70" s="68">
        <f t="shared" si="129"/>
        <v>8.1240353383447044</v>
      </c>
      <c r="BW70" s="69">
        <f t="shared" si="130"/>
        <v>56.340827408631796</v>
      </c>
      <c r="BX70" s="69">
        <f t="shared" si="131"/>
        <v>64.464862746976507</v>
      </c>
      <c r="BZ70" t="str">
        <f t="shared" ref="BZ70" si="172">BD70</f>
        <v>92 Elementary administration and service occupations</v>
      </c>
      <c r="CA70" s="18">
        <f t="shared" si="164"/>
        <v>16.761020074475869</v>
      </c>
      <c r="CB70" s="18">
        <f t="shared" si="164"/>
        <v>17.834540495077096</v>
      </c>
      <c r="CC70" s="18">
        <f t="shared" si="164"/>
        <v>16.742600192206677</v>
      </c>
      <c r="CD70" s="18">
        <f t="shared" si="164"/>
        <v>17.947509427028848</v>
      </c>
      <c r="CE70" s="18">
        <f t="shared" si="164"/>
        <v>19.063997984974751</v>
      </c>
      <c r="CG70" s="68">
        <f t="shared" si="133"/>
        <v>-37.022138811655374</v>
      </c>
      <c r="CH70" s="69">
        <f t="shared" si="134"/>
        <v>34.836678823220474</v>
      </c>
      <c r="CI70" s="69">
        <f t="shared" si="135"/>
        <v>-2.1854599884349022</v>
      </c>
      <c r="CK70" t="str">
        <f t="shared" ref="CK70" si="173">BO70</f>
        <v>92 Elementary administration and service occupations</v>
      </c>
      <c r="CL70" s="18">
        <f t="shared" si="165"/>
        <v>22.540803886330878</v>
      </c>
      <c r="CM70" s="18">
        <f t="shared" si="165"/>
        <v>19.216411954194538</v>
      </c>
      <c r="CN70" s="18">
        <f t="shared" si="165"/>
        <v>18.881558668266095</v>
      </c>
      <c r="CO70" s="18">
        <f t="shared" si="165"/>
        <v>18.119626170330992</v>
      </c>
      <c r="CP70" s="18">
        <f t="shared" si="165"/>
        <v>15.807924833758602</v>
      </c>
      <c r="CR70" s="68">
        <f t="shared" si="137"/>
        <v>-65.785036419648009</v>
      </c>
      <c r="CS70" s="69">
        <f t="shared" si="138"/>
        <v>17.13035140972303</v>
      </c>
      <c r="CT70" s="69">
        <f t="shared" si="139"/>
        <v>-48.654685009924989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88.655918708050962</v>
      </c>
      <c r="I72" s="67">
        <f>IF(D35&gt;0,I35/D35*100,0)</f>
        <v>67.166583790294538</v>
      </c>
      <c r="J72" s="67">
        <f t="shared" ref="J72" si="175">IF(D35&gt;0,(J35/D35)*100,0)</f>
        <v>155.82250249834547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87.659804373385853</v>
      </c>
      <c r="T72" s="67">
        <f t="shared" ref="T72" si="177">IF(O35&gt;0,T35/O35*100,0)</f>
        <v>69.862655762572601</v>
      </c>
      <c r="U72" s="67">
        <f t="shared" ref="U72" si="178">IF(O35&gt;0,(U35/O35)*100,0)</f>
        <v>157.52246013595848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22.831624100395501</v>
      </c>
      <c r="AE72" s="67">
        <f t="shared" ref="AE72" si="180">IF(Z35&gt;0,AE35/Z35*100,0)</f>
        <v>61.116131469138004</v>
      </c>
      <c r="AF72" s="67">
        <f t="shared" ref="AF72" si="181">IF(Z35&gt;0,(AF35/Z35)*100,0)</f>
        <v>83.947755569533498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12.410970597830067</v>
      </c>
      <c r="AP72" s="67">
        <f t="shared" ref="AP72" si="183">IF(AK35&gt;0,AP35/AK35*100,0)</f>
        <v>55.960323538372357</v>
      </c>
      <c r="AQ72" s="67">
        <f t="shared" ref="AQ72" si="184">IF(AK35&gt;0,(AQ35/AK35)*100,0)</f>
        <v>68.371294136202422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19.820170664658662</v>
      </c>
      <c r="BA72" s="67">
        <f t="shared" ref="BA72" si="186">IF(AV35&gt;0,BA35/AV35*100,0)</f>
        <v>56.339663682074395</v>
      </c>
      <c r="BB72" s="67">
        <f t="shared" ref="BB72" si="187">IF(AV35&gt;0,(BB35/AV35)*100,0)</f>
        <v>76.159834346733064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5.8440295315218069</v>
      </c>
      <c r="BL72" s="67">
        <f t="shared" ref="BL72" si="189">IF(BG35&gt;0,BL35/BG35*100,0)</f>
        <v>46.602832487744109</v>
      </c>
      <c r="BM72" s="67">
        <f t="shared" ref="BM72" si="190">IF(BG35&gt;0,(BM35/BG35)*100,0)</f>
        <v>52.446862019265915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-5.4630776397670173</v>
      </c>
      <c r="BW72" s="67">
        <f t="shared" ref="BW72" si="192">IF(BR35&gt;0,BW35/BR35*100,0)</f>
        <v>48.201411095828817</v>
      </c>
      <c r="BX72" s="67">
        <f t="shared" ref="BX72" si="193">IF(BR35&gt;0,(BX35/BR35)*100,0)</f>
        <v>42.738333456061802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-44.690869582142348</v>
      </c>
      <c r="CH72" s="67">
        <f t="shared" ref="CH72" si="195">IF(CC35&gt;0,CH35/CC35*100,0)</f>
        <v>31.410035001300919</v>
      </c>
      <c r="CI72" s="67">
        <f t="shared" ref="CI72" si="196">IF(CC35&gt;0,(CI35/CC35)*100,0)</f>
        <v>-13.280834580841432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-59.132406753644808</v>
      </c>
      <c r="CS72" s="67">
        <f t="shared" ref="CS72" si="198">IF(CN35&gt;0,CS35/CN35*100,0)</f>
        <v>20.313010409635361</v>
      </c>
      <c r="CT72" s="67">
        <f t="shared" ref="CT72" si="199">IF(CN35&gt;0,(CT35/CN35)*100,0)</f>
        <v>-38.819396344009441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Coventry and Warwickshire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Coventry and Warwickshire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Coventry and Warwickshire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Coventry and Warwickshire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Coventry and Warwickshire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Coventry and Warwickshire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Coventry and Warwickshire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Coventry and Warwickshire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Coventry and Warwickshire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8.7309490370348186</v>
      </c>
      <c r="C82" s="18">
        <f t="shared" si="210"/>
        <v>-4.6450538389609548</v>
      </c>
      <c r="D82" s="18">
        <f t="shared" si="210"/>
        <v>3.7516712783272066</v>
      </c>
      <c r="E82" s="18">
        <f t="shared" si="210"/>
        <v>4.3921407439695859</v>
      </c>
      <c r="F82" s="18">
        <f t="shared" ref="F82:F107" si="211">IF(AND(F$6-C$6 &lt;&gt; 0,C8&lt;&gt;0,F8&lt;&gt;0),(EXP(LN(F8/C8)/(F$6-C$6))-1)*100,0)</f>
        <v>3.6035884392875417</v>
      </c>
      <c r="H82" s="18">
        <f t="shared" ref="H82:H107" si="212">IF($F$6-$D$6 &lt;&gt; 0,(EXP(LN(1+(H45/100))/($F$6-$D$6))-1)*100,0)</f>
        <v>4.1782128250018369</v>
      </c>
      <c r="I82" s="18">
        <f t="shared" ref="I82:I107" si="213">IF(D8&gt;0,((1+(I8/D8))^(1/($F$6-$D$6))-1)*100,0)</f>
        <v>3.6112644293240015</v>
      </c>
      <c r="J82" s="18">
        <f t="shared" ref="J82:J107" si="214">IF($F$6-$D$6 &lt;&gt; 0,(EXP(LN(1+(J45/100))/($F$6-$D$6))-1)*100,0)</f>
        <v>6.4404726299419623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11.507040677782921</v>
      </c>
      <c r="N82" s="18">
        <f t="shared" si="215"/>
        <v>-2.8464106835302316</v>
      </c>
      <c r="O82" s="18">
        <f t="shared" si="215"/>
        <v>3.2409051945487599</v>
      </c>
      <c r="P82" s="18">
        <f t="shared" si="215"/>
        <v>4.3169180714837552</v>
      </c>
      <c r="Q82" s="18">
        <f t="shared" ref="Q82:Q107" si="216">IF(AND(Q$6-N$6 &lt;&gt; 0,N8&lt;&gt;0,Q8&lt;&gt;0),(EXP(LN(Q8/N8)/(Q$6-N$6))-1)*100,0)</f>
        <v>3.51816958703981</v>
      </c>
      <c r="S82" s="18">
        <f t="shared" ref="S82:S107" si="217">IF($F$6-$D$6 &lt;&gt; 0,(EXP(LN(1+(S45/100))/($F$6-$D$6))-1)*100,0)</f>
        <v>3.9570067848320178</v>
      </c>
      <c r="T82" s="18">
        <f t="shared" ref="T82:T107" si="218">IF(O8&gt;0,((1+(T8/O8))^(1/($F$6-$D$6))-1)*100,0)</f>
        <v>3.5657447495935912</v>
      </c>
      <c r="U82" s="18">
        <f t="shared" ref="U82:U107" si="219">IF($F$6-$D$6 &lt;&gt; 0,(EXP(LN(1+(U45/100))/($F$6-$D$6))-1)*100,0)</f>
        <v>6.2455339704327262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2.5934873595800045</v>
      </c>
      <c r="Y82" s="18">
        <f t="shared" si="220"/>
        <v>7.5511679040182411</v>
      </c>
      <c r="Z82" s="18">
        <f t="shared" si="220"/>
        <v>-0.52910475427339065</v>
      </c>
      <c r="AA82" s="18">
        <f t="shared" si="220"/>
        <v>1.5029114934290044</v>
      </c>
      <c r="AB82" s="18">
        <f t="shared" ref="AB82:AB107" si="221">IF(AND(AB$6-Y$6 &lt;&gt; 0,Y8&lt;&gt;0,AB8&lt;&gt;0),(EXP(LN(AB8/Y8)/(AB$6-Y$6))-1)*100,0)</f>
        <v>1.2290162314840147</v>
      </c>
      <c r="AD82" s="18">
        <f t="shared" ref="AD82:AD107" si="222">IF($F$6-$D$6 &lt;&gt; 0,(EXP(LN(1+(AD45/100))/($F$6-$D$6))-1)*100,0)</f>
        <v>0.82100184619338101</v>
      </c>
      <c r="AE82" s="18">
        <f t="shared" ref="AE82:AE107" si="223">IF(Z8&gt;0,((1+(AE8/Z8))^(1/($F$6-$D$6))-1)*100,0)</f>
        <v>3.1533048288246546</v>
      </c>
      <c r="AF82" s="18">
        <f t="shared" ref="AF82:AF107" si="224">IF($F$6-$D$6 &lt;&gt; 0,(EXP(LN(1+(AF45/100))/($F$6-$D$6))-1)*100,0)</f>
        <v>3.6961066876384452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1.8657606509265845</v>
      </c>
      <c r="AJ82" s="18">
        <f t="shared" si="225"/>
        <v>10.641245811827794</v>
      </c>
      <c r="AK82" s="18">
        <f t="shared" si="225"/>
        <v>-1.698113691134473</v>
      </c>
      <c r="AL82" s="18">
        <f t="shared" si="225"/>
        <v>0.92669075013263047</v>
      </c>
      <c r="AM82" s="18">
        <f t="shared" ref="AM82:AM107" si="226">IF(AND(AM$6-AJ$6 &lt;&gt; 0,AJ8&lt;&gt;0,AM8&lt;&gt;0),(EXP(LN(AM8/AJ8)/(AM$6-AJ$6))-1)*100,0)</f>
        <v>0.6755858818265903</v>
      </c>
      <c r="AO82" s="18">
        <f t="shared" ref="AO82:AO107" si="227">IF($F$6-$D$6 &lt;&gt; 0,(EXP(LN(1+(AO45/100))/($F$6-$D$6))-1)*100,0)</f>
        <v>4.4059589708078661E-2</v>
      </c>
      <c r="AP82" s="18">
        <f t="shared" ref="AP82:AP107" si="228">IF(AK8&gt;0,((1+(AP8/AK8))^(1/($F$6-$D$6))-1)*100,0)</f>
        <v>2.7939740090209497</v>
      </c>
      <c r="AQ82" s="18">
        <f t="shared" ref="AQ82:AQ107" si="229">IF($F$6-$D$6 &lt;&gt; 0,(EXP(LN(1+(AQ45/100))/($F$6-$D$6))-1)*100,0)</f>
        <v>2.8239619125390192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1.2108683533910813</v>
      </c>
      <c r="AU82" s="18">
        <f t="shared" si="230"/>
        <v>6.2244537377674769</v>
      </c>
      <c r="AV82" s="18">
        <f t="shared" si="230"/>
        <v>-2.0027914214958309</v>
      </c>
      <c r="AW82" s="18">
        <f t="shared" si="230"/>
        <v>0.74602542851966991</v>
      </c>
      <c r="AX82" s="18">
        <f t="shared" ref="AX82:AX107" si="231">IF(AND(AX$6-AU$6 &lt;&gt; 0,AU8&lt;&gt;0,AX8&lt;&gt;0),(EXP(LN(AX8/AU8)/(AX$6-AU$6))-1)*100,0)</f>
        <v>0.20993155846591449</v>
      </c>
      <c r="AZ82" s="18">
        <f t="shared" ref="AZ82:AZ107" si="232">IF($F$6-$D$6 &lt;&gt; 0,(EXP(LN(1+(AZ45/100))/($F$6-$D$6))-1)*100,0)</f>
        <v>-0.17870889771155474</v>
      </c>
      <c r="BA82" s="18">
        <f t="shared" ref="BA82:BA107" si="233">IF(AV8&gt;0,((1+(BA8/AV8))^(1/($F$6-$D$6))-1)*100,0)</f>
        <v>2.7492571612759198</v>
      </c>
      <c r="BB82" s="18">
        <f t="shared" ref="BB82:BB107" si="234">IF($F$6-$D$6 &lt;&gt; 0,(EXP(LN(1+(BB45/100))/($F$6-$D$6))-1)*100,0)</f>
        <v>2.6275214467304187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6.2321468444737294</v>
      </c>
      <c r="BF82" s="18">
        <f t="shared" si="235"/>
        <v>1.6084714874531336</v>
      </c>
      <c r="BG82" s="18">
        <f t="shared" si="235"/>
        <v>-1.8170203366091209</v>
      </c>
      <c r="BH82" s="18">
        <f t="shared" si="235"/>
        <v>0.70485297154851967</v>
      </c>
      <c r="BI82" s="18">
        <f t="shared" ref="BI82:BI107" si="236">IF(AND(BI$6-BF$6 &lt;&gt; 0,BF8&lt;&gt;0,BI8&lt;&gt;0),(EXP(LN(BI8/BF8)/(BI$6-BF$6))-1)*100,0)</f>
        <v>-3.4317661785732145E-2</v>
      </c>
      <c r="BK82" s="18">
        <f t="shared" ref="BK82:BK107" si="237">IF($F$6-$D$6 &lt;&gt; 0,(EXP(LN(1+(BK45/100))/($F$6-$D$6))-1)*100,0)</f>
        <v>-0.14288778289341941</v>
      </c>
      <c r="BL82" s="18">
        <f t="shared" ref="BL82:BL107" si="238">IF(BG8&gt;0,((1+(BL8/BG8))^(1/($F$6-$D$6))-1)*100,0)</f>
        <v>2.3754781522166146</v>
      </c>
      <c r="BM82" s="18">
        <f t="shared" ref="BM82:BM107" si="239">IF($F$6-$D$6 &lt;&gt; 0,(EXP(LN(1+(BM45/100))/($F$6-$D$6))-1)*100,0)</f>
        <v>2.2729233410168082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4.3106265197001559</v>
      </c>
      <c r="BQ82" s="18">
        <f t="shared" si="240"/>
        <v>-7.3143996427459719</v>
      </c>
      <c r="BR82" s="18">
        <f t="shared" si="240"/>
        <v>-1.6898233704659482</v>
      </c>
      <c r="BS82" s="18">
        <f t="shared" si="240"/>
        <v>-1.2383968221478692</v>
      </c>
      <c r="BT82" s="18">
        <f t="shared" ref="BT82:BT107" si="241">IF(AND(BT$6-BQ$6 &lt;&gt; 0,BQ8&lt;&gt;0,BT8&lt;&gt;0),(EXP(LN(BT8/BQ8)/(BT$6-BQ$6))-1)*100,0)</f>
        <v>-1.770287593173947</v>
      </c>
      <c r="BV82" s="18">
        <f t="shared" ref="BV82:BV107" si="242">IF($F$6-$D$6 &lt;&gt; 0,(EXP(LN(1+(BV45/100))/($F$6-$D$6))-1)*100,0)</f>
        <v>-1.389102190288849</v>
      </c>
      <c r="BW82" s="18">
        <f t="shared" ref="BW82:BW107" si="243">IF(BR8&gt;0,((1+(BW8/BR8))^(1/($F$6-$D$6))-1)*100,0)</f>
        <v>2.4256771679847633</v>
      </c>
      <c r="BX82" s="18">
        <f t="shared" ref="BX82:BX107" si="244">IF($F$6-$D$6 &lt;&gt; 0,(EXP(LN(1+(BX45/100))/($F$6-$D$6))-1)*100,0)</f>
        <v>1.4626596519843327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2.4602633144303443</v>
      </c>
      <c r="CB82" s="18">
        <f t="shared" si="245"/>
        <v>2.8439529607776404</v>
      </c>
      <c r="CC82" s="18">
        <f t="shared" si="245"/>
        <v>-3.8372279657101993</v>
      </c>
      <c r="CD82" s="18">
        <f t="shared" si="245"/>
        <v>-3.0804288287621606</v>
      </c>
      <c r="CE82" s="18">
        <f t="shared" ref="CE82:CE107" si="246">IF(AND(CE$6-CB$6 &lt;&gt; 0,CB8&lt;&gt;0,CE8&lt;&gt;0),(EXP(LN(CE8/CB8)/(CE$6-CB$6))-1)*100,0)</f>
        <v>-2.9583819196286054</v>
      </c>
      <c r="CG82" s="18">
        <f t="shared" ref="CG82:CG107" si="247">IF($F$6-$D$6 &lt;&gt; 0,(EXP(LN(1+(CG45/100))/($F$6-$D$6))-1)*100,0)</f>
        <v>-3.3333546807301051</v>
      </c>
      <c r="CH82" s="18">
        <f t="shared" ref="CH82:CH107" si="248">IF(CC8&gt;0,((1+(CH8/CC8))^(1/($F$6-$D$6))-1)*100,0)</f>
        <v>2.0025722626179743</v>
      </c>
      <c r="CI82" s="18">
        <f t="shared" ref="CI82:CI107" si="249">IF($F$6-$D$6 &lt;&gt; 0,(EXP(LN(1+(CI45/100))/($F$6-$D$6))-1)*100,0)</f>
        <v>-0.35706440333728162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2.5342103676474492</v>
      </c>
      <c r="CM82" s="18">
        <f t="shared" si="250"/>
        <v>9.6312514116627455</v>
      </c>
      <c r="CN82" s="18">
        <f t="shared" si="250"/>
        <v>-9.4422861322339902</v>
      </c>
      <c r="CO82" s="18">
        <f t="shared" si="250"/>
        <v>-2.1543433672840284</v>
      </c>
      <c r="CP82" s="18">
        <f t="shared" ref="CP82:CP107" si="251">IF(AND(CP$6-CM$6 &lt;&gt; 0,CM8&lt;&gt;0,CP8&lt;&gt;0),(EXP(LN(CP8/CM8)/(CP$6-CM$6))-1)*100,0)</f>
        <v>-3.8114071472814981</v>
      </c>
      <c r="CR82" s="18">
        <f t="shared" ref="CR82:CR107" si="252">IF($F$6-$D$6 &lt;&gt; 0,(EXP(LN(1+(CR45/100))/($F$6-$D$6))-1)*100,0)</f>
        <v>-4.646599653886307</v>
      </c>
      <c r="CS82" s="18">
        <f t="shared" ref="CS82:CS107" si="253">IF(CN8&gt;0,((1+(CS8/CN8))^(1/($F$6-$D$6))-1)*100,0)</f>
        <v>1.2866975101103906</v>
      </c>
      <c r="CT82" s="18">
        <f t="shared" ref="CT82:CT107" si="254">IF($F$6-$D$6 &lt;&gt; 0,(EXP(LN(1+(CT45/100))/($F$6-$D$6))-1)*100,0)</f>
        <v>-2.3384192764608125</v>
      </c>
    </row>
    <row r="83" spans="1:98" x14ac:dyDescent="0.2">
      <c r="A83" t="str">
        <f t="shared" si="209"/>
        <v>12 Other managers and proprietors</v>
      </c>
      <c r="B83" s="18">
        <f t="shared" si="210"/>
        <v>8.7534099942693224</v>
      </c>
      <c r="C83" s="18">
        <f t="shared" si="210"/>
        <v>-10.308489818191047</v>
      </c>
      <c r="D83" s="18">
        <f t="shared" si="210"/>
        <v>10.197369490366226</v>
      </c>
      <c r="E83" s="18">
        <f t="shared" si="210"/>
        <v>5.6923066535727207</v>
      </c>
      <c r="F83" s="18">
        <f t="shared" si="211"/>
        <v>5.9869945811453773</v>
      </c>
      <c r="H83" s="18">
        <f t="shared" si="212"/>
        <v>7.173149448262861</v>
      </c>
      <c r="I83" s="18">
        <f t="shared" si="213"/>
        <v>5.3130228950711178</v>
      </c>
      <c r="J83" s="18">
        <f t="shared" si="214"/>
        <v>9.6836391740717787</v>
      </c>
      <c r="L83" t="str">
        <f t="shared" ref="L83:L106" si="255">A83</f>
        <v>12 Other managers and proprietors</v>
      </c>
      <c r="M83" s="18">
        <f t="shared" si="215"/>
        <v>9.0972477234299234</v>
      </c>
      <c r="N83" s="18">
        <f t="shared" si="215"/>
        <v>0.81974228165044849</v>
      </c>
      <c r="O83" s="18">
        <f t="shared" si="215"/>
        <v>9.6217970246589513</v>
      </c>
      <c r="P83" s="18">
        <f t="shared" si="215"/>
        <v>5.7663667005834585</v>
      </c>
      <c r="Q83" s="18">
        <f t="shared" si="216"/>
        <v>6.63668274824325</v>
      </c>
      <c r="S83" s="18">
        <f t="shared" si="217"/>
        <v>7.0362034003981222</v>
      </c>
      <c r="T83" s="18">
        <f t="shared" si="218"/>
        <v>5.1014820320326448</v>
      </c>
      <c r="U83" s="18">
        <f t="shared" si="219"/>
        <v>9.4644000798120409</v>
      </c>
      <c r="W83" t="str">
        <f t="shared" ref="W83:W106" si="256">A83</f>
        <v>12 Other managers and proprietors</v>
      </c>
      <c r="X83" s="18">
        <f t="shared" si="220"/>
        <v>0.55196886350814545</v>
      </c>
      <c r="Y83" s="18">
        <f t="shared" si="220"/>
        <v>13.369199212679405</v>
      </c>
      <c r="Z83" s="18">
        <f t="shared" si="220"/>
        <v>5.2986173826143235</v>
      </c>
      <c r="AA83" s="18">
        <f t="shared" si="220"/>
        <v>2.4848915261916682</v>
      </c>
      <c r="AB83" s="18">
        <f t="shared" si="221"/>
        <v>4.0100799076326021</v>
      </c>
      <c r="AD83" s="18">
        <f t="shared" si="222"/>
        <v>3.4143452806547403</v>
      </c>
      <c r="AE83" s="18">
        <f t="shared" si="223"/>
        <v>4.4546229842203022</v>
      </c>
      <c r="AF83" s="18">
        <f t="shared" si="224"/>
        <v>6.5152949391907633</v>
      </c>
      <c r="AH83" t="str">
        <f t="shared" ref="AH83:AH106" si="257">L83</f>
        <v>12 Other managers and proprietors</v>
      </c>
      <c r="AI83" s="18">
        <f t="shared" si="225"/>
        <v>4.0073066798473889E-2</v>
      </c>
      <c r="AJ83" s="18">
        <f t="shared" si="225"/>
        <v>19.381482133207072</v>
      </c>
      <c r="AK83" s="18">
        <f t="shared" si="225"/>
        <v>3.7772191652641229</v>
      </c>
      <c r="AL83" s="18">
        <f t="shared" si="225"/>
        <v>2.4617414277750216</v>
      </c>
      <c r="AM83" s="18">
        <f t="shared" si="226"/>
        <v>3.8583760263006583</v>
      </c>
      <c r="AO83" s="18">
        <f t="shared" si="227"/>
        <v>2.898370716915788</v>
      </c>
      <c r="AP83" s="18">
        <f t="shared" si="228"/>
        <v>4.1789034335882436</v>
      </c>
      <c r="AQ83" s="18">
        <f t="shared" si="229"/>
        <v>5.9600493517289799</v>
      </c>
      <c r="AS83" t="str">
        <f t="shared" ref="AS83:AS106" si="258">W83</f>
        <v>12 Other managers and proprietors</v>
      </c>
      <c r="AT83" s="18">
        <f t="shared" si="230"/>
        <v>-6.5006922360566488E-2</v>
      </c>
      <c r="AU83" s="18">
        <f t="shared" si="230"/>
        <v>13.204978581543148</v>
      </c>
      <c r="AV83" s="18">
        <f t="shared" si="230"/>
        <v>4.5118132041901848</v>
      </c>
      <c r="AW83" s="18">
        <f t="shared" si="230"/>
        <v>1.8985257489340102</v>
      </c>
      <c r="AX83" s="18">
        <f t="shared" si="231"/>
        <v>3.3857578064450555</v>
      </c>
      <c r="AZ83" s="18">
        <f t="shared" si="232"/>
        <v>2.7622791839608141</v>
      </c>
      <c r="BA83" s="18">
        <f t="shared" si="233"/>
        <v>4.0056951908906235</v>
      </c>
      <c r="BB83" s="18">
        <f t="shared" si="234"/>
        <v>5.73217267985624</v>
      </c>
      <c r="BD83" t="str">
        <f t="shared" ref="BD83:BD106" si="259">AH83</f>
        <v>12 Other managers and proprietors</v>
      </c>
      <c r="BE83" s="18">
        <f t="shared" si="235"/>
        <v>1.5865520764671182</v>
      </c>
      <c r="BF83" s="18">
        <f t="shared" si="235"/>
        <v>-1.1336663130791291</v>
      </c>
      <c r="BG83" s="18">
        <f t="shared" si="235"/>
        <v>3.5668131677668358</v>
      </c>
      <c r="BH83" s="18">
        <f t="shared" si="235"/>
        <v>0.82641857982284073</v>
      </c>
      <c r="BI83" s="18">
        <f t="shared" si="236"/>
        <v>1.5502347071769895</v>
      </c>
      <c r="BK83" s="18">
        <f t="shared" si="237"/>
        <v>1.7317303958404695</v>
      </c>
      <c r="BL83" s="18">
        <f t="shared" si="238"/>
        <v>3.0467955654312151</v>
      </c>
      <c r="BM83" s="18">
        <f t="shared" si="239"/>
        <v>4.2327500770591442</v>
      </c>
      <c r="BO83" t="str">
        <f t="shared" ref="BO83:BO106" si="260">AS83</f>
        <v>12 Other managers and proprietors</v>
      </c>
      <c r="BP83" s="18">
        <f t="shared" si="240"/>
        <v>2.0086161210791209</v>
      </c>
      <c r="BQ83" s="18">
        <f t="shared" si="240"/>
        <v>-3.0505748941313415</v>
      </c>
      <c r="BR83" s="18">
        <f t="shared" si="240"/>
        <v>4.7240444098029855</v>
      </c>
      <c r="BS83" s="18">
        <f t="shared" si="240"/>
        <v>-0.21435391608722876</v>
      </c>
      <c r="BT83" s="18">
        <f t="shared" si="241"/>
        <v>1.1209463438732747</v>
      </c>
      <c r="BV83" s="18">
        <f t="shared" si="242"/>
        <v>1.4053459786880218</v>
      </c>
      <c r="BW83" s="18">
        <f t="shared" si="243"/>
        <v>3.664890689843503</v>
      </c>
      <c r="BX83" s="18">
        <f t="shared" si="244"/>
        <v>4.5481156369517217</v>
      </c>
      <c r="BZ83" t="str">
        <f t="shared" ref="BZ83:BZ106" si="261">BD83</f>
        <v>12 Other managers and proprietors</v>
      </c>
      <c r="CA83" s="18">
        <f t="shared" si="245"/>
        <v>0.32406749866518147</v>
      </c>
      <c r="CB83" s="18">
        <f t="shared" si="245"/>
        <v>0.5190049473861702</v>
      </c>
      <c r="CC83" s="18">
        <f t="shared" si="245"/>
        <v>0.80252404089535823</v>
      </c>
      <c r="CD83" s="18">
        <f t="shared" si="245"/>
        <v>-3.0404678400084206</v>
      </c>
      <c r="CE83" s="18">
        <f t="shared" si="246"/>
        <v>-1.6341395038182549</v>
      </c>
      <c r="CG83" s="18">
        <f t="shared" si="247"/>
        <v>-1.7760315688567396</v>
      </c>
      <c r="CH83" s="18">
        <f t="shared" si="248"/>
        <v>2.5938937582133947</v>
      </c>
      <c r="CI83" s="18">
        <f t="shared" si="249"/>
        <v>1.4040655005256975</v>
      </c>
      <c r="CK83" t="str">
        <f t="shared" ref="CK83:CK106" si="262">BO83</f>
        <v>12 Other managers and proprietors</v>
      </c>
      <c r="CL83" s="18">
        <f t="shared" si="250"/>
        <v>-2.1286637467046399</v>
      </c>
      <c r="CM83" s="18">
        <f t="shared" si="250"/>
        <v>1.2388858106552991</v>
      </c>
      <c r="CN83" s="18">
        <f t="shared" si="250"/>
        <v>-1.966850671719822</v>
      </c>
      <c r="CO83" s="18">
        <f t="shared" si="250"/>
        <v>-3.610333128087384</v>
      </c>
      <c r="CP83" s="18">
        <f t="shared" si="251"/>
        <v>-2.8020047061450559</v>
      </c>
      <c r="CR83" s="18">
        <f t="shared" si="252"/>
        <v>-3.0655900401247216</v>
      </c>
      <c r="CS83" s="18">
        <f t="shared" si="253"/>
        <v>1.8383793151084182</v>
      </c>
      <c r="CT83" s="18">
        <f t="shared" si="254"/>
        <v>-0.40395133052900656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9.636806761835981</v>
      </c>
      <c r="C84" s="18">
        <f t="shared" si="210"/>
        <v>-8.6207137912364011</v>
      </c>
      <c r="D84" s="18">
        <f t="shared" si="210"/>
        <v>4.9986158206252407</v>
      </c>
      <c r="E84" s="18">
        <f t="shared" si="210"/>
        <v>3.334662240816666</v>
      </c>
      <c r="F84" s="18">
        <f t="shared" si="211"/>
        <v>3.0567914491209658</v>
      </c>
      <c r="H84" s="18">
        <f t="shared" si="212"/>
        <v>3.8863626811716623</v>
      </c>
      <c r="I84" s="18">
        <f t="shared" si="213"/>
        <v>2.7711412231142152</v>
      </c>
      <c r="J84" s="18">
        <f t="shared" si="214"/>
        <v>5.6435959308750228</v>
      </c>
      <c r="L84" t="str">
        <f t="shared" si="255"/>
        <v>21 Science, research, engineering and technology professionals</v>
      </c>
      <c r="M84" s="18">
        <f t="shared" si="215"/>
        <v>10.013107667579924</v>
      </c>
      <c r="N84" s="18">
        <f t="shared" si="215"/>
        <v>-3.4460267068260664</v>
      </c>
      <c r="O84" s="18">
        <f t="shared" si="215"/>
        <v>5.56761773396941</v>
      </c>
      <c r="P84" s="18">
        <f t="shared" si="215"/>
        <v>3.7689440739752555</v>
      </c>
      <c r="Q84" s="18">
        <f t="shared" si="216"/>
        <v>3.8588736140980018</v>
      </c>
      <c r="S84" s="18">
        <f t="shared" si="217"/>
        <v>4.3650708032834773</v>
      </c>
      <c r="T84" s="18">
        <f t="shared" si="218"/>
        <v>2.9795711587136342</v>
      </c>
      <c r="U84" s="18">
        <f t="shared" si="219"/>
        <v>6.1602278050899795</v>
      </c>
      <c r="W84" t="str">
        <f t="shared" si="256"/>
        <v>21 Science, research, engineering and technology professionals</v>
      </c>
      <c r="X84" s="18">
        <f t="shared" si="220"/>
        <v>0.38571875204966855</v>
      </c>
      <c r="Y84" s="18">
        <f t="shared" si="220"/>
        <v>12.190685974222548</v>
      </c>
      <c r="Z84" s="18">
        <f t="shared" si="220"/>
        <v>0.25087269320103189</v>
      </c>
      <c r="AA84" s="18">
        <f t="shared" si="220"/>
        <v>0.35258951613947875</v>
      </c>
      <c r="AB84" s="18">
        <f t="shared" si="221"/>
        <v>1.0224078304492457</v>
      </c>
      <c r="AD84" s="18">
        <f t="shared" si="222"/>
        <v>0.31867244652690196</v>
      </c>
      <c r="AE84" s="18">
        <f t="shared" si="223"/>
        <v>2.2746088190546354</v>
      </c>
      <c r="AF84" s="18">
        <f t="shared" si="224"/>
        <v>2.5086744696711349</v>
      </c>
      <c r="AH84" t="str">
        <f t="shared" si="257"/>
        <v>21 Science, research, engineering and technology professionals</v>
      </c>
      <c r="AI84" s="18">
        <f t="shared" si="225"/>
        <v>-0.51234852246980767</v>
      </c>
      <c r="AJ84" s="18">
        <f t="shared" si="225"/>
        <v>15.750919860160973</v>
      </c>
      <c r="AK84" s="18">
        <f t="shared" si="225"/>
        <v>0.18127633285929257</v>
      </c>
      <c r="AL84" s="18">
        <f t="shared" si="225"/>
        <v>0.71592536003111107</v>
      </c>
      <c r="AM84" s="18">
        <f t="shared" si="226"/>
        <v>1.4267291435187568</v>
      </c>
      <c r="AO84" s="18">
        <f t="shared" si="227"/>
        <v>0.53739273135522403</v>
      </c>
      <c r="AP84" s="18">
        <f t="shared" si="228"/>
        <v>2.1960566472883469</v>
      </c>
      <c r="AQ84" s="18">
        <f t="shared" si="229"/>
        <v>2.5966181690443291</v>
      </c>
      <c r="AS84" t="str">
        <f t="shared" si="258"/>
        <v>21 Science, research, engineering and technology professionals</v>
      </c>
      <c r="AT84" s="18">
        <f t="shared" si="230"/>
        <v>0.28509283238438154</v>
      </c>
      <c r="AU84" s="18">
        <f t="shared" si="230"/>
        <v>11.708981748255876</v>
      </c>
      <c r="AV84" s="18">
        <f t="shared" si="230"/>
        <v>-1.4935486334588743</v>
      </c>
      <c r="AW84" s="18">
        <f t="shared" si="230"/>
        <v>-0.17554889797180007</v>
      </c>
      <c r="AX84" s="18">
        <f t="shared" si="231"/>
        <v>0.1120370309998231</v>
      </c>
      <c r="AZ84" s="18">
        <f t="shared" si="232"/>
        <v>-0.61682998312906356</v>
      </c>
      <c r="BA84" s="18">
        <f t="shared" si="233"/>
        <v>1.9163833660971186</v>
      </c>
      <c r="BB84" s="18">
        <f t="shared" si="234"/>
        <v>1.4486561024193989</v>
      </c>
      <c r="BD84" t="str">
        <f t="shared" si="259"/>
        <v>21 Science, research, engineering and technology professionals</v>
      </c>
      <c r="BE84" s="18">
        <f t="shared" si="235"/>
        <v>5.0781424305932354</v>
      </c>
      <c r="BF84" s="18">
        <f t="shared" si="235"/>
        <v>6.5066922322063458</v>
      </c>
      <c r="BG84" s="18">
        <f t="shared" si="235"/>
        <v>-1.0224090902859251</v>
      </c>
      <c r="BH84" s="18">
        <f t="shared" si="235"/>
        <v>-0.14922266453401001</v>
      </c>
      <c r="BI84" s="18">
        <f t="shared" si="236"/>
        <v>-2.049387352939247E-2</v>
      </c>
      <c r="BK84" s="18">
        <f t="shared" si="237"/>
        <v>-0.44113739035601673</v>
      </c>
      <c r="BL84" s="18">
        <f t="shared" si="238"/>
        <v>1.6911574385656269</v>
      </c>
      <c r="BM84" s="18">
        <f t="shared" si="239"/>
        <v>1.3447605768937443</v>
      </c>
      <c r="BO84" t="str">
        <f t="shared" si="260"/>
        <v>21 Science, research, engineering and technology professionals</v>
      </c>
      <c r="BP84" s="18">
        <f t="shared" si="240"/>
        <v>3.8650042762085057</v>
      </c>
      <c r="BQ84" s="18">
        <f t="shared" si="240"/>
        <v>1.3287467804149689</v>
      </c>
      <c r="BR84" s="18">
        <f t="shared" si="240"/>
        <v>-0.15911549421580018</v>
      </c>
      <c r="BS84" s="18">
        <f t="shared" si="240"/>
        <v>-1.1873832064007939</v>
      </c>
      <c r="BT84" s="18">
        <f t="shared" si="241"/>
        <v>-0.71127734874837367</v>
      </c>
      <c r="BV84" s="18">
        <f t="shared" si="242"/>
        <v>-0.84580940944166683</v>
      </c>
      <c r="BW84" s="18">
        <f t="shared" si="243"/>
        <v>1.9384504282723425</v>
      </c>
      <c r="BX84" s="18">
        <f t="shared" si="244"/>
        <v>1.3018061480586818</v>
      </c>
      <c r="BZ84" t="str">
        <f t="shared" si="261"/>
        <v>21 Science, research, engineering and technology professionals</v>
      </c>
      <c r="CA84" s="18">
        <f t="shared" si="245"/>
        <v>1.7303527571973953</v>
      </c>
      <c r="CB84" s="18">
        <f t="shared" si="245"/>
        <v>8.936551808218729</v>
      </c>
      <c r="CC84" s="18">
        <f t="shared" si="245"/>
        <v>-2.3086865570567938</v>
      </c>
      <c r="CD84" s="18">
        <f t="shared" si="245"/>
        <v>-3.3638208562590477</v>
      </c>
      <c r="CE84" s="18">
        <f t="shared" si="246"/>
        <v>-2.3064976804207604</v>
      </c>
      <c r="CG84" s="18">
        <f t="shared" si="247"/>
        <v>-3.0133817830251375</v>
      </c>
      <c r="CH84" s="18">
        <f t="shared" si="248"/>
        <v>1.5203172807769061</v>
      </c>
      <c r="CI84" s="18">
        <f t="shared" si="249"/>
        <v>-0.80417349711204844</v>
      </c>
      <c r="CK84" t="str">
        <f t="shared" si="262"/>
        <v>21 Science, research, engineering and technology professionals</v>
      </c>
      <c r="CL84" s="18">
        <f t="shared" si="250"/>
        <v>3.6251187068977231</v>
      </c>
      <c r="CM84" s="18">
        <f t="shared" si="250"/>
        <v>16.257648380154865</v>
      </c>
      <c r="CN84" s="18">
        <f t="shared" si="250"/>
        <v>-4.4403922273354324</v>
      </c>
      <c r="CO84" s="18">
        <f t="shared" si="250"/>
        <v>-2.4089457030533556</v>
      </c>
      <c r="CP84" s="18">
        <f t="shared" si="251"/>
        <v>-1.9819994831988152</v>
      </c>
      <c r="CR84" s="18">
        <f t="shared" si="252"/>
        <v>-3.0908481349872563</v>
      </c>
      <c r="CS84" s="18">
        <f t="shared" si="253"/>
        <v>1.4214765966080734</v>
      </c>
      <c r="CT84" s="18">
        <f t="shared" si="254"/>
        <v>-0.99879757392418167</v>
      </c>
    </row>
    <row r="85" spans="1:98" x14ac:dyDescent="0.2">
      <c r="A85" t="str">
        <f t="shared" si="209"/>
        <v>22 Health professionals</v>
      </c>
      <c r="B85" s="18">
        <f t="shared" si="210"/>
        <v>12.900288217637556</v>
      </c>
      <c r="C85" s="18">
        <f t="shared" si="210"/>
        <v>-3.0237792356527238</v>
      </c>
      <c r="D85" s="18">
        <f t="shared" si="210"/>
        <v>6.1220544106809882</v>
      </c>
      <c r="E85" s="18">
        <f t="shared" si="210"/>
        <v>4.158269782028956</v>
      </c>
      <c r="F85" s="18">
        <f t="shared" si="211"/>
        <v>4.3012328544301148</v>
      </c>
      <c r="H85" s="18">
        <f t="shared" si="212"/>
        <v>4.8087933359086454</v>
      </c>
      <c r="I85" s="18">
        <f t="shared" si="213"/>
        <v>3.7111541740877829</v>
      </c>
      <c r="J85" s="18">
        <f t="shared" si="214"/>
        <v>6.9771753117287005</v>
      </c>
      <c r="L85" t="str">
        <f t="shared" si="255"/>
        <v>22 Health professionals</v>
      </c>
      <c r="M85" s="18">
        <f t="shared" si="215"/>
        <v>13.173866851881</v>
      </c>
      <c r="N85" s="18">
        <f t="shared" si="215"/>
        <v>-1.5015068436726176</v>
      </c>
      <c r="O85" s="18">
        <f t="shared" si="215"/>
        <v>5.4221969827197736</v>
      </c>
      <c r="P85" s="18">
        <f t="shared" si="215"/>
        <v>3.9098904824405034</v>
      </c>
      <c r="Q85" s="18">
        <f t="shared" si="216"/>
        <v>4.0318144374092091</v>
      </c>
      <c r="S85" s="18">
        <f t="shared" si="217"/>
        <v>4.4115666623849803</v>
      </c>
      <c r="T85" s="18">
        <f t="shared" si="218"/>
        <v>3.7363688685992047</v>
      </c>
      <c r="U85" s="18">
        <f t="shared" si="219"/>
        <v>6.6980657817900857</v>
      </c>
      <c r="W85" t="str">
        <f t="shared" si="256"/>
        <v>22 Health professionals</v>
      </c>
      <c r="X85" s="18">
        <f t="shared" si="220"/>
        <v>3.3063591792829694</v>
      </c>
      <c r="Y85" s="18">
        <f t="shared" si="220"/>
        <v>5.4907661911491434</v>
      </c>
      <c r="Z85" s="18">
        <f t="shared" si="220"/>
        <v>1.8961256300608964</v>
      </c>
      <c r="AA85" s="18">
        <f t="shared" si="220"/>
        <v>0.60576874364131061</v>
      </c>
      <c r="AB85" s="18">
        <f t="shared" si="221"/>
        <v>1.3070053258176895</v>
      </c>
      <c r="AD85" s="18">
        <f t="shared" si="222"/>
        <v>1.0340618138942714</v>
      </c>
      <c r="AE85" s="18">
        <f t="shared" si="223"/>
        <v>3.391729474705607</v>
      </c>
      <c r="AF85" s="18">
        <f t="shared" si="224"/>
        <v>4.0581516349065039</v>
      </c>
      <c r="AH85" t="str">
        <f t="shared" si="257"/>
        <v>22 Health professionals</v>
      </c>
      <c r="AI85" s="18">
        <f t="shared" si="225"/>
        <v>-5.56969741637523</v>
      </c>
      <c r="AJ85" s="18">
        <f t="shared" si="225"/>
        <v>-2.2014584741503307</v>
      </c>
      <c r="AK85" s="18">
        <f t="shared" si="225"/>
        <v>-9.1679528318591395</v>
      </c>
      <c r="AL85" s="18">
        <f t="shared" si="225"/>
        <v>-8.7139654009989123</v>
      </c>
      <c r="AM85" s="18">
        <f t="shared" si="226"/>
        <v>-8.4626770976887649</v>
      </c>
      <c r="AO85" s="18">
        <f t="shared" si="227"/>
        <v>-8.865546105467681</v>
      </c>
      <c r="AP85" s="18">
        <f t="shared" si="228"/>
        <v>1.2768340727954186</v>
      </c>
      <c r="AQ85" s="18">
        <f t="shared" si="229"/>
        <v>-5.0716470266636176</v>
      </c>
      <c r="AS85" t="str">
        <f t="shared" si="258"/>
        <v>22 Health professionals</v>
      </c>
      <c r="AT85" s="18">
        <f t="shared" si="230"/>
        <v>2.4352029048463786</v>
      </c>
      <c r="AU85" s="18">
        <f t="shared" si="230"/>
        <v>13.752351378509942</v>
      </c>
      <c r="AV85" s="18">
        <f t="shared" si="230"/>
        <v>0.88704747067815948</v>
      </c>
      <c r="AW85" s="18">
        <f t="shared" si="230"/>
        <v>0.72490247433849575</v>
      </c>
      <c r="AX85" s="18">
        <f t="shared" si="231"/>
        <v>1.5445513212072548</v>
      </c>
      <c r="AZ85" s="18">
        <f t="shared" si="232"/>
        <v>0.7789218303751122</v>
      </c>
      <c r="BA85" s="18">
        <f t="shared" si="233"/>
        <v>2.9501931493701283</v>
      </c>
      <c r="BB85" s="18">
        <f t="shared" si="234"/>
        <v>3.4784910328740537</v>
      </c>
      <c r="BD85" t="str">
        <f t="shared" si="259"/>
        <v>22 Health professionals</v>
      </c>
      <c r="BE85" s="18">
        <f t="shared" si="235"/>
        <v>8.2797115577307281</v>
      </c>
      <c r="BF85" s="18">
        <f t="shared" si="235"/>
        <v>-8.8506388976487997</v>
      </c>
      <c r="BG85" s="18">
        <f t="shared" si="235"/>
        <v>2.1544526659833307</v>
      </c>
      <c r="BH85" s="18">
        <f t="shared" si="235"/>
        <v>-0.45419920505884726</v>
      </c>
      <c r="BI85" s="18">
        <f t="shared" si="236"/>
        <v>-0.19740151577024578</v>
      </c>
      <c r="BK85" s="18">
        <f t="shared" si="237"/>
        <v>0.40786442345792651</v>
      </c>
      <c r="BL85" s="18">
        <f t="shared" si="238"/>
        <v>3.2327599196850132</v>
      </c>
      <c r="BM85" s="18">
        <f t="shared" si="239"/>
        <v>3.4968296016095302</v>
      </c>
      <c r="BO85" t="str">
        <f t="shared" si="260"/>
        <v>22 Health professionals</v>
      </c>
      <c r="BP85" s="18">
        <f t="shared" si="240"/>
        <v>5.8918656290121607</v>
      </c>
      <c r="BQ85" s="18">
        <f t="shared" si="240"/>
        <v>-17.243342905165559</v>
      </c>
      <c r="BR85" s="18">
        <f t="shared" si="240"/>
        <v>1.8385669432882112</v>
      </c>
      <c r="BS85" s="18">
        <f t="shared" si="240"/>
        <v>-1.9521664029968355</v>
      </c>
      <c r="BT85" s="18">
        <f t="shared" si="241"/>
        <v>-1.8288174633516174</v>
      </c>
      <c r="BV85" s="18">
        <f t="shared" si="242"/>
        <v>-0.70453180346837785</v>
      </c>
      <c r="BW85" s="18">
        <f t="shared" si="243"/>
        <v>2.9220871430620798</v>
      </c>
      <c r="BX85" s="18">
        <f t="shared" si="244"/>
        <v>2.4596014940182931</v>
      </c>
      <c r="BZ85" t="str">
        <f t="shared" si="261"/>
        <v>22 Health professionals</v>
      </c>
      <c r="CA85" s="18">
        <f t="shared" si="245"/>
        <v>5.1881989132987361</v>
      </c>
      <c r="CB85" s="18">
        <f t="shared" si="245"/>
        <v>-23.015675499437936</v>
      </c>
      <c r="CC85" s="18">
        <f t="shared" si="245"/>
        <v>-2.2755792686665166</v>
      </c>
      <c r="CD85" s="18">
        <f t="shared" si="245"/>
        <v>-6.5405165399357816</v>
      </c>
      <c r="CE85" s="18">
        <f t="shared" si="246"/>
        <v>-6.3698488539599811</v>
      </c>
      <c r="CG85" s="18">
        <f t="shared" si="247"/>
        <v>-5.1399638400708048</v>
      </c>
      <c r="CH85" s="18">
        <f t="shared" si="248"/>
        <v>1.8835532023562696</v>
      </c>
      <c r="CI85" s="18">
        <f t="shared" si="249"/>
        <v>-1.6751059835386717</v>
      </c>
      <c r="CK85" t="str">
        <f t="shared" si="262"/>
        <v>22 Health professionals</v>
      </c>
      <c r="CL85" s="18">
        <f t="shared" si="250"/>
        <v>6.7946233227109909</v>
      </c>
      <c r="CM85" s="18">
        <f t="shared" si="250"/>
        <v>25.320033870849777</v>
      </c>
      <c r="CN85" s="18">
        <f t="shared" si="250"/>
        <v>-1.5308618281387854</v>
      </c>
      <c r="CO85" s="18">
        <f t="shared" si="250"/>
        <v>1.5171212712622228</v>
      </c>
      <c r="CP85" s="18">
        <f t="shared" si="251"/>
        <v>1.8872013051811409</v>
      </c>
      <c r="CR85" s="18">
        <f t="shared" si="252"/>
        <v>0.49078564437559091</v>
      </c>
      <c r="CS85" s="18">
        <f t="shared" si="253"/>
        <v>2.4672750760917017</v>
      </c>
      <c r="CT85" s="18">
        <f t="shared" si="254"/>
        <v>2.8198011600357509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6.7818328468721933</v>
      </c>
      <c r="C86" s="18">
        <f t="shared" si="210"/>
        <v>2.9563860896178351</v>
      </c>
      <c r="D86" s="18">
        <f t="shared" si="210"/>
        <v>3.7351128751315965</v>
      </c>
      <c r="E86" s="18">
        <f t="shared" si="210"/>
        <v>2.475067464145142</v>
      </c>
      <c r="F86" s="18">
        <f t="shared" si="211"/>
        <v>2.8973099509597589</v>
      </c>
      <c r="H86" s="18">
        <f t="shared" si="212"/>
        <v>2.8933727471845305</v>
      </c>
      <c r="I86" s="18">
        <f t="shared" si="213"/>
        <v>3.3235150908444533</v>
      </c>
      <c r="J86" s="18">
        <f t="shared" si="214"/>
        <v>5.2906942338506235</v>
      </c>
      <c r="L86" t="str">
        <f t="shared" si="255"/>
        <v>23 Teaching and other educational professionals</v>
      </c>
      <c r="M86" s="18">
        <f t="shared" si="215"/>
        <v>7.9504692518055364</v>
      </c>
      <c r="N86" s="18">
        <f t="shared" si="215"/>
        <v>4.0097965294431548</v>
      </c>
      <c r="O86" s="18">
        <f t="shared" si="215"/>
        <v>3.5032553364851449</v>
      </c>
      <c r="P86" s="18">
        <f t="shared" si="215"/>
        <v>2.4020961524597206</v>
      </c>
      <c r="Q86" s="18">
        <f t="shared" si="216"/>
        <v>2.8450272234304741</v>
      </c>
      <c r="S86" s="18">
        <f t="shared" si="217"/>
        <v>2.767841342103261</v>
      </c>
      <c r="T86" s="18">
        <f t="shared" si="218"/>
        <v>3.3757983629976174</v>
      </c>
      <c r="U86" s="18">
        <f t="shared" si="219"/>
        <v>5.240661811472469</v>
      </c>
      <c r="W86" t="str">
        <f t="shared" si="256"/>
        <v>23 Teaching and other educational professionals</v>
      </c>
      <c r="X86" s="18">
        <f t="shared" si="220"/>
        <v>-4.7574584866205587</v>
      </c>
      <c r="Y86" s="18">
        <f t="shared" si="220"/>
        <v>11.786713662724591</v>
      </c>
      <c r="Z86" s="18">
        <f t="shared" si="220"/>
        <v>-3.345919028162303</v>
      </c>
      <c r="AA86" s="18">
        <f t="shared" si="220"/>
        <v>-3.0490379783567279</v>
      </c>
      <c r="AB86" s="18">
        <f t="shared" si="221"/>
        <v>-2.2761035743075198</v>
      </c>
      <c r="AD86" s="18">
        <f t="shared" si="222"/>
        <v>-3.148099511869118</v>
      </c>
      <c r="AE86" s="18">
        <f t="shared" si="223"/>
        <v>2.3988338290591438</v>
      </c>
      <c r="AF86" s="18">
        <f t="shared" si="224"/>
        <v>0.29967371582486635</v>
      </c>
      <c r="AH86" t="str">
        <f t="shared" si="257"/>
        <v>23 Teaching and other educational professionals</v>
      </c>
      <c r="AI86" s="18">
        <f t="shared" si="225"/>
        <v>-15.995888278967351</v>
      </c>
      <c r="AJ86" s="18">
        <f t="shared" si="225"/>
        <v>-2.3108269807411763</v>
      </c>
      <c r="AK86" s="18">
        <f t="shared" si="225"/>
        <v>-9.654857849808085</v>
      </c>
      <c r="AL86" s="18">
        <f t="shared" si="225"/>
        <v>-0.26212901668747346</v>
      </c>
      <c r="AM86" s="18">
        <f t="shared" si="226"/>
        <v>-3.4231108383014464</v>
      </c>
      <c r="AO86" s="18">
        <f t="shared" si="227"/>
        <v>-3.4968112015727471</v>
      </c>
      <c r="AP86" s="18">
        <f t="shared" si="228"/>
        <v>1.1507233898835567</v>
      </c>
      <c r="AQ86" s="18">
        <f t="shared" si="229"/>
        <v>-1.6973096885655514</v>
      </c>
      <c r="AS86" t="str">
        <f t="shared" si="258"/>
        <v>23 Teaching and other educational professionals</v>
      </c>
      <c r="AT86" s="18">
        <f t="shared" si="230"/>
        <v>-3.7889313592317064</v>
      </c>
      <c r="AU86" s="18">
        <f t="shared" si="230"/>
        <v>14.524503972052161</v>
      </c>
      <c r="AV86" s="18">
        <f t="shared" si="230"/>
        <v>-3.8487155750586477</v>
      </c>
      <c r="AW86" s="18">
        <f t="shared" si="230"/>
        <v>-1.6289057468941603</v>
      </c>
      <c r="AX86" s="18">
        <f t="shared" si="231"/>
        <v>-1.3954839643712136</v>
      </c>
      <c r="AZ86" s="18">
        <f t="shared" si="232"/>
        <v>-2.3744789204545924</v>
      </c>
      <c r="BA86" s="18">
        <f t="shared" si="233"/>
        <v>2.2385653705735198</v>
      </c>
      <c r="BB86" s="18">
        <f t="shared" si="234"/>
        <v>0.58364798432062326</v>
      </c>
      <c r="BD86" t="str">
        <f t="shared" si="259"/>
        <v>23 Teaching and other educational professionals</v>
      </c>
      <c r="BE86" s="18">
        <f t="shared" si="235"/>
        <v>1.5780240188215888</v>
      </c>
      <c r="BF86" s="18">
        <f t="shared" si="235"/>
        <v>8.2806167350487847</v>
      </c>
      <c r="BG86" s="18">
        <f t="shared" si="235"/>
        <v>8.814466293665113E-2</v>
      </c>
      <c r="BH86" s="18">
        <f t="shared" si="235"/>
        <v>0.18751588321967994</v>
      </c>
      <c r="BI86" s="18">
        <f t="shared" si="236"/>
        <v>0.64390984020772368</v>
      </c>
      <c r="BK86" s="18">
        <f t="shared" si="237"/>
        <v>0.15438118580068938</v>
      </c>
      <c r="BL86" s="18">
        <f t="shared" si="238"/>
        <v>2.492907017430035</v>
      </c>
      <c r="BM86" s="18">
        <f t="shared" si="239"/>
        <v>2.6026363461188584</v>
      </c>
      <c r="BO86" t="str">
        <f t="shared" si="260"/>
        <v>23 Teaching and other educational professionals</v>
      </c>
      <c r="BP86" s="18">
        <f t="shared" si="240"/>
        <v>0.94164355409516176</v>
      </c>
      <c r="BQ86" s="18">
        <f t="shared" si="240"/>
        <v>-9.5026892668645289</v>
      </c>
      <c r="BR86" s="18">
        <f t="shared" si="240"/>
        <v>-5.3314516878177898E-2</v>
      </c>
      <c r="BS86" s="18">
        <f t="shared" si="240"/>
        <v>-2.2555740367232069</v>
      </c>
      <c r="BT86" s="18">
        <f t="shared" si="241"/>
        <v>-2.0453958986410004</v>
      </c>
      <c r="BV86" s="18">
        <f t="shared" si="242"/>
        <v>-1.5269327246499542</v>
      </c>
      <c r="BW86" s="18">
        <f t="shared" si="243"/>
        <v>2.6651467377508009</v>
      </c>
      <c r="BX86" s="18">
        <f t="shared" si="244"/>
        <v>1.6465839777097147</v>
      </c>
      <c r="BZ86" t="str">
        <f t="shared" si="261"/>
        <v>23 Teaching and other educational professionals</v>
      </c>
      <c r="CA86" s="18">
        <f t="shared" si="245"/>
        <v>0.17376753833859837</v>
      </c>
      <c r="CB86" s="18">
        <f t="shared" si="245"/>
        <v>1.1859159806253627</v>
      </c>
      <c r="CC86" s="18">
        <f t="shared" si="245"/>
        <v>-2.8549818111499481</v>
      </c>
      <c r="CD86" s="18">
        <f t="shared" si="245"/>
        <v>-4.9536825401223838</v>
      </c>
      <c r="CE86" s="18">
        <f t="shared" si="246"/>
        <v>-3.9276353107410067</v>
      </c>
      <c r="CG86" s="18">
        <f t="shared" si="247"/>
        <v>-4.2592023859193588</v>
      </c>
      <c r="CH86" s="18">
        <f t="shared" si="248"/>
        <v>2.0702413811168219</v>
      </c>
      <c r="CI86" s="18">
        <f t="shared" si="249"/>
        <v>-0.84575006892647631</v>
      </c>
      <c r="CK86" t="str">
        <f t="shared" si="262"/>
        <v>23 Teaching and other educational professionals</v>
      </c>
      <c r="CL86" s="18">
        <f t="shared" si="250"/>
        <v>2.1333696774656241</v>
      </c>
      <c r="CM86" s="18">
        <f t="shared" si="250"/>
        <v>36.809228148104587</v>
      </c>
      <c r="CN86" s="18">
        <f t="shared" si="250"/>
        <v>-4.9337716004668408</v>
      </c>
      <c r="CO86" s="18">
        <f t="shared" si="250"/>
        <v>-3.0795914223962995</v>
      </c>
      <c r="CP86" s="18">
        <f t="shared" si="251"/>
        <v>-1.5649100885693046</v>
      </c>
      <c r="CR86" s="18">
        <f t="shared" si="252"/>
        <v>-3.7016352737803349</v>
      </c>
      <c r="CS86" s="18">
        <f t="shared" si="253"/>
        <v>1.8950611298754749</v>
      </c>
      <c r="CT86" s="18">
        <f t="shared" si="254"/>
        <v>-0.75041140277448681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10.485318342836102</v>
      </c>
      <c r="C87" s="18">
        <f t="shared" si="210"/>
        <v>2.0818623248023194</v>
      </c>
      <c r="D87" s="18">
        <f t="shared" si="210"/>
        <v>7.1522960402405245</v>
      </c>
      <c r="E87" s="18">
        <f t="shared" si="210"/>
        <v>4.4315675980479918</v>
      </c>
      <c r="F87" s="18">
        <f t="shared" si="211"/>
        <v>5.1246644815628573</v>
      </c>
      <c r="H87" s="18">
        <f t="shared" si="212"/>
        <v>5.3307133031277099</v>
      </c>
      <c r="I87" s="18">
        <f t="shared" si="213"/>
        <v>3.8373188581034334</v>
      </c>
      <c r="J87" s="18">
        <f t="shared" si="214"/>
        <v>7.450456531952554</v>
      </c>
      <c r="L87" t="str">
        <f t="shared" si="255"/>
        <v>24 Business, media and public service professionals</v>
      </c>
      <c r="M87" s="18">
        <f t="shared" si="215"/>
        <v>11.143215793076532</v>
      </c>
      <c r="N87" s="18">
        <f t="shared" si="215"/>
        <v>0.13178739137851281</v>
      </c>
      <c r="O87" s="18">
        <f t="shared" si="215"/>
        <v>5.4663264982660387</v>
      </c>
      <c r="P87" s="18">
        <f t="shared" si="215"/>
        <v>3.5058465978909048</v>
      </c>
      <c r="Q87" s="18">
        <f t="shared" si="216"/>
        <v>3.8991196567617292</v>
      </c>
      <c r="S87" s="18">
        <f t="shared" si="217"/>
        <v>4.1552568849261284</v>
      </c>
      <c r="T87" s="18">
        <f t="shared" si="218"/>
        <v>3.5305628209773232</v>
      </c>
      <c r="U87" s="18">
        <f t="shared" si="219"/>
        <v>6.3681172126350383</v>
      </c>
      <c r="W87" t="str">
        <f t="shared" si="256"/>
        <v>24 Business, media and public service professionals</v>
      </c>
      <c r="X87" s="18">
        <f t="shared" si="220"/>
        <v>1.3057086743584634</v>
      </c>
      <c r="Y87" s="18">
        <f t="shared" si="220"/>
        <v>17.969273167416056</v>
      </c>
      <c r="Z87" s="18">
        <f t="shared" si="220"/>
        <v>1.6846582694062917</v>
      </c>
      <c r="AA87" s="18">
        <f t="shared" si="220"/>
        <v>0.76705625452384574</v>
      </c>
      <c r="AB87" s="18">
        <f t="shared" si="221"/>
        <v>2.0532844899035174</v>
      </c>
      <c r="AD87" s="18">
        <f t="shared" si="222"/>
        <v>1.0719998346579329</v>
      </c>
      <c r="AE87" s="18">
        <f t="shared" si="223"/>
        <v>3.0782298651937712</v>
      </c>
      <c r="AF87" s="18">
        <f t="shared" si="224"/>
        <v>3.7982999010528484</v>
      </c>
      <c r="AH87" t="str">
        <f t="shared" si="257"/>
        <v>24 Business, media and public service professionals</v>
      </c>
      <c r="AI87" s="18">
        <f t="shared" si="225"/>
        <v>-1.478742641353592</v>
      </c>
      <c r="AJ87" s="18">
        <f t="shared" si="225"/>
        <v>19.525890185507279</v>
      </c>
      <c r="AK87" s="18">
        <f t="shared" si="225"/>
        <v>-0.25442067990217865</v>
      </c>
      <c r="AL87" s="18">
        <f t="shared" si="225"/>
        <v>0.50149379389410331</v>
      </c>
      <c r="AM87" s="18">
        <f t="shared" si="226"/>
        <v>1.356934045999969</v>
      </c>
      <c r="AO87" s="18">
        <f t="shared" si="227"/>
        <v>0.24888792135233651</v>
      </c>
      <c r="AP87" s="18">
        <f t="shared" si="228"/>
        <v>2.2103266552556899</v>
      </c>
      <c r="AQ87" s="18">
        <f t="shared" si="229"/>
        <v>2.3944774118826118</v>
      </c>
      <c r="AS87" t="str">
        <f t="shared" si="258"/>
        <v>24 Business, media and public service professionals</v>
      </c>
      <c r="AT87" s="18">
        <f t="shared" si="230"/>
        <v>0.44741573846005522</v>
      </c>
      <c r="AU87" s="18">
        <f t="shared" si="230"/>
        <v>19.026310018566605</v>
      </c>
      <c r="AV87" s="18">
        <f t="shared" si="230"/>
        <v>1.833779780039313</v>
      </c>
      <c r="AW87" s="18">
        <f t="shared" si="230"/>
        <v>1.0832480053921234</v>
      </c>
      <c r="AX87" s="18">
        <f t="shared" si="231"/>
        <v>2.3571972996493828</v>
      </c>
      <c r="AZ87" s="18">
        <f t="shared" si="232"/>
        <v>1.3328086257528238</v>
      </c>
      <c r="BA87" s="18">
        <f t="shared" si="233"/>
        <v>2.9685077373308832</v>
      </c>
      <c r="BB87" s="18">
        <f t="shared" si="234"/>
        <v>3.8819892945977541</v>
      </c>
      <c r="BD87" t="str">
        <f t="shared" si="259"/>
        <v>24 Business, media and public service professionals</v>
      </c>
      <c r="BE87" s="18">
        <f t="shared" si="235"/>
        <v>6.0869459642541202</v>
      </c>
      <c r="BF87" s="18">
        <f t="shared" si="235"/>
        <v>10.322732294446713</v>
      </c>
      <c r="BG87" s="18">
        <f t="shared" si="235"/>
        <v>2.2148632306790761</v>
      </c>
      <c r="BH87" s="18">
        <f t="shared" si="235"/>
        <v>0.81595805680512168</v>
      </c>
      <c r="BI87" s="18">
        <f t="shared" si="236"/>
        <v>1.8229101597172281</v>
      </c>
      <c r="BK87" s="18">
        <f t="shared" si="237"/>
        <v>1.2801194807025018</v>
      </c>
      <c r="BL87" s="18">
        <f t="shared" si="238"/>
        <v>2.652726713821818</v>
      </c>
      <c r="BM87" s="18">
        <f t="shared" si="239"/>
        <v>3.5650965389239175</v>
      </c>
      <c r="BO87" t="str">
        <f t="shared" si="260"/>
        <v>24 Business, media and public service professionals</v>
      </c>
      <c r="BP87" s="18">
        <f t="shared" si="240"/>
        <v>3.4247759864642235</v>
      </c>
      <c r="BQ87" s="18">
        <f t="shared" si="240"/>
        <v>-2.2134419347572765</v>
      </c>
      <c r="BR87" s="18">
        <f t="shared" si="240"/>
        <v>1.0270839624075379</v>
      </c>
      <c r="BS87" s="18">
        <f t="shared" si="240"/>
        <v>-1.2509394546056374</v>
      </c>
      <c r="BT87" s="18">
        <f t="shared" si="241"/>
        <v>-0.60549540508787469</v>
      </c>
      <c r="BV87" s="18">
        <f t="shared" si="242"/>
        <v>-0.49736364668696575</v>
      </c>
      <c r="BW87" s="18">
        <f t="shared" si="243"/>
        <v>2.4456118006857208</v>
      </c>
      <c r="BX87" s="18">
        <f t="shared" si="244"/>
        <v>2.0947866366360257</v>
      </c>
      <c r="BZ87" t="str">
        <f t="shared" si="261"/>
        <v>24 Business, media and public service professionals</v>
      </c>
      <c r="CA87" s="18">
        <f t="shared" si="245"/>
        <v>2.3210732871075113</v>
      </c>
      <c r="CB87" s="18">
        <f t="shared" si="245"/>
        <v>3.8963701481144142</v>
      </c>
      <c r="CC87" s="18">
        <f t="shared" si="245"/>
        <v>-1.8221360191678748</v>
      </c>
      <c r="CD87" s="18">
        <f t="shared" si="245"/>
        <v>-4.3633803545026666</v>
      </c>
      <c r="CE87" s="18">
        <f t="shared" si="246"/>
        <v>-3.0758719591875261</v>
      </c>
      <c r="CG87" s="18">
        <f t="shared" si="247"/>
        <v>-3.5236929233058656</v>
      </c>
      <c r="CH87" s="18">
        <f t="shared" si="248"/>
        <v>1.8738868790676433</v>
      </c>
      <c r="CI87" s="18">
        <f t="shared" si="249"/>
        <v>-0.66337310040112119</v>
      </c>
      <c r="CK87" t="str">
        <f t="shared" si="262"/>
        <v>24 Business, media and public service professionals</v>
      </c>
      <c r="CL87" s="18">
        <f t="shared" si="250"/>
        <v>2.8935070591463052</v>
      </c>
      <c r="CM87" s="18">
        <f t="shared" si="250"/>
        <v>20.591543194852168</v>
      </c>
      <c r="CN87" s="18">
        <f t="shared" si="250"/>
        <v>-5.2818644079797972</v>
      </c>
      <c r="CO87" s="18">
        <f t="shared" si="250"/>
        <v>-2.771560640776205</v>
      </c>
      <c r="CP87" s="18">
        <f t="shared" si="251"/>
        <v>-2.2563659945514236</v>
      </c>
      <c r="CR87" s="18">
        <f t="shared" si="252"/>
        <v>-3.6156350666104897</v>
      </c>
      <c r="CS87" s="18">
        <f t="shared" si="253"/>
        <v>1.5827467557816055</v>
      </c>
      <c r="CT87" s="18">
        <f t="shared" si="254"/>
        <v>-1.1463827331920418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10.922664128999028</v>
      </c>
      <c r="C88" s="18">
        <f t="shared" si="210"/>
        <v>-3.0047614194275485</v>
      </c>
      <c r="D88" s="18">
        <f t="shared" si="210"/>
        <v>3.5289280421257896</v>
      </c>
      <c r="E88" s="18">
        <f t="shared" si="210"/>
        <v>4.8605990037404512</v>
      </c>
      <c r="F88" s="18">
        <f t="shared" si="211"/>
        <v>3.9348985606981302</v>
      </c>
      <c r="H88" s="18">
        <f t="shared" si="212"/>
        <v>4.4148162597905216</v>
      </c>
      <c r="I88" s="18">
        <f t="shared" si="213"/>
        <v>3.2316964860474418</v>
      </c>
      <c r="J88" s="18">
        <f t="shared" si="214"/>
        <v>6.3643111629545723</v>
      </c>
      <c r="L88" t="str">
        <f t="shared" si="255"/>
        <v>31 Science, engineering and technology associate professionals</v>
      </c>
      <c r="M88" s="18">
        <f t="shared" si="215"/>
        <v>10.347017574511641</v>
      </c>
      <c r="N88" s="18">
        <f t="shared" si="215"/>
        <v>-3.9840457054496348</v>
      </c>
      <c r="O88" s="18">
        <f t="shared" si="215"/>
        <v>1.4493735606952995</v>
      </c>
      <c r="P88" s="18">
        <f t="shared" si="215"/>
        <v>3.4565294113884315</v>
      </c>
      <c r="Q88" s="18">
        <f t="shared" si="216"/>
        <v>2.3465202832497756</v>
      </c>
      <c r="S88" s="18">
        <f t="shared" si="217"/>
        <v>2.7831034644724806</v>
      </c>
      <c r="T88" s="18">
        <f t="shared" si="218"/>
        <v>2.7157964923474109</v>
      </c>
      <c r="U88" s="18">
        <f t="shared" si="219"/>
        <v>4.7440270827242781</v>
      </c>
      <c r="W88" t="str">
        <f t="shared" si="256"/>
        <v>31 Science, engineering and technology associate professionals</v>
      </c>
      <c r="X88" s="18">
        <f t="shared" si="220"/>
        <v>2.0937154494590882</v>
      </c>
      <c r="Y88" s="18">
        <f t="shared" si="220"/>
        <v>12.163162012759754</v>
      </c>
      <c r="Z88" s="18">
        <f t="shared" si="220"/>
        <v>-1.7159243539120239</v>
      </c>
      <c r="AA88" s="18">
        <f t="shared" si="220"/>
        <v>1.0390197499334342</v>
      </c>
      <c r="AB88" s="18">
        <f t="shared" si="221"/>
        <v>0.82595159903360305</v>
      </c>
      <c r="AD88" s="18">
        <f t="shared" si="222"/>
        <v>0.11222997581212812</v>
      </c>
      <c r="AE88" s="18">
        <f t="shared" si="223"/>
        <v>2.3734271534567197</v>
      </c>
      <c r="AF88" s="18">
        <f t="shared" si="224"/>
        <v>2.4544291119577677</v>
      </c>
      <c r="AH88" t="str">
        <f t="shared" si="257"/>
        <v>31 Science, engineering and technology associate professionals</v>
      </c>
      <c r="AI88" s="18">
        <f t="shared" si="225"/>
        <v>3.4784667882502118</v>
      </c>
      <c r="AJ88" s="18">
        <f t="shared" si="225"/>
        <v>18.958782311522281</v>
      </c>
      <c r="AK88" s="18">
        <f t="shared" si="225"/>
        <v>5.527160802973885E-2</v>
      </c>
      <c r="AL88" s="18">
        <f t="shared" si="225"/>
        <v>2.7411185282148809</v>
      </c>
      <c r="AM88" s="18">
        <f t="shared" si="226"/>
        <v>2.8318040691908797</v>
      </c>
      <c r="AO88" s="18">
        <f t="shared" si="227"/>
        <v>1.837919448629477</v>
      </c>
      <c r="AP88" s="18">
        <f t="shared" si="228"/>
        <v>2.7581312428617277</v>
      </c>
      <c r="AQ88" s="18">
        <f t="shared" si="229"/>
        <v>4.0658591849935366</v>
      </c>
      <c r="AS88" t="str">
        <f t="shared" si="258"/>
        <v>31 Science, engineering and technology associate professionals</v>
      </c>
      <c r="AT88" s="18">
        <f t="shared" si="230"/>
        <v>-0.14032932252486807</v>
      </c>
      <c r="AU88" s="18">
        <f t="shared" si="230"/>
        <v>8.5414321714670329</v>
      </c>
      <c r="AV88" s="18">
        <f t="shared" si="230"/>
        <v>-3.549377435736345</v>
      </c>
      <c r="AW88" s="18">
        <f t="shared" si="230"/>
        <v>-0.11162307759753354</v>
      </c>
      <c r="AX88" s="18">
        <f t="shared" si="231"/>
        <v>-0.68453210780694551</v>
      </c>
      <c r="AZ88" s="18">
        <f t="shared" si="232"/>
        <v>-1.2709444212056442</v>
      </c>
      <c r="BA88" s="18">
        <f t="shared" si="233"/>
        <v>1.8474527069476387</v>
      </c>
      <c r="BB88" s="18">
        <f t="shared" si="234"/>
        <v>0.88565814273826593</v>
      </c>
      <c r="BD88" t="str">
        <f t="shared" si="259"/>
        <v>31 Science, engineering and technology associate professionals</v>
      </c>
      <c r="BE88" s="18">
        <f t="shared" si="235"/>
        <v>4.1563974052815755</v>
      </c>
      <c r="BF88" s="18">
        <f t="shared" si="235"/>
        <v>10.373735801684836</v>
      </c>
      <c r="BG88" s="18">
        <f t="shared" si="235"/>
        <v>-4.2374667112727415</v>
      </c>
      <c r="BH88" s="18">
        <f t="shared" si="235"/>
        <v>-1.2453155586514941</v>
      </c>
      <c r="BI88" s="18">
        <f t="shared" si="236"/>
        <v>-1.5079202388365021</v>
      </c>
      <c r="BK88" s="18">
        <f t="shared" si="237"/>
        <v>-2.2529455235654194</v>
      </c>
      <c r="BL88" s="18">
        <f t="shared" si="238"/>
        <v>1.5894570508994788</v>
      </c>
      <c r="BM88" s="18">
        <f t="shared" si="239"/>
        <v>-0.15263159785011693</v>
      </c>
      <c r="BO88" t="str">
        <f t="shared" si="260"/>
        <v>31 Science, engineering and technology associate professionals</v>
      </c>
      <c r="BP88" s="18">
        <f t="shared" si="240"/>
        <v>4.8309832328290669</v>
      </c>
      <c r="BQ88" s="18">
        <f t="shared" si="240"/>
        <v>2.8023977575881487</v>
      </c>
      <c r="BR88" s="18">
        <f t="shared" si="240"/>
        <v>-3.0284460741697661</v>
      </c>
      <c r="BS88" s="18">
        <f t="shared" si="240"/>
        <v>-0.81077725329091743</v>
      </c>
      <c r="BT88" s="18">
        <f t="shared" si="241"/>
        <v>-1.2887007545154261</v>
      </c>
      <c r="BV88" s="18">
        <f t="shared" si="242"/>
        <v>-1.5555788331738429</v>
      </c>
      <c r="BW88" s="18">
        <f t="shared" si="243"/>
        <v>1.9018333412939237</v>
      </c>
      <c r="BX88" s="18">
        <f t="shared" si="244"/>
        <v>0.74040229853975514</v>
      </c>
      <c r="BZ88" t="str">
        <f t="shared" si="261"/>
        <v>31 Science, engineering and technology associate professionals</v>
      </c>
      <c r="CA88" s="18">
        <f t="shared" si="245"/>
        <v>3.1080721192569882</v>
      </c>
      <c r="CB88" s="18">
        <f t="shared" si="245"/>
        <v>14.858220041374604</v>
      </c>
      <c r="CC88" s="18">
        <f t="shared" si="245"/>
        <v>-5.8377692569255739</v>
      </c>
      <c r="CD88" s="18">
        <f t="shared" si="245"/>
        <v>-2.8506887298332617</v>
      </c>
      <c r="CE88" s="18">
        <f t="shared" si="246"/>
        <v>-2.7820543250788643</v>
      </c>
      <c r="CG88" s="18">
        <f t="shared" si="247"/>
        <v>-3.8567651817898785</v>
      </c>
      <c r="CH88" s="18">
        <f t="shared" si="248"/>
        <v>1.5125363937250169</v>
      </c>
      <c r="CI88" s="18">
        <f t="shared" si="249"/>
        <v>-1.4202185035506076</v>
      </c>
      <c r="CK88" t="str">
        <f t="shared" si="262"/>
        <v>31 Science, engineering and technology associate professionals</v>
      </c>
      <c r="CL88" s="18">
        <f t="shared" si="250"/>
        <v>5.7516536729469658</v>
      </c>
      <c r="CM88" s="18">
        <f t="shared" si="250"/>
        <v>34.325091821284737</v>
      </c>
      <c r="CN88" s="18">
        <f t="shared" si="250"/>
        <v>-4.8611585999475126</v>
      </c>
      <c r="CO88" s="18">
        <f t="shared" si="250"/>
        <v>1.4521372586711045</v>
      </c>
      <c r="CP88" s="18">
        <f t="shared" si="251"/>
        <v>1.1951975895721612</v>
      </c>
      <c r="CR88" s="18">
        <f t="shared" si="252"/>
        <v>-0.69752189584205704</v>
      </c>
      <c r="CS88" s="18">
        <f t="shared" si="253"/>
        <v>1.8983216017125937</v>
      </c>
      <c r="CT88" s="18">
        <f t="shared" si="254"/>
        <v>1.3688202748108225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10.954114705768525</v>
      </c>
      <c r="C89" s="18">
        <f t="shared" si="210"/>
        <v>-9.640622093670947</v>
      </c>
      <c r="D89" s="18">
        <f t="shared" si="210"/>
        <v>7.1619878794029423</v>
      </c>
      <c r="E89" s="18">
        <f t="shared" si="210"/>
        <v>6.7750228585141903</v>
      </c>
      <c r="F89" s="18">
        <f t="shared" si="211"/>
        <v>5.7863446117395689</v>
      </c>
      <c r="H89" s="18">
        <f t="shared" si="212"/>
        <v>6.9038556889044811</v>
      </c>
      <c r="I89" s="18">
        <f t="shared" si="213"/>
        <v>4.7039009004823384</v>
      </c>
      <c r="J89" s="18">
        <f t="shared" si="214"/>
        <v>9.1429176101923471</v>
      </c>
      <c r="L89" t="str">
        <f t="shared" si="255"/>
        <v>32 Health and social care associate professionals</v>
      </c>
      <c r="M89" s="18">
        <f t="shared" si="215"/>
        <v>12.985327344102027</v>
      </c>
      <c r="N89" s="18">
        <f t="shared" si="215"/>
        <v>1.9728745874292963</v>
      </c>
      <c r="O89" s="18">
        <f t="shared" si="215"/>
        <v>5.4650266135661596</v>
      </c>
      <c r="P89" s="18">
        <f t="shared" si="215"/>
        <v>5.7526363112249568</v>
      </c>
      <c r="Q89" s="18">
        <f t="shared" si="216"/>
        <v>5.4225917543200275</v>
      </c>
      <c r="S89" s="18">
        <f t="shared" si="217"/>
        <v>5.6566793697339302</v>
      </c>
      <c r="T89" s="18">
        <f t="shared" si="218"/>
        <v>4.2140748991875476</v>
      </c>
      <c r="U89" s="18">
        <f t="shared" si="219"/>
        <v>7.9268364817549397</v>
      </c>
      <c r="W89" t="str">
        <f t="shared" si="256"/>
        <v>32 Health and social care associate professionals</v>
      </c>
      <c r="X89" s="18">
        <f t="shared" si="220"/>
        <v>3.7220644050090179</v>
      </c>
      <c r="Y89" s="18">
        <f t="shared" si="220"/>
        <v>11.096986838070166</v>
      </c>
      <c r="Z89" s="18">
        <f t="shared" si="220"/>
        <v>1.9355644023948626</v>
      </c>
      <c r="AA89" s="18">
        <f t="shared" si="220"/>
        <v>1.8042657828875486</v>
      </c>
      <c r="AB89" s="18">
        <f t="shared" si="221"/>
        <v>2.4028205319562845</v>
      </c>
      <c r="AD89" s="18">
        <f t="shared" si="222"/>
        <v>1.8480131875300065</v>
      </c>
      <c r="AE89" s="18">
        <f t="shared" si="223"/>
        <v>3.8034906358666687</v>
      </c>
      <c r="AF89" s="18">
        <f t="shared" si="224"/>
        <v>4.9586048901226309</v>
      </c>
      <c r="AH89" t="str">
        <f t="shared" si="257"/>
        <v>32 Health and social care associate professionals</v>
      </c>
      <c r="AI89" s="18">
        <f t="shared" si="225"/>
        <v>-3.1590741712575476</v>
      </c>
      <c r="AJ89" s="18">
        <f t="shared" si="225"/>
        <v>5.8711135136761516</v>
      </c>
      <c r="AK89" s="18">
        <f t="shared" si="225"/>
        <v>-5.221510269932339</v>
      </c>
      <c r="AL89" s="18">
        <f t="shared" si="225"/>
        <v>-4.2903541682971502</v>
      </c>
      <c r="AM89" s="18">
        <f t="shared" si="226"/>
        <v>-3.9786697431360984</v>
      </c>
      <c r="AO89" s="18">
        <f t="shared" si="227"/>
        <v>-4.6017515880344417</v>
      </c>
      <c r="AP89" s="18">
        <f t="shared" si="228"/>
        <v>1.8201059349339799</v>
      </c>
      <c r="AQ89" s="18">
        <f t="shared" si="229"/>
        <v>-1.4438990857504108</v>
      </c>
      <c r="AS89" t="str">
        <f t="shared" si="258"/>
        <v>32 Health and social care associate professionals</v>
      </c>
      <c r="AT89" s="18">
        <f t="shared" si="230"/>
        <v>1.6854193714231469</v>
      </c>
      <c r="AU89" s="18">
        <f t="shared" si="230"/>
        <v>17.36211042320306</v>
      </c>
      <c r="AV89" s="18">
        <f t="shared" si="230"/>
        <v>-1.022389877218044</v>
      </c>
      <c r="AW89" s="18">
        <f t="shared" si="230"/>
        <v>0.96532094180035166</v>
      </c>
      <c r="AX89" s="18">
        <f t="shared" si="231"/>
        <v>1.2881034293546589</v>
      </c>
      <c r="AZ89" s="18">
        <f t="shared" si="232"/>
        <v>0.29835445875343591</v>
      </c>
      <c r="BA89" s="18">
        <f t="shared" si="233"/>
        <v>3.0224786164049</v>
      </c>
      <c r="BB89" s="18">
        <f t="shared" si="234"/>
        <v>3.2205956034310645</v>
      </c>
      <c r="BD89" t="str">
        <f t="shared" si="259"/>
        <v>32 Health and social care associate professionals</v>
      </c>
      <c r="BE89" s="18">
        <f t="shared" si="235"/>
        <v>7.6856987502370799</v>
      </c>
      <c r="BF89" s="18">
        <f t="shared" si="235"/>
        <v>-5.1267414660742698</v>
      </c>
      <c r="BG89" s="18">
        <f t="shared" si="235"/>
        <v>0.85946540994357168</v>
      </c>
      <c r="BH89" s="18">
        <f t="shared" si="235"/>
        <v>0.37274128248800942</v>
      </c>
      <c r="BI89" s="18">
        <f t="shared" si="236"/>
        <v>0.17118496814390038</v>
      </c>
      <c r="BK89" s="18">
        <f t="shared" si="237"/>
        <v>0.53472111736987404</v>
      </c>
      <c r="BL89" s="18">
        <f t="shared" si="238"/>
        <v>3.1863547378212287</v>
      </c>
      <c r="BM89" s="18">
        <f t="shared" si="239"/>
        <v>3.5358314132906132</v>
      </c>
      <c r="BO89" t="str">
        <f t="shared" si="260"/>
        <v>32 Health and social care associate professionals</v>
      </c>
      <c r="BP89" s="18">
        <f t="shared" si="240"/>
        <v>4.4732572441423368</v>
      </c>
      <c r="BQ89" s="18">
        <f t="shared" si="240"/>
        <v>-17.242858012799868</v>
      </c>
      <c r="BR89" s="18">
        <f t="shared" si="240"/>
        <v>-1.52097857230582E-2</v>
      </c>
      <c r="BS89" s="18">
        <f t="shared" si="240"/>
        <v>-2.2259147641250476</v>
      </c>
      <c r="BT89" s="18">
        <f t="shared" si="241"/>
        <v>-2.5611724040455419</v>
      </c>
      <c r="BV89" s="18">
        <f t="shared" si="242"/>
        <v>-1.4944982402134155</v>
      </c>
      <c r="BW89" s="18">
        <f t="shared" si="243"/>
        <v>2.7870747219803871</v>
      </c>
      <c r="BX89" s="18">
        <f t="shared" si="244"/>
        <v>1.807016249411153</v>
      </c>
      <c r="BZ89" t="str">
        <f t="shared" si="261"/>
        <v>32 Health and social care associate professionals</v>
      </c>
      <c r="CA89" s="18">
        <f t="shared" si="245"/>
        <v>0.25300026117736074</v>
      </c>
      <c r="CB89" s="18">
        <f t="shared" si="245"/>
        <v>-17.127825320347124</v>
      </c>
      <c r="CC89" s="18">
        <f t="shared" si="245"/>
        <v>-4.7402370478872413</v>
      </c>
      <c r="CD89" s="18">
        <f t="shared" si="245"/>
        <v>-5.4849195678107199</v>
      </c>
      <c r="CE89" s="18">
        <f t="shared" si="246"/>
        <v>-6.0281111630845601</v>
      </c>
      <c r="CG89" s="18">
        <f t="shared" si="247"/>
        <v>-5.2373411490520443</v>
      </c>
      <c r="CH89" s="18">
        <f t="shared" si="248"/>
        <v>1.7795641881684032</v>
      </c>
      <c r="CI89" s="18">
        <f t="shared" si="249"/>
        <v>-1.9072582142360961</v>
      </c>
      <c r="CK89" t="str">
        <f t="shared" si="262"/>
        <v>32 Health and social care associate professionals</v>
      </c>
      <c r="CL89" s="18">
        <f t="shared" si="250"/>
        <v>3.3177748083268455</v>
      </c>
      <c r="CM89" s="18">
        <f t="shared" si="250"/>
        <v>17.609583228864768</v>
      </c>
      <c r="CN89" s="18">
        <f t="shared" si="250"/>
        <v>-5.3186209453158328</v>
      </c>
      <c r="CO89" s="18">
        <f t="shared" si="250"/>
        <v>-0.33965453382641675</v>
      </c>
      <c r="CP89" s="18">
        <f t="shared" si="251"/>
        <v>-0.90269546106755971</v>
      </c>
      <c r="CR89" s="18">
        <f t="shared" si="252"/>
        <v>-2.0277420761289022</v>
      </c>
      <c r="CS89" s="18">
        <f t="shared" si="253"/>
        <v>1.8864430852527425</v>
      </c>
      <c r="CT89" s="18">
        <f t="shared" si="254"/>
        <v>0.38293893185525896</v>
      </c>
    </row>
    <row r="90" spans="1:98" x14ac:dyDescent="0.2">
      <c r="A90" t="str">
        <f t="shared" si="209"/>
        <v>33 Protective service occupations</v>
      </c>
      <c r="B90" s="18">
        <f t="shared" si="210"/>
        <v>11.149533902429077</v>
      </c>
      <c r="C90" s="18">
        <f t="shared" si="210"/>
        <v>-9.8762444640260405</v>
      </c>
      <c r="D90" s="18">
        <f t="shared" si="210"/>
        <v>10.070228686964811</v>
      </c>
      <c r="E90" s="18">
        <f t="shared" si="210"/>
        <v>6.1959810992011866</v>
      </c>
      <c r="F90" s="18">
        <f t="shared" si="211"/>
        <v>6.2959799329781241</v>
      </c>
      <c r="H90" s="18">
        <f t="shared" si="212"/>
        <v>7.4720032162553629</v>
      </c>
      <c r="I90" s="18">
        <f t="shared" si="213"/>
        <v>3.7703695126321435</v>
      </c>
      <c r="J90" s="18">
        <f t="shared" si="214"/>
        <v>9.0933355942853122</v>
      </c>
      <c r="L90" t="str">
        <f t="shared" si="255"/>
        <v>33 Protective service occupations</v>
      </c>
      <c r="M90" s="18">
        <f t="shared" si="215"/>
        <v>8.4610982221578155</v>
      </c>
      <c r="N90" s="18">
        <f t="shared" si="215"/>
        <v>-7.842497626985101</v>
      </c>
      <c r="O90" s="18">
        <f t="shared" si="215"/>
        <v>8.8361663174294058</v>
      </c>
      <c r="P90" s="18">
        <f t="shared" si="215"/>
        <v>5.6362871980440543</v>
      </c>
      <c r="Q90" s="18">
        <f t="shared" si="216"/>
        <v>5.7202082746778515</v>
      </c>
      <c r="S90" s="18">
        <f t="shared" si="217"/>
        <v>6.6923213368603518</v>
      </c>
      <c r="T90" s="18">
        <f t="shared" si="218"/>
        <v>3.1450924093271437</v>
      </c>
      <c r="U90" s="18">
        <f t="shared" si="219"/>
        <v>8.1382034968208181</v>
      </c>
      <c r="W90" t="str">
        <f t="shared" si="256"/>
        <v>33 Protective service occupations</v>
      </c>
      <c r="X90" s="18">
        <f t="shared" si="220"/>
        <v>0.54653142668241728</v>
      </c>
      <c r="Y90" s="18">
        <f t="shared" si="220"/>
        <v>17.970803724173081</v>
      </c>
      <c r="Z90" s="18">
        <f t="shared" si="220"/>
        <v>5.1024569964767119</v>
      </c>
      <c r="AA90" s="18">
        <f t="shared" si="220"/>
        <v>3.8076104403396815</v>
      </c>
      <c r="AB90" s="18">
        <f t="shared" si="221"/>
        <v>5.0468844680792824</v>
      </c>
      <c r="AD90" s="18">
        <f t="shared" si="222"/>
        <v>4.2374437039814472</v>
      </c>
      <c r="AE90" s="18">
        <f t="shared" si="223"/>
        <v>3.24602004271346</v>
      </c>
      <c r="AF90" s="18">
        <f t="shared" si="224"/>
        <v>6.2374040029682165</v>
      </c>
      <c r="AH90" t="str">
        <f t="shared" si="257"/>
        <v>33 Protective service occupations</v>
      </c>
      <c r="AI90" s="18">
        <f t="shared" si="225"/>
        <v>0.40812589663292709</v>
      </c>
      <c r="AJ90" s="18">
        <f t="shared" si="225"/>
        <v>16.056006246849151</v>
      </c>
      <c r="AK90" s="18">
        <f t="shared" si="225"/>
        <v>5.1409025912664497</v>
      </c>
      <c r="AL90" s="18">
        <f t="shared" si="225"/>
        <v>3.6065431440978957</v>
      </c>
      <c r="AM90" s="18">
        <f t="shared" si="226"/>
        <v>4.8243969576414303</v>
      </c>
      <c r="AO90" s="18">
        <f t="shared" si="227"/>
        <v>4.1154920771707904</v>
      </c>
      <c r="AP90" s="18">
        <f t="shared" si="228"/>
        <v>2.8975033464149202</v>
      </c>
      <c r="AQ90" s="18">
        <f t="shared" si="229"/>
        <v>5.9095038776183939</v>
      </c>
      <c r="AS90" t="str">
        <f t="shared" si="258"/>
        <v>33 Protective service occupations</v>
      </c>
      <c r="AT90" s="18">
        <f t="shared" si="230"/>
        <v>-2.0001102621884592</v>
      </c>
      <c r="AU90" s="18">
        <f t="shared" si="230"/>
        <v>13.211838165500644</v>
      </c>
      <c r="AV90" s="18">
        <f t="shared" si="230"/>
        <v>2.2933054599247882</v>
      </c>
      <c r="AW90" s="18">
        <f t="shared" si="230"/>
        <v>1.8649048974540117</v>
      </c>
      <c r="AX90" s="18">
        <f t="shared" si="231"/>
        <v>2.6740892072326217</v>
      </c>
      <c r="AZ90" s="18">
        <f t="shared" si="232"/>
        <v>2.0075053656936959</v>
      </c>
      <c r="BA90" s="18">
        <f t="shared" si="233"/>
        <v>2.5656192830200375</v>
      </c>
      <c r="BB90" s="18">
        <f t="shared" si="234"/>
        <v>4.0333396678756905</v>
      </c>
      <c r="BD90" t="str">
        <f t="shared" si="259"/>
        <v>33 Protective service occupations</v>
      </c>
      <c r="BE90" s="18">
        <f t="shared" si="235"/>
        <v>0.93683580798207267</v>
      </c>
      <c r="BF90" s="18">
        <f t="shared" si="235"/>
        <v>5.0755615941139309</v>
      </c>
      <c r="BG90" s="18">
        <f t="shared" si="235"/>
        <v>3.0150281671635026</v>
      </c>
      <c r="BH90" s="18">
        <f t="shared" si="235"/>
        <v>0.67029539117580139</v>
      </c>
      <c r="BI90" s="18">
        <f t="shared" si="236"/>
        <v>1.6690182378234608</v>
      </c>
      <c r="BK90" s="18">
        <f t="shared" si="237"/>
        <v>1.4458823391638287</v>
      </c>
      <c r="BL90" s="18">
        <f t="shared" si="238"/>
        <v>1.785159894203403</v>
      </c>
      <c r="BM90" s="18">
        <f t="shared" si="239"/>
        <v>2.9392396767532247</v>
      </c>
      <c r="BO90" t="str">
        <f t="shared" si="260"/>
        <v>33 Protective service occupations</v>
      </c>
      <c r="BP90" s="18">
        <f t="shared" si="240"/>
        <v>2.0156877818985341</v>
      </c>
      <c r="BQ90" s="18">
        <f t="shared" si="240"/>
        <v>-2.9842761043193167</v>
      </c>
      <c r="BR90" s="18">
        <f t="shared" si="240"/>
        <v>3.3882572093495877</v>
      </c>
      <c r="BS90" s="18">
        <f t="shared" si="240"/>
        <v>-0.80995076907791619</v>
      </c>
      <c r="BT90" s="18">
        <f t="shared" si="241"/>
        <v>0.34424132522989925</v>
      </c>
      <c r="BV90" s="18">
        <f t="shared" si="242"/>
        <v>0.57016023461440302</v>
      </c>
      <c r="BW90" s="18">
        <f t="shared" si="243"/>
        <v>2.0346397297259511</v>
      </c>
      <c r="BX90" s="18">
        <f t="shared" si="244"/>
        <v>2.4691046519336401</v>
      </c>
      <c r="BZ90" t="str">
        <f t="shared" si="261"/>
        <v>33 Protective service occupations</v>
      </c>
      <c r="CA90" s="18">
        <f t="shared" si="245"/>
        <v>-0.63669865045404839</v>
      </c>
      <c r="CB90" s="18">
        <f t="shared" si="245"/>
        <v>2.7795338654567958</v>
      </c>
      <c r="CC90" s="18">
        <f t="shared" si="245"/>
        <v>9.8231846308993731E-2</v>
      </c>
      <c r="CD90" s="18">
        <f t="shared" si="245"/>
        <v>-4.5251345535349259</v>
      </c>
      <c r="CE90" s="18">
        <f t="shared" si="246"/>
        <v>-2.6562491419066081</v>
      </c>
      <c r="CG90" s="18">
        <f t="shared" si="247"/>
        <v>-3.0082403046828521</v>
      </c>
      <c r="CH90" s="18">
        <f t="shared" si="248"/>
        <v>1.7989870508210881</v>
      </c>
      <c r="CI90" s="18">
        <f t="shared" si="249"/>
        <v>-0.41820775023774237</v>
      </c>
      <c r="CK90" t="str">
        <f t="shared" si="262"/>
        <v>33 Protective service occupations</v>
      </c>
      <c r="CL90" s="18">
        <f t="shared" si="250"/>
        <v>-4.7220532655533498</v>
      </c>
      <c r="CM90" s="18">
        <f t="shared" si="250"/>
        <v>11.857912678026361</v>
      </c>
      <c r="CN90" s="18">
        <f t="shared" si="250"/>
        <v>-4.7962677976796986</v>
      </c>
      <c r="CO90" s="18">
        <f t="shared" si="250"/>
        <v>-1.7649750023344124</v>
      </c>
      <c r="CP90" s="18">
        <f t="shared" si="251"/>
        <v>-1.9296983064390427</v>
      </c>
      <c r="CR90" s="18">
        <f t="shared" si="252"/>
        <v>-2.7859809979793426</v>
      </c>
      <c r="CS90" s="18">
        <f t="shared" si="253"/>
        <v>1.1251934198063474</v>
      </c>
      <c r="CT90" s="18">
        <f t="shared" si="254"/>
        <v>-1.1770034824478359</v>
      </c>
    </row>
    <row r="91" spans="1:98" x14ac:dyDescent="0.2">
      <c r="A91" t="str">
        <f t="shared" si="209"/>
        <v>34 Culture, media and sports occupations</v>
      </c>
      <c r="B91" s="18">
        <f t="shared" si="210"/>
        <v>11.968979593430863</v>
      </c>
      <c r="C91" s="18">
        <f t="shared" si="210"/>
        <v>2.3365918945434938</v>
      </c>
      <c r="D91" s="18">
        <f t="shared" si="210"/>
        <v>3.7953452629530648</v>
      </c>
      <c r="E91" s="18">
        <f t="shared" si="210"/>
        <v>3.7225441684331173</v>
      </c>
      <c r="F91" s="18">
        <f t="shared" si="211"/>
        <v>3.6581006068478139</v>
      </c>
      <c r="H91" s="18">
        <f t="shared" si="212"/>
        <v>3.7468055246133281</v>
      </c>
      <c r="I91" s="18">
        <f t="shared" si="213"/>
        <v>3.5153187188894597</v>
      </c>
      <c r="J91" s="18">
        <f t="shared" si="214"/>
        <v>6.0552298621297407</v>
      </c>
      <c r="L91" t="str">
        <f t="shared" si="255"/>
        <v>34 Culture, media and sports occupations</v>
      </c>
      <c r="M91" s="18">
        <f t="shared" si="215"/>
        <v>9.6080698527294395</v>
      </c>
      <c r="N91" s="18">
        <f t="shared" si="215"/>
        <v>0.25571520418892213</v>
      </c>
      <c r="O91" s="18">
        <f t="shared" si="215"/>
        <v>2.1160148286306191</v>
      </c>
      <c r="P91" s="18">
        <f t="shared" si="215"/>
        <v>3.3850418574163488</v>
      </c>
      <c r="Q91" s="18">
        <f t="shared" si="216"/>
        <v>2.7891368565859276</v>
      </c>
      <c r="S91" s="18">
        <f t="shared" si="217"/>
        <v>2.9602901689967931</v>
      </c>
      <c r="T91" s="18">
        <f t="shared" si="218"/>
        <v>3.2171989626670561</v>
      </c>
      <c r="U91" s="18">
        <f t="shared" si="219"/>
        <v>5.2582598356553767</v>
      </c>
      <c r="W91" t="str">
        <f t="shared" si="256"/>
        <v>34 Culture, media and sports occupations</v>
      </c>
      <c r="X91" s="18">
        <f t="shared" si="220"/>
        <v>-0.10077193083291025</v>
      </c>
      <c r="Y91" s="18">
        <f t="shared" si="220"/>
        <v>5.8469441364527031</v>
      </c>
      <c r="Z91" s="18">
        <f t="shared" si="220"/>
        <v>-0.96448715361839854</v>
      </c>
      <c r="AA91" s="18">
        <f t="shared" si="220"/>
        <v>1.0298056566154123</v>
      </c>
      <c r="AB91" s="18">
        <f t="shared" si="221"/>
        <v>0.69502571371884425</v>
      </c>
      <c r="AD91" s="18">
        <f t="shared" si="222"/>
        <v>0.36061870696730836</v>
      </c>
      <c r="AE91" s="18">
        <f t="shared" si="223"/>
        <v>2.6655116504401111</v>
      </c>
      <c r="AF91" s="18">
        <f t="shared" si="224"/>
        <v>2.9170683743773074</v>
      </c>
      <c r="AH91" t="str">
        <f t="shared" si="257"/>
        <v>34 Culture, media and sports occupations</v>
      </c>
      <c r="AI91" s="18">
        <f t="shared" si="225"/>
        <v>-2.284494367319545</v>
      </c>
      <c r="AJ91" s="18">
        <f t="shared" si="225"/>
        <v>19.306160611353974</v>
      </c>
      <c r="AK91" s="18">
        <f t="shared" si="225"/>
        <v>-0.23983560622554689</v>
      </c>
      <c r="AL91" s="18">
        <f t="shared" si="225"/>
        <v>2.779000371850926</v>
      </c>
      <c r="AM91" s="18">
        <f t="shared" si="226"/>
        <v>2.7793304217881953</v>
      </c>
      <c r="AO91" s="18">
        <f t="shared" si="227"/>
        <v>1.7627055534540803</v>
      </c>
      <c r="AP91" s="18">
        <f t="shared" si="228"/>
        <v>3.003619594925544</v>
      </c>
      <c r="AQ91" s="18">
        <f t="shared" si="229"/>
        <v>4.2181526646080991</v>
      </c>
      <c r="AS91" t="str">
        <f t="shared" si="258"/>
        <v>34 Culture, media and sports occupations</v>
      </c>
      <c r="AT91" s="18">
        <f t="shared" si="230"/>
        <v>-1.5518067079254516</v>
      </c>
      <c r="AU91" s="18">
        <f t="shared" si="230"/>
        <v>4.9380576098146278</v>
      </c>
      <c r="AV91" s="18">
        <f t="shared" si="230"/>
        <v>-2.7869146737728112</v>
      </c>
      <c r="AW91" s="18">
        <f t="shared" si="230"/>
        <v>0.23140322548556025</v>
      </c>
      <c r="AX91" s="18">
        <f t="shared" si="231"/>
        <v>-0.43661064600725163</v>
      </c>
      <c r="AZ91" s="18">
        <f t="shared" si="232"/>
        <v>-0.78497428747877906</v>
      </c>
      <c r="BA91" s="18">
        <f t="shared" si="233"/>
        <v>2.3589957216843205</v>
      </c>
      <c r="BB91" s="18">
        <f t="shared" si="234"/>
        <v>1.8019993771630549</v>
      </c>
      <c r="BD91" t="str">
        <f t="shared" si="259"/>
        <v>34 Culture, media and sports occupations</v>
      </c>
      <c r="BE91" s="18">
        <f t="shared" si="235"/>
        <v>1.9460724566227938</v>
      </c>
      <c r="BF91" s="18">
        <f t="shared" si="235"/>
        <v>3.1114737923854552</v>
      </c>
      <c r="BG91" s="18">
        <f t="shared" si="235"/>
        <v>-1.4887525290414039</v>
      </c>
      <c r="BH91" s="18">
        <f t="shared" si="235"/>
        <v>1.0242293830273308</v>
      </c>
      <c r="BI91" s="18">
        <f t="shared" si="236"/>
        <v>0.36030487086302632</v>
      </c>
      <c r="BK91" s="18">
        <f t="shared" si="237"/>
        <v>0.1795255252094563</v>
      </c>
      <c r="BL91" s="18">
        <f t="shared" si="238"/>
        <v>2.1900862906300445</v>
      </c>
      <c r="BM91" s="18">
        <f t="shared" si="239"/>
        <v>2.3231035179446469</v>
      </c>
      <c r="BO91" t="str">
        <f t="shared" si="260"/>
        <v>34 Culture, media and sports occupations</v>
      </c>
      <c r="BP91" s="18">
        <f t="shared" si="240"/>
        <v>-0.14806229272366078</v>
      </c>
      <c r="BQ91" s="18">
        <f t="shared" si="240"/>
        <v>-8.6164588592185112</v>
      </c>
      <c r="BR91" s="18">
        <f t="shared" si="240"/>
        <v>-2.5236608112796932</v>
      </c>
      <c r="BS91" s="18">
        <f t="shared" si="240"/>
        <v>-2.212304806656118</v>
      </c>
      <c r="BT91" s="18">
        <f t="shared" si="241"/>
        <v>-2.7223918753922605</v>
      </c>
      <c r="BV91" s="18">
        <f t="shared" si="242"/>
        <v>-2.3162004876192133</v>
      </c>
      <c r="BW91" s="18">
        <f t="shared" si="243"/>
        <v>1.8400248190572066</v>
      </c>
      <c r="BX91" s="18">
        <f t="shared" si="244"/>
        <v>0.12012454617069679</v>
      </c>
      <c r="BZ91" t="str">
        <f t="shared" si="261"/>
        <v>34 Culture, media and sports occupations</v>
      </c>
      <c r="CA91" s="18">
        <f t="shared" si="245"/>
        <v>-2.4004826075474717</v>
      </c>
      <c r="CB91" s="18">
        <f t="shared" si="245"/>
        <v>-0.31039002532768922</v>
      </c>
      <c r="CC91" s="18">
        <f t="shared" si="245"/>
        <v>-6.2249681815396141</v>
      </c>
      <c r="CD91" s="18">
        <f t="shared" si="245"/>
        <v>-5.0977367312149413</v>
      </c>
      <c r="CE91" s="18">
        <f t="shared" si="246"/>
        <v>-5.1601778305351065</v>
      </c>
      <c r="CG91" s="18">
        <f t="shared" si="247"/>
        <v>-5.474978114982787</v>
      </c>
      <c r="CH91" s="18">
        <f t="shared" si="248"/>
        <v>1.3951002220570219</v>
      </c>
      <c r="CI91" s="18">
        <f t="shared" si="249"/>
        <v>-2.7249573124156434</v>
      </c>
      <c r="CK91" t="str">
        <f t="shared" si="262"/>
        <v>34 Culture, media and sports occupations</v>
      </c>
      <c r="CL91" s="18">
        <f t="shared" si="250"/>
        <v>0.76530453584287006</v>
      </c>
      <c r="CM91" s="18">
        <f t="shared" si="250"/>
        <v>8.3147635213359763</v>
      </c>
      <c r="CN91" s="18">
        <f t="shared" si="250"/>
        <v>-8.6811074538507338</v>
      </c>
      <c r="CO91" s="18">
        <f t="shared" si="250"/>
        <v>-2.5937592063573156</v>
      </c>
      <c r="CP91" s="18">
        <f t="shared" si="251"/>
        <v>-3.9029808179394054</v>
      </c>
      <c r="CR91" s="18">
        <f t="shared" si="252"/>
        <v>-4.6666764268797127</v>
      </c>
      <c r="CS91" s="18">
        <f t="shared" si="253"/>
        <v>1.3791194175147181</v>
      </c>
      <c r="CT91" s="18">
        <f t="shared" si="254"/>
        <v>-2.199223275842388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8.5902817978758872</v>
      </c>
      <c r="C92" s="18">
        <f t="shared" si="210"/>
        <v>-4.8282650270059069</v>
      </c>
      <c r="D92" s="18">
        <f t="shared" si="210"/>
        <v>4.8667188261210859</v>
      </c>
      <c r="E92" s="18">
        <f t="shared" si="210"/>
        <v>4.7569200443669857</v>
      </c>
      <c r="F92" s="18">
        <f t="shared" si="211"/>
        <v>4.1646178308241133</v>
      </c>
      <c r="H92" s="18">
        <f t="shared" si="212"/>
        <v>4.793506858691865</v>
      </c>
      <c r="I92" s="18">
        <f t="shared" si="213"/>
        <v>3.5083534299056751</v>
      </c>
      <c r="J92" s="18">
        <f t="shared" si="214"/>
        <v>6.834788686442117</v>
      </c>
      <c r="L92" t="str">
        <f t="shared" si="255"/>
        <v>35 Business and public service associate professionals</v>
      </c>
      <c r="M92" s="18">
        <f t="shared" si="215"/>
        <v>8.6045451263544024</v>
      </c>
      <c r="N92" s="18">
        <f t="shared" si="215"/>
        <v>-3.0249677859550017</v>
      </c>
      <c r="O92" s="18">
        <f t="shared" si="215"/>
        <v>3.9696110798226547</v>
      </c>
      <c r="P92" s="18">
        <f t="shared" si="215"/>
        <v>3.9345988717259361</v>
      </c>
      <c r="Q92" s="18">
        <f t="shared" si="216"/>
        <v>3.4962447123873641</v>
      </c>
      <c r="S92" s="18">
        <f t="shared" si="217"/>
        <v>3.9462682975054175</v>
      </c>
      <c r="T92" s="18">
        <f t="shared" si="218"/>
        <v>3.396667392574737</v>
      </c>
      <c r="U92" s="18">
        <f t="shared" si="219"/>
        <v>6.1196872907352651</v>
      </c>
      <c r="W92" t="str">
        <f t="shared" si="256"/>
        <v>35 Business and public service associate professionals</v>
      </c>
      <c r="X92" s="18">
        <f t="shared" si="220"/>
        <v>-0.53327245707921467</v>
      </c>
      <c r="Y92" s="18">
        <f t="shared" si="220"/>
        <v>10.241545942858421</v>
      </c>
      <c r="Z92" s="18">
        <f t="shared" si="220"/>
        <v>-0.62708074545938519</v>
      </c>
      <c r="AA92" s="18">
        <f t="shared" si="220"/>
        <v>0.48254733809043326</v>
      </c>
      <c r="AB92" s="18">
        <f t="shared" si="221"/>
        <v>0.7162375985873437</v>
      </c>
      <c r="AD92" s="18">
        <f t="shared" si="222"/>
        <v>0.11130138255246447</v>
      </c>
      <c r="AE92" s="18">
        <f t="shared" si="223"/>
        <v>2.7717130480215957</v>
      </c>
      <c r="AF92" s="18">
        <f t="shared" si="224"/>
        <v>2.8478165079468543</v>
      </c>
      <c r="AH92" t="str">
        <f t="shared" si="257"/>
        <v>35 Business and public service associate professionals</v>
      </c>
      <c r="AI92" s="18">
        <f t="shared" si="225"/>
        <v>-4.2743202293360483E-2</v>
      </c>
      <c r="AJ92" s="18">
        <f t="shared" si="225"/>
        <v>15.071370846395183</v>
      </c>
      <c r="AK92" s="18">
        <f t="shared" si="225"/>
        <v>-0.49290207150661791</v>
      </c>
      <c r="AL92" s="18">
        <f t="shared" si="225"/>
        <v>0.96411351114515931</v>
      </c>
      <c r="AM92" s="18">
        <f t="shared" si="226"/>
        <v>1.3314476347876081</v>
      </c>
      <c r="AO92" s="18">
        <f t="shared" si="227"/>
        <v>0.47608649040105089</v>
      </c>
      <c r="AP92" s="18">
        <f t="shared" si="228"/>
        <v>2.7403662610635315</v>
      </c>
      <c r="AQ92" s="18">
        <f t="shared" si="229"/>
        <v>3.0700217656085771</v>
      </c>
      <c r="AS92" t="str">
        <f t="shared" si="258"/>
        <v>35 Business and public service associate professionals</v>
      </c>
      <c r="AT92" s="18">
        <f t="shared" si="230"/>
        <v>-0.44407554918690639</v>
      </c>
      <c r="AU92" s="18">
        <f t="shared" si="230"/>
        <v>11.688349804020959</v>
      </c>
      <c r="AV92" s="18">
        <f t="shared" si="230"/>
        <v>-0.78401489502544219</v>
      </c>
      <c r="AW92" s="18">
        <f t="shared" si="230"/>
        <v>0.8560047175644625</v>
      </c>
      <c r="AX92" s="18">
        <f t="shared" si="231"/>
        <v>0.98243937307715967</v>
      </c>
      <c r="AZ92" s="18">
        <f t="shared" si="232"/>
        <v>0.30634129968309942</v>
      </c>
      <c r="BA92" s="18">
        <f t="shared" si="233"/>
        <v>2.6387399390336741</v>
      </c>
      <c r="BB92" s="18">
        <f t="shared" si="234"/>
        <v>2.8529442969478014</v>
      </c>
      <c r="BD92" t="str">
        <f t="shared" si="259"/>
        <v>35 Business and public service associate professionals</v>
      </c>
      <c r="BE92" s="18">
        <f t="shared" si="235"/>
        <v>2.9529261170157861</v>
      </c>
      <c r="BF92" s="18">
        <f t="shared" si="235"/>
        <v>0.51305703276212089</v>
      </c>
      <c r="BG92" s="18">
        <f t="shared" si="235"/>
        <v>-1.4455687118526295</v>
      </c>
      <c r="BH92" s="18">
        <f t="shared" si="235"/>
        <v>-0.44663275604424069</v>
      </c>
      <c r="BI92" s="18">
        <f t="shared" si="236"/>
        <v>-0.70035973747739622</v>
      </c>
      <c r="BK92" s="18">
        <f t="shared" si="237"/>
        <v>-0.78073138038421419</v>
      </c>
      <c r="BL92" s="18">
        <f t="shared" si="238"/>
        <v>2.211792045257388</v>
      </c>
      <c r="BM92" s="18">
        <f t="shared" si="239"/>
        <v>1.6459973191449651</v>
      </c>
      <c r="BO92" t="str">
        <f t="shared" si="260"/>
        <v>35 Business and public service associate professionals</v>
      </c>
      <c r="BP92" s="18">
        <f t="shared" si="240"/>
        <v>1.2716049999311307</v>
      </c>
      <c r="BQ92" s="18">
        <f t="shared" si="240"/>
        <v>-8.444580363407205</v>
      </c>
      <c r="BR92" s="18">
        <f t="shared" si="240"/>
        <v>-1.5375420171580889</v>
      </c>
      <c r="BS92" s="18">
        <f t="shared" si="240"/>
        <v>-1.862158455767382</v>
      </c>
      <c r="BT92" s="18">
        <f t="shared" si="241"/>
        <v>-2.1861951997031226</v>
      </c>
      <c r="BV92" s="18">
        <f t="shared" si="242"/>
        <v>-1.7540720633947293</v>
      </c>
      <c r="BW92" s="18">
        <f t="shared" si="243"/>
        <v>2.1062982231873972</v>
      </c>
      <c r="BX92" s="18">
        <f t="shared" si="244"/>
        <v>0.84142246759335571</v>
      </c>
      <c r="BZ92" t="str">
        <f t="shared" si="261"/>
        <v>35 Business and public service associate professionals</v>
      </c>
      <c r="CA92" s="18">
        <f t="shared" si="245"/>
        <v>-7.4816512222852793E-2</v>
      </c>
      <c r="CB92" s="18">
        <f t="shared" si="245"/>
        <v>-1.6539790579361169</v>
      </c>
      <c r="CC92" s="18">
        <f t="shared" si="245"/>
        <v>-4.8419276493816827</v>
      </c>
      <c r="CD92" s="18">
        <f t="shared" si="245"/>
        <v>-4.582042503068406</v>
      </c>
      <c r="CE92" s="18">
        <f t="shared" si="246"/>
        <v>-4.4830638881061198</v>
      </c>
      <c r="CG92" s="18">
        <f t="shared" si="247"/>
        <v>-4.6687496528677102</v>
      </c>
      <c r="CH92" s="18">
        <f t="shared" si="248"/>
        <v>1.5498522317350272</v>
      </c>
      <c r="CI92" s="18">
        <f t="shared" si="249"/>
        <v>-1.9205853191670896</v>
      </c>
      <c r="CK92" t="str">
        <f t="shared" si="262"/>
        <v>35 Business and public service associate professionals</v>
      </c>
      <c r="CL92" s="18">
        <f t="shared" si="250"/>
        <v>-0.43648382544820841</v>
      </c>
      <c r="CM92" s="18">
        <f t="shared" si="250"/>
        <v>14.094470921013635</v>
      </c>
      <c r="CN92" s="18">
        <f t="shared" si="250"/>
        <v>-8.2317254864002205</v>
      </c>
      <c r="CO92" s="18">
        <f t="shared" si="250"/>
        <v>-0.82049217488331383</v>
      </c>
      <c r="CP92" s="18">
        <f t="shared" si="251"/>
        <v>-2.3473164908944577</v>
      </c>
      <c r="CR92" s="18">
        <f t="shared" si="252"/>
        <v>-3.3551266757086307</v>
      </c>
      <c r="CS92" s="18">
        <f t="shared" si="253"/>
        <v>1.3629153742328759</v>
      </c>
      <c r="CT92" s="18">
        <f t="shared" si="254"/>
        <v>-1.2783252666155542</v>
      </c>
    </row>
    <row r="93" spans="1:98" x14ac:dyDescent="0.2">
      <c r="A93" t="str">
        <f t="shared" si="209"/>
        <v>41 Administrative occupations</v>
      </c>
      <c r="B93" s="18">
        <f t="shared" si="210"/>
        <v>7.080814467900054</v>
      </c>
      <c r="C93" s="18">
        <f t="shared" si="210"/>
        <v>5.8434452413810511</v>
      </c>
      <c r="D93" s="18">
        <f t="shared" si="210"/>
        <v>4.9256180803883831</v>
      </c>
      <c r="E93" s="18">
        <f t="shared" si="210"/>
        <v>5.1003233271920578</v>
      </c>
      <c r="F93" s="18">
        <f t="shared" si="211"/>
        <v>5.0919645356575449</v>
      </c>
      <c r="H93" s="18">
        <f t="shared" si="212"/>
        <v>5.0420559475913951</v>
      </c>
      <c r="I93" s="18">
        <f t="shared" si="213"/>
        <v>3.7750595808831111</v>
      </c>
      <c r="J93" s="18">
        <f t="shared" si="214"/>
        <v>7.193541230858802</v>
      </c>
      <c r="L93" t="str">
        <f t="shared" si="255"/>
        <v>41 Administrative occupations</v>
      </c>
      <c r="M93" s="18">
        <f t="shared" si="215"/>
        <v>7.9742470040950142</v>
      </c>
      <c r="N93" s="18">
        <f t="shared" si="215"/>
        <v>8.3321932437484527</v>
      </c>
      <c r="O93" s="18">
        <f t="shared" si="215"/>
        <v>4.2006166669458667</v>
      </c>
      <c r="P93" s="18">
        <f t="shared" si="215"/>
        <v>4.0172317193041485</v>
      </c>
      <c r="Q93" s="18">
        <f t="shared" si="216"/>
        <v>4.3392278574999166</v>
      </c>
      <c r="S93" s="18">
        <f t="shared" si="217"/>
        <v>4.0783241467523546</v>
      </c>
      <c r="T93" s="18">
        <f t="shared" si="218"/>
        <v>3.6215971331664765</v>
      </c>
      <c r="U93" s="18">
        <f t="shared" si="219"/>
        <v>6.3738235995304482</v>
      </c>
      <c r="W93" t="str">
        <f t="shared" si="256"/>
        <v>41 Administrative occupations</v>
      </c>
      <c r="X93" s="18">
        <f t="shared" si="220"/>
        <v>-1.54489729034748</v>
      </c>
      <c r="Y93" s="18">
        <f t="shared" si="220"/>
        <v>20.078626278466196</v>
      </c>
      <c r="Z93" s="18">
        <f t="shared" si="220"/>
        <v>0.34077707072348584</v>
      </c>
      <c r="AA93" s="18">
        <f t="shared" si="220"/>
        <v>1.4238533156630373</v>
      </c>
      <c r="AB93" s="18">
        <f t="shared" si="221"/>
        <v>2.1564704939522894</v>
      </c>
      <c r="AD93" s="18">
        <f t="shared" si="222"/>
        <v>1.0615351263703943</v>
      </c>
      <c r="AE93" s="18">
        <f t="shared" si="223"/>
        <v>3.1807865425616866</v>
      </c>
      <c r="AF93" s="18">
        <f t="shared" si="224"/>
        <v>3.8842793756147298</v>
      </c>
      <c r="AH93" t="str">
        <f t="shared" si="257"/>
        <v>41 Administrative occupations</v>
      </c>
      <c r="AI93" s="18">
        <f t="shared" si="225"/>
        <v>-0.67557325466486295</v>
      </c>
      <c r="AJ93" s="18">
        <f t="shared" si="225"/>
        <v>22.080416497369736</v>
      </c>
      <c r="AK93" s="18">
        <f t="shared" si="225"/>
        <v>-5.6719387462766946E-3</v>
      </c>
      <c r="AL93" s="18">
        <f t="shared" si="225"/>
        <v>1.4431227171864736</v>
      </c>
      <c r="AM93" s="18">
        <f t="shared" si="226"/>
        <v>2.1637458772445051</v>
      </c>
      <c r="AO93" s="18">
        <f t="shared" si="227"/>
        <v>0.95787369748381312</v>
      </c>
      <c r="AP93" s="18">
        <f t="shared" si="228"/>
        <v>3.3122866730751044</v>
      </c>
      <c r="AQ93" s="18">
        <f t="shared" si="229"/>
        <v>3.9347619019240332</v>
      </c>
      <c r="AS93" t="str">
        <f t="shared" si="258"/>
        <v>41 Administrative occupations</v>
      </c>
      <c r="AT93" s="18">
        <f t="shared" si="230"/>
        <v>-1.7662398176598315</v>
      </c>
      <c r="AU93" s="18">
        <f t="shared" si="230"/>
        <v>22.46639552192471</v>
      </c>
      <c r="AV93" s="18">
        <f t="shared" si="230"/>
        <v>-0.32634670620478312</v>
      </c>
      <c r="AW93" s="18">
        <f t="shared" si="230"/>
        <v>1.3883072633140925</v>
      </c>
      <c r="AX93" s="18">
        <f t="shared" si="231"/>
        <v>2.0469070914548082</v>
      </c>
      <c r="AZ93" s="18">
        <f t="shared" si="232"/>
        <v>0.8135033445268558</v>
      </c>
      <c r="BA93" s="18">
        <f t="shared" si="233"/>
        <v>3.0689628167879457</v>
      </c>
      <c r="BB93" s="18">
        <f t="shared" si="234"/>
        <v>3.6126623687691373</v>
      </c>
      <c r="BD93" t="str">
        <f t="shared" si="259"/>
        <v>41 Administrative occupations</v>
      </c>
      <c r="BE93" s="18">
        <f t="shared" si="235"/>
        <v>0.46793374577396296</v>
      </c>
      <c r="BF93" s="18">
        <f t="shared" si="235"/>
        <v>1.6345563065220947</v>
      </c>
      <c r="BG93" s="18">
        <f t="shared" si="235"/>
        <v>-1.9328245011108414</v>
      </c>
      <c r="BH93" s="18">
        <f t="shared" si="235"/>
        <v>-1.228935063518799</v>
      </c>
      <c r="BI93" s="18">
        <f t="shared" si="236"/>
        <v>-1.2732550650051744</v>
      </c>
      <c r="BK93" s="18">
        <f t="shared" si="237"/>
        <v>-1.4641244543611265</v>
      </c>
      <c r="BL93" s="18">
        <f t="shared" si="238"/>
        <v>2.3003360247781712</v>
      </c>
      <c r="BM93" s="18">
        <f t="shared" si="239"/>
        <v>1.2681607275347506</v>
      </c>
      <c r="BO93" t="str">
        <f t="shared" si="260"/>
        <v>41 Administrative occupations</v>
      </c>
      <c r="BP93" s="18">
        <f t="shared" si="240"/>
        <v>-0.44793457567010586</v>
      </c>
      <c r="BQ93" s="18">
        <f t="shared" si="240"/>
        <v>-8.2301385900861668</v>
      </c>
      <c r="BR93" s="18">
        <f t="shared" si="240"/>
        <v>-1.6603899112756282</v>
      </c>
      <c r="BS93" s="18">
        <f t="shared" si="240"/>
        <v>-2.8026863063579932</v>
      </c>
      <c r="BT93" s="18">
        <f t="shared" si="241"/>
        <v>-2.7968544338857537</v>
      </c>
      <c r="BV93" s="18">
        <f t="shared" si="242"/>
        <v>-2.4234028070934777</v>
      </c>
      <c r="BW93" s="18">
        <f t="shared" si="243"/>
        <v>2.2026308869709688</v>
      </c>
      <c r="BX93" s="18">
        <f t="shared" si="244"/>
        <v>0.50608388076438526</v>
      </c>
      <c r="BZ93" t="str">
        <f t="shared" si="261"/>
        <v>41 Administrative occupations</v>
      </c>
      <c r="CA93" s="18">
        <f t="shared" si="245"/>
        <v>-4.3184829735605446</v>
      </c>
      <c r="CB93" s="18">
        <f t="shared" si="245"/>
        <v>-8.920897914395276</v>
      </c>
      <c r="CC93" s="18">
        <f t="shared" si="245"/>
        <v>-6.8266651088201069</v>
      </c>
      <c r="CD93" s="18">
        <f t="shared" si="245"/>
        <v>-9.5513336359711047</v>
      </c>
      <c r="CE93" s="18">
        <f t="shared" si="246"/>
        <v>-8.6689051960290424</v>
      </c>
      <c r="CG93" s="18">
        <f t="shared" si="247"/>
        <v>-8.6520809134550181</v>
      </c>
      <c r="CH93" s="18">
        <f t="shared" si="248"/>
        <v>1.3226669339061026</v>
      </c>
      <c r="CI93" s="18">
        <f t="shared" si="249"/>
        <v>-4.8392733076591092</v>
      </c>
      <c r="CK93" t="str">
        <f t="shared" si="262"/>
        <v>41 Administrative occupations</v>
      </c>
      <c r="CL93" s="18">
        <f t="shared" si="250"/>
        <v>-5.9984341675272663</v>
      </c>
      <c r="CM93" s="18">
        <f t="shared" si="250"/>
        <v>14.701980480167776</v>
      </c>
      <c r="CN93" s="18">
        <f t="shared" si="250"/>
        <v>-7.9706798435076553</v>
      </c>
      <c r="CO93" s="18">
        <f t="shared" si="250"/>
        <v>-2.8610039073464488</v>
      </c>
      <c r="CP93" s="18">
        <f t="shared" si="251"/>
        <v>-3.4902632774996722</v>
      </c>
      <c r="CR93" s="18">
        <f t="shared" si="252"/>
        <v>-4.594997960816749</v>
      </c>
      <c r="CS93" s="18">
        <f t="shared" si="253"/>
        <v>1.2914298727435991</v>
      </c>
      <c r="CT93" s="18">
        <f t="shared" si="254"/>
        <v>-2.2936198904141558</v>
      </c>
    </row>
    <row r="94" spans="1:98" x14ac:dyDescent="0.2">
      <c r="A94" t="str">
        <f t="shared" si="209"/>
        <v>42 Secretarial and related occupations</v>
      </c>
      <c r="B94" s="18">
        <f t="shared" si="210"/>
        <v>3.6776948998834547</v>
      </c>
      <c r="C94" s="18">
        <f t="shared" si="210"/>
        <v>18.032929716084855</v>
      </c>
      <c r="D94" s="18">
        <f t="shared" si="210"/>
        <v>8.8953942460416879</v>
      </c>
      <c r="E94" s="18">
        <f t="shared" si="210"/>
        <v>5.3871598594254611</v>
      </c>
      <c r="F94" s="18">
        <f t="shared" si="211"/>
        <v>7.2279453757153167</v>
      </c>
      <c r="H94" s="18">
        <f t="shared" si="212"/>
        <v>6.5438299188423699</v>
      </c>
      <c r="I94" s="18">
        <f t="shared" si="213"/>
        <v>4.8968683858330975</v>
      </c>
      <c r="J94" s="18">
        <f t="shared" si="214"/>
        <v>8.9876008689857336</v>
      </c>
      <c r="L94" t="str">
        <f t="shared" si="255"/>
        <v>42 Secretarial and related occupations</v>
      </c>
      <c r="M94" s="18">
        <f t="shared" si="215"/>
        <v>5.8784380457674201</v>
      </c>
      <c r="N94" s="18">
        <f t="shared" si="215"/>
        <v>14.187481180975769</v>
      </c>
      <c r="O94" s="18">
        <f t="shared" si="215"/>
        <v>7.2045343618384106</v>
      </c>
      <c r="P94" s="18">
        <f t="shared" si="215"/>
        <v>-0.6032306715438418</v>
      </c>
      <c r="Q94" s="18">
        <f t="shared" si="216"/>
        <v>2.6598049382883238</v>
      </c>
      <c r="S94" s="18">
        <f t="shared" si="217"/>
        <v>1.934038518393133</v>
      </c>
      <c r="T94" s="18">
        <f t="shared" si="218"/>
        <v>3.6783066772518414</v>
      </c>
      <c r="U94" s="18">
        <f t="shared" si="219"/>
        <v>4.908914953933885</v>
      </c>
      <c r="W94" t="str">
        <f t="shared" si="256"/>
        <v>42 Secretarial and related occupations</v>
      </c>
      <c r="X94" s="18">
        <f t="shared" si="220"/>
        <v>-2.3381790477308151</v>
      </c>
      <c r="Y94" s="18">
        <f t="shared" si="220"/>
        <v>19.977336137378998</v>
      </c>
      <c r="Z94" s="18">
        <f t="shared" si="220"/>
        <v>6.6528648723810146</v>
      </c>
      <c r="AA94" s="18">
        <f t="shared" si="220"/>
        <v>2.8020176464003343</v>
      </c>
      <c r="AB94" s="18">
        <f t="shared" si="221"/>
        <v>4.9992360552906012</v>
      </c>
      <c r="AD94" s="18">
        <f t="shared" si="222"/>
        <v>4.0699312257456377</v>
      </c>
      <c r="AE94" s="18">
        <f t="shared" si="223"/>
        <v>4.5172580752496305</v>
      </c>
      <c r="AF94" s="18">
        <f t="shared" si="224"/>
        <v>7.0006323556572436</v>
      </c>
      <c r="AH94" t="str">
        <f t="shared" si="257"/>
        <v>42 Secretarial and related occupations</v>
      </c>
      <c r="AI94" s="18">
        <f t="shared" si="225"/>
        <v>-2.9622654296950546</v>
      </c>
      <c r="AJ94" s="18">
        <f t="shared" si="225"/>
        <v>24.532024655370456</v>
      </c>
      <c r="AK94" s="18">
        <f t="shared" si="225"/>
        <v>4.5184909649303107</v>
      </c>
      <c r="AL94" s="18">
        <f t="shared" si="225"/>
        <v>0.79006114895066037</v>
      </c>
      <c r="AM94" s="18">
        <f t="shared" si="226"/>
        <v>3.2973040053824176</v>
      </c>
      <c r="AO94" s="18">
        <f t="shared" si="227"/>
        <v>2.0178537743256175</v>
      </c>
      <c r="AP94" s="18">
        <f t="shared" si="228"/>
        <v>3.8765790435715264</v>
      </c>
      <c r="AQ94" s="18">
        <f t="shared" si="229"/>
        <v>5.1322590845443772</v>
      </c>
      <c r="AS94" t="str">
        <f t="shared" si="258"/>
        <v>42 Secretarial and related occupations</v>
      </c>
      <c r="AT94" s="18">
        <f t="shared" si="230"/>
        <v>-4.4618054886170206</v>
      </c>
      <c r="AU94" s="18">
        <f t="shared" si="230"/>
        <v>23.835313088154876</v>
      </c>
      <c r="AV94" s="18">
        <f t="shared" si="230"/>
        <v>3.2844643731594125</v>
      </c>
      <c r="AW94" s="18">
        <f t="shared" si="230"/>
        <v>0.33441260457394151</v>
      </c>
      <c r="AX94" s="18">
        <f t="shared" si="231"/>
        <v>2.5876106774855412</v>
      </c>
      <c r="AZ94" s="18">
        <f t="shared" si="232"/>
        <v>1.308280043899801</v>
      </c>
      <c r="BA94" s="18">
        <f t="shared" si="233"/>
        <v>3.476492823164401</v>
      </c>
      <c r="BB94" s="18">
        <f t="shared" si="234"/>
        <v>4.3164799225719142</v>
      </c>
      <c r="BD94" t="str">
        <f t="shared" si="259"/>
        <v>42 Secretarial and related occupations</v>
      </c>
      <c r="BE94" s="18">
        <f t="shared" si="235"/>
        <v>-1.6420381900744352</v>
      </c>
      <c r="BF94" s="18">
        <f t="shared" si="235"/>
        <v>-6.7993053127231367</v>
      </c>
      <c r="BG94" s="18">
        <f t="shared" si="235"/>
        <v>1.8097667041178322</v>
      </c>
      <c r="BH94" s="18">
        <f t="shared" si="235"/>
        <v>-10.222039885279399</v>
      </c>
      <c r="BI94" s="18">
        <f t="shared" si="236"/>
        <v>-6.4047128785240881</v>
      </c>
      <c r="BK94" s="18">
        <f t="shared" si="237"/>
        <v>-6.3783473944093005</v>
      </c>
      <c r="BL94" s="18">
        <f t="shared" si="238"/>
        <v>2.2734355900980718</v>
      </c>
      <c r="BM94" s="18">
        <f t="shared" si="239"/>
        <v>-1.7009980851705797</v>
      </c>
      <c r="BO94" t="str">
        <f t="shared" si="260"/>
        <v>42 Secretarial and related occupations</v>
      </c>
      <c r="BP94" s="18">
        <f t="shared" si="240"/>
        <v>-4.8469945049334111</v>
      </c>
      <c r="BQ94" s="18">
        <f t="shared" si="240"/>
        <v>-16.859482406273351</v>
      </c>
      <c r="BR94" s="18">
        <f t="shared" si="240"/>
        <v>-2.803009513885879</v>
      </c>
      <c r="BS94" s="18">
        <f t="shared" si="240"/>
        <v>-11.771623652684315</v>
      </c>
      <c r="BT94" s="18">
        <f t="shared" si="241"/>
        <v>-9.3985850390631001</v>
      </c>
      <c r="BV94" s="18">
        <f t="shared" si="242"/>
        <v>-8.8780236276772442</v>
      </c>
      <c r="BW94" s="18">
        <f t="shared" si="243"/>
        <v>1.8291944133461246</v>
      </c>
      <c r="BX94" s="18">
        <f t="shared" si="244"/>
        <v>-3.7871694074561812</v>
      </c>
      <c r="BZ94" t="str">
        <f t="shared" si="261"/>
        <v>42 Secretarial and related occupations</v>
      </c>
      <c r="CA94" s="18">
        <f t="shared" si="245"/>
        <v>-2.691361072817211</v>
      </c>
      <c r="CB94" s="18">
        <f t="shared" si="245"/>
        <v>-17.999548203505999</v>
      </c>
      <c r="CC94" s="18">
        <f t="shared" si="245"/>
        <v>-4.2924457036124135</v>
      </c>
      <c r="CD94" s="18">
        <f t="shared" si="245"/>
        <v>-15.071964381359571</v>
      </c>
      <c r="CE94" s="18">
        <f t="shared" si="246"/>
        <v>-12.033738948730388</v>
      </c>
      <c r="CG94" s="18">
        <f t="shared" si="247"/>
        <v>-11.620923574495301</v>
      </c>
      <c r="CH94" s="18">
        <f t="shared" si="248"/>
        <v>1.5163002260707881</v>
      </c>
      <c r="CI94" s="18">
        <f t="shared" si="249"/>
        <v>-5.7706352080766798</v>
      </c>
      <c r="CK94" t="str">
        <f t="shared" si="262"/>
        <v>42 Secretarial and related occupations</v>
      </c>
      <c r="CL94" s="18">
        <f t="shared" si="250"/>
        <v>-3.9261509681786322</v>
      </c>
      <c r="CM94" s="18">
        <f t="shared" si="250"/>
        <v>16.624088581032836</v>
      </c>
      <c r="CN94" s="18">
        <f t="shared" si="250"/>
        <v>-1.0951560352991607</v>
      </c>
      <c r="CO94" s="18">
        <f t="shared" si="250"/>
        <v>-1.5856866482930054</v>
      </c>
      <c r="CP94" s="18">
        <f t="shared" si="251"/>
        <v>-0.38123089234427532</v>
      </c>
      <c r="CR94" s="18">
        <f t="shared" si="252"/>
        <v>-1.4224473577969965</v>
      </c>
      <c r="CS94" s="18">
        <f t="shared" si="253"/>
        <v>2.1586502793279561</v>
      </c>
      <c r="CT94" s="18">
        <f t="shared" si="254"/>
        <v>1.1336951573973186</v>
      </c>
    </row>
    <row r="95" spans="1:98" x14ac:dyDescent="0.2">
      <c r="A95" t="str">
        <f t="shared" si="209"/>
        <v>51 Skilled agricultural and related trades</v>
      </c>
      <c r="B95" s="18">
        <f t="shared" si="210"/>
        <v>9.8867035836691883</v>
      </c>
      <c r="C95" s="18">
        <f t="shared" si="210"/>
        <v>-15.999448992181231</v>
      </c>
      <c r="D95" s="18">
        <f t="shared" si="210"/>
        <v>4.38709611087853</v>
      </c>
      <c r="E95" s="18">
        <f t="shared" si="210"/>
        <v>5.2079983255855611</v>
      </c>
      <c r="F95" s="18">
        <f t="shared" si="211"/>
        <v>3.4844836869274864</v>
      </c>
      <c r="H95" s="18">
        <f t="shared" si="212"/>
        <v>4.9336494616435189</v>
      </c>
      <c r="I95" s="18">
        <f t="shared" si="213"/>
        <v>4.4422890754673316</v>
      </c>
      <c r="J95" s="18">
        <f t="shared" si="214"/>
        <v>7.5476758113000253</v>
      </c>
      <c r="L95" t="str">
        <f t="shared" si="255"/>
        <v>51 Skilled agricultural and related trades</v>
      </c>
      <c r="M95" s="18">
        <f t="shared" si="215"/>
        <v>-5.4846038319844581E-3</v>
      </c>
      <c r="N95" s="18">
        <f t="shared" si="215"/>
        <v>-14.896627096444504</v>
      </c>
      <c r="O95" s="18">
        <f t="shared" si="215"/>
        <v>4.1747379393948014</v>
      </c>
      <c r="P95" s="18">
        <f t="shared" si="215"/>
        <v>3.9170031811608386</v>
      </c>
      <c r="Q95" s="18">
        <f t="shared" si="216"/>
        <v>2.7073590333815289</v>
      </c>
      <c r="S95" s="18">
        <f t="shared" si="217"/>
        <v>4.0028438390243171</v>
      </c>
      <c r="T95" s="18">
        <f t="shared" si="218"/>
        <v>3.6377136094474016</v>
      </c>
      <c r="U95" s="18">
        <f t="shared" si="219"/>
        <v>6.3295392536859563</v>
      </c>
      <c r="W95" t="str">
        <f t="shared" si="256"/>
        <v>51 Skilled agricultural and related trades</v>
      </c>
      <c r="X95" s="18">
        <f t="shared" si="220"/>
        <v>-4.8437934223576899</v>
      </c>
      <c r="Y95" s="18">
        <f t="shared" si="220"/>
        <v>-2.2870378487986898</v>
      </c>
      <c r="Z95" s="18">
        <f t="shared" si="220"/>
        <v>2.9899896355411792</v>
      </c>
      <c r="AA95" s="18">
        <f t="shared" si="220"/>
        <v>3.0820834282441201</v>
      </c>
      <c r="AB95" s="18">
        <f t="shared" si="221"/>
        <v>2.7093416522440128</v>
      </c>
      <c r="AD95" s="18">
        <f t="shared" si="222"/>
        <v>3.0513763509334435</v>
      </c>
      <c r="AE95" s="18">
        <f t="shared" si="223"/>
        <v>4.2190582025236845</v>
      </c>
      <c r="AF95" s="18">
        <f t="shared" si="224"/>
        <v>6.0931850292156753</v>
      </c>
      <c r="AH95" t="str">
        <f t="shared" si="257"/>
        <v>51 Skilled agricultural and related trades</v>
      </c>
      <c r="AI95" s="18">
        <f t="shared" si="225"/>
        <v>-3.0583447483719439</v>
      </c>
      <c r="AJ95" s="18">
        <f t="shared" si="225"/>
        <v>-5.9357789966222203</v>
      </c>
      <c r="AK95" s="18">
        <f t="shared" si="225"/>
        <v>3.709343058911263</v>
      </c>
      <c r="AL95" s="18">
        <f t="shared" si="225"/>
        <v>2.966173671365202</v>
      </c>
      <c r="AM95" s="18">
        <f t="shared" si="226"/>
        <v>2.6162704539009596</v>
      </c>
      <c r="AO95" s="18">
        <f t="shared" si="227"/>
        <v>3.2133031894896913</v>
      </c>
      <c r="AP95" s="18">
        <f t="shared" si="228"/>
        <v>4.4369122961739782</v>
      </c>
      <c r="AQ95" s="18">
        <f t="shared" si="229"/>
        <v>6.3693012998407683</v>
      </c>
      <c r="AS95" t="str">
        <f t="shared" si="258"/>
        <v>51 Skilled agricultural and related trades</v>
      </c>
      <c r="AT95" s="18">
        <f t="shared" si="230"/>
        <v>-4.4462062384375001</v>
      </c>
      <c r="AU95" s="18">
        <f t="shared" si="230"/>
        <v>-11.946189397872143</v>
      </c>
      <c r="AV95" s="18">
        <f t="shared" si="230"/>
        <v>3.1464859954221325</v>
      </c>
      <c r="AW95" s="18">
        <f t="shared" si="230"/>
        <v>3.6517744764670734</v>
      </c>
      <c r="AX95" s="18">
        <f t="shared" si="231"/>
        <v>2.4440488715153252</v>
      </c>
      <c r="AZ95" s="18">
        <f t="shared" si="232"/>
        <v>3.4830705487557845</v>
      </c>
      <c r="BA95" s="18">
        <f t="shared" si="233"/>
        <v>4.0747278437245127</v>
      </c>
      <c r="BB95" s="18">
        <f t="shared" si="234"/>
        <v>6.2754599471892103</v>
      </c>
      <c r="BD95" t="str">
        <f t="shared" si="259"/>
        <v>51 Skilled agricultural and related trades</v>
      </c>
      <c r="BE95" s="18">
        <f t="shared" si="235"/>
        <v>-1.2157807825663669</v>
      </c>
      <c r="BF95" s="18">
        <f t="shared" si="235"/>
        <v>-22.110849651719043</v>
      </c>
      <c r="BG95" s="18">
        <f t="shared" si="235"/>
        <v>0.90230297385849312</v>
      </c>
      <c r="BH95" s="18">
        <f t="shared" si="235"/>
        <v>0.59777871739128408</v>
      </c>
      <c r="BI95" s="18">
        <f t="shared" si="236"/>
        <v>-0.90445238236437353</v>
      </c>
      <c r="BK95" s="18">
        <f t="shared" si="237"/>
        <v>0.69918454815969255</v>
      </c>
      <c r="BL95" s="18">
        <f t="shared" si="238"/>
        <v>3.0435799809420905</v>
      </c>
      <c r="BM95" s="18">
        <f t="shared" si="239"/>
        <v>3.5111333265862577</v>
      </c>
      <c r="BO95" t="str">
        <f t="shared" si="260"/>
        <v>51 Skilled agricultural and related trades</v>
      </c>
      <c r="BP95" s="18">
        <f t="shared" si="240"/>
        <v>-0.84777720043348603</v>
      </c>
      <c r="BQ95" s="18">
        <f t="shared" si="240"/>
        <v>-25.504656916461155</v>
      </c>
      <c r="BR95" s="18">
        <f t="shared" si="240"/>
        <v>1.2338721248935647</v>
      </c>
      <c r="BS95" s="18">
        <f t="shared" si="240"/>
        <v>-0.55792639293219537</v>
      </c>
      <c r="BT95" s="18">
        <f t="shared" si="241"/>
        <v>-1.7904422490330973</v>
      </c>
      <c r="BV95" s="18">
        <f t="shared" si="242"/>
        <v>3.5787980459933699E-2</v>
      </c>
      <c r="BW95" s="18">
        <f t="shared" si="243"/>
        <v>3.1447070450658865</v>
      </c>
      <c r="BX95" s="18">
        <f t="shared" si="244"/>
        <v>3.1679281935698356</v>
      </c>
      <c r="BZ95" t="str">
        <f t="shared" si="261"/>
        <v>51 Skilled agricultural and related trades</v>
      </c>
      <c r="CA95" s="18">
        <f t="shared" si="245"/>
        <v>-5.1325972898272232</v>
      </c>
      <c r="CB95" s="18">
        <f t="shared" si="245"/>
        <v>-4.2270618364314121</v>
      </c>
      <c r="CC95" s="18">
        <f t="shared" si="245"/>
        <v>-0.3633158304930717</v>
      </c>
      <c r="CD95" s="18">
        <f t="shared" si="245"/>
        <v>0.88173137781375477</v>
      </c>
      <c r="CE95" s="18">
        <f t="shared" si="246"/>
        <v>0.16512235113719242</v>
      </c>
      <c r="CG95" s="18">
        <f t="shared" si="247"/>
        <v>0.46499651169809031</v>
      </c>
      <c r="CH95" s="18">
        <f t="shared" si="248"/>
        <v>2.6162312222016704</v>
      </c>
      <c r="CI95" s="18">
        <f t="shared" si="249"/>
        <v>2.9434924392328865</v>
      </c>
      <c r="CK95" t="str">
        <f t="shared" si="262"/>
        <v>51 Skilled agricultural and related trades</v>
      </c>
      <c r="CL95" s="18">
        <f t="shared" si="250"/>
        <v>-6.1894127874088323</v>
      </c>
      <c r="CM95" s="18">
        <f t="shared" si="250"/>
        <v>-19.207264226076369</v>
      </c>
      <c r="CN95" s="18">
        <f t="shared" si="250"/>
        <v>-5.3380131695042188</v>
      </c>
      <c r="CO95" s="18">
        <f t="shared" si="250"/>
        <v>-6.421980081115974</v>
      </c>
      <c r="CP95" s="18">
        <f t="shared" si="251"/>
        <v>-6.9429444779876892</v>
      </c>
      <c r="CR95" s="18">
        <f t="shared" si="252"/>
        <v>-6.0620440011273864</v>
      </c>
      <c r="CS95" s="18">
        <f t="shared" si="253"/>
        <v>1.4933348689304848</v>
      </c>
      <c r="CT95" s="18">
        <f t="shared" si="254"/>
        <v>-2.9274060219538933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7.2573188346386264</v>
      </c>
      <c r="C96" s="18">
        <f t="shared" si="210"/>
        <v>-23.887482681783311</v>
      </c>
      <c r="D96" s="18">
        <f t="shared" si="210"/>
        <v>5.9206191117483487</v>
      </c>
      <c r="E96" s="18">
        <f t="shared" si="210"/>
        <v>4.3310800419699369</v>
      </c>
      <c r="F96" s="18">
        <f t="shared" si="211"/>
        <v>2.7793766650427765</v>
      </c>
      <c r="H96" s="18">
        <f t="shared" si="212"/>
        <v>4.8582581158253646</v>
      </c>
      <c r="I96" s="18">
        <f t="shared" si="213"/>
        <v>3.2767309093036046</v>
      </c>
      <c r="J96" s="18">
        <f t="shared" si="214"/>
        <v>6.7373662015566715</v>
      </c>
      <c r="L96" t="str">
        <f t="shared" si="255"/>
        <v>52 Skilled metal, electrical and electronic trades</v>
      </c>
      <c r="M96" s="18">
        <f t="shared" si="215"/>
        <v>7.620714231257808</v>
      </c>
      <c r="N96" s="18">
        <f t="shared" si="215"/>
        <v>-27.279311699917219</v>
      </c>
      <c r="O96" s="18">
        <f t="shared" si="215"/>
        <v>11.696435404597484</v>
      </c>
      <c r="P96" s="18">
        <f t="shared" si="215"/>
        <v>5.2286755911046923</v>
      </c>
      <c r="Q96" s="18">
        <f t="shared" si="216"/>
        <v>4.7610215172534165</v>
      </c>
      <c r="S96" s="18">
        <f t="shared" si="217"/>
        <v>7.3418742709794982</v>
      </c>
      <c r="T96" s="18">
        <f t="shared" si="218"/>
        <v>4.4537110920309209</v>
      </c>
      <c r="U96" s="18">
        <f t="shared" si="219"/>
        <v>9.340079141631108</v>
      </c>
      <c r="W96" t="str">
        <f t="shared" si="256"/>
        <v>52 Skilled metal, electrical and electronic trades</v>
      </c>
      <c r="X96" s="18">
        <f t="shared" si="220"/>
        <v>0.15841897651054371</v>
      </c>
      <c r="Y96" s="18">
        <f t="shared" si="220"/>
        <v>-18.32722629725766</v>
      </c>
      <c r="Z96" s="18">
        <f t="shared" si="220"/>
        <v>4.855886388674735</v>
      </c>
      <c r="AA96" s="18">
        <f t="shared" si="220"/>
        <v>2.2056015775421711</v>
      </c>
      <c r="AB96" s="18">
        <f t="shared" si="221"/>
        <v>1.5925293925724615</v>
      </c>
      <c r="AD96" s="18">
        <f t="shared" si="222"/>
        <v>3.0815019522917986</v>
      </c>
      <c r="AE96" s="18">
        <f t="shared" si="223"/>
        <v>3.4101658390092826</v>
      </c>
      <c r="AF96" s="18">
        <f t="shared" si="224"/>
        <v>5.4929216931544511</v>
      </c>
      <c r="AH96" t="str">
        <f t="shared" si="257"/>
        <v>52 Skilled metal, electrical and electronic trades</v>
      </c>
      <c r="AI96" s="18">
        <f t="shared" si="225"/>
        <v>-2.0416282209784531</v>
      </c>
      <c r="AJ96" s="18">
        <f t="shared" si="225"/>
        <v>-16.300153804865246</v>
      </c>
      <c r="AK96" s="18">
        <f t="shared" si="225"/>
        <v>1.859525709588028</v>
      </c>
      <c r="AL96" s="18">
        <f t="shared" si="225"/>
        <v>1.8727856539794141</v>
      </c>
      <c r="AM96" s="18">
        <f t="shared" si="226"/>
        <v>0.62529588808120096</v>
      </c>
      <c r="AO96" s="18">
        <f t="shared" si="227"/>
        <v>1.8683654807308603</v>
      </c>
      <c r="AP96" s="18">
        <f t="shared" si="228"/>
        <v>2.7393406982649582</v>
      </c>
      <c r="AQ96" s="18">
        <f t="shared" si="229"/>
        <v>4.0726695286303016</v>
      </c>
      <c r="AS96" t="str">
        <f t="shared" si="258"/>
        <v>52 Skilled metal, electrical and electronic trades</v>
      </c>
      <c r="AT96" s="18">
        <f t="shared" si="230"/>
        <v>-1.5154500096591139</v>
      </c>
      <c r="AU96" s="18">
        <f t="shared" si="230"/>
        <v>-13.603747325607019</v>
      </c>
      <c r="AV96" s="18">
        <f t="shared" si="230"/>
        <v>1.1469879709771424</v>
      </c>
      <c r="AW96" s="18">
        <f t="shared" si="230"/>
        <v>0.98898973844827598</v>
      </c>
      <c r="AX96" s="18">
        <f t="shared" si="231"/>
        <v>5.7580558406566951E-2</v>
      </c>
      <c r="AZ96" s="18">
        <f t="shared" si="232"/>
        <v>1.0416283742793242</v>
      </c>
      <c r="BA96" s="18">
        <f t="shared" si="233"/>
        <v>2.598868374929264</v>
      </c>
      <c r="BB96" s="18">
        <f t="shared" si="234"/>
        <v>3.3427123242050216</v>
      </c>
      <c r="BD96" t="str">
        <f t="shared" si="259"/>
        <v>52 Skilled metal, electrical and electronic trades</v>
      </c>
      <c r="BE96" s="18">
        <f t="shared" si="235"/>
        <v>3.1882521153195675</v>
      </c>
      <c r="BF96" s="18">
        <f t="shared" si="235"/>
        <v>-16.964118888121117</v>
      </c>
      <c r="BG96" s="18">
        <f t="shared" si="235"/>
        <v>0.29624734871598335</v>
      </c>
      <c r="BH96" s="18">
        <f t="shared" si="235"/>
        <v>-0.33517083245152568</v>
      </c>
      <c r="BI96" s="18">
        <f t="shared" si="236"/>
        <v>-1.2711040913198746</v>
      </c>
      <c r="BK96" s="18">
        <f t="shared" si="237"/>
        <v>-0.12514102500325031</v>
      </c>
      <c r="BL96" s="18">
        <f t="shared" si="238"/>
        <v>2.0276025844723211</v>
      </c>
      <c r="BM96" s="18">
        <f t="shared" si="239"/>
        <v>1.9333358590574834</v>
      </c>
      <c r="BO96" t="str">
        <f t="shared" si="260"/>
        <v>52 Skilled metal, electrical and electronic trades</v>
      </c>
      <c r="BP96" s="18">
        <f t="shared" si="240"/>
        <v>1.8020030848545643</v>
      </c>
      <c r="BQ96" s="18">
        <f t="shared" si="240"/>
        <v>-20.043243713486202</v>
      </c>
      <c r="BR96" s="18">
        <f t="shared" si="240"/>
        <v>-7.2581919437852971E-2</v>
      </c>
      <c r="BS96" s="18">
        <f t="shared" si="240"/>
        <v>-1.5751992355733324</v>
      </c>
      <c r="BT96" s="18">
        <f t="shared" si="241"/>
        <v>-2.3841711099881091</v>
      </c>
      <c r="BV96" s="18">
        <f t="shared" si="242"/>
        <v>-1.0768542781444235</v>
      </c>
      <c r="BW96" s="18">
        <f t="shared" si="243"/>
        <v>2.070142233739225</v>
      </c>
      <c r="BX96" s="18">
        <f t="shared" si="244"/>
        <v>1.2784405010571653</v>
      </c>
      <c r="BZ96" t="str">
        <f t="shared" si="261"/>
        <v>52 Skilled metal, electrical and electronic trades</v>
      </c>
      <c r="CA96" s="18">
        <f t="shared" si="245"/>
        <v>-1.5818240830718144</v>
      </c>
      <c r="CB96" s="18">
        <f t="shared" si="245"/>
        <v>-11.633619174597721</v>
      </c>
      <c r="CC96" s="18">
        <f t="shared" si="245"/>
        <v>-3.5221282089654804</v>
      </c>
      <c r="CD96" s="18">
        <f t="shared" si="245"/>
        <v>-5.5992552798264761</v>
      </c>
      <c r="CE96" s="18">
        <f t="shared" si="246"/>
        <v>-5.3465952635298635</v>
      </c>
      <c r="CG96" s="18">
        <f t="shared" si="247"/>
        <v>-4.9118965910311623</v>
      </c>
      <c r="CH96" s="18">
        <f t="shared" si="248"/>
        <v>1.552960683722282</v>
      </c>
      <c r="CI96" s="18">
        <f t="shared" si="249"/>
        <v>-2.0777249982299906</v>
      </c>
      <c r="CK96" t="str">
        <f t="shared" si="262"/>
        <v>52 Skilled metal, electrical and electronic trades</v>
      </c>
      <c r="CL96" s="18">
        <f t="shared" si="250"/>
        <v>-3.08555093353865</v>
      </c>
      <c r="CM96" s="18">
        <f t="shared" si="250"/>
        <v>-21.064791941208416</v>
      </c>
      <c r="CN96" s="18">
        <f t="shared" si="250"/>
        <v>-8.8116005576501006</v>
      </c>
      <c r="CO96" s="18">
        <f t="shared" si="250"/>
        <v>-3.928157859566106</v>
      </c>
      <c r="CP96" s="18">
        <f t="shared" si="251"/>
        <v>-6.6352112163624017</v>
      </c>
      <c r="CR96" s="18">
        <f t="shared" si="252"/>
        <v>-5.5843596177069692</v>
      </c>
      <c r="CS96" s="18">
        <f t="shared" si="253"/>
        <v>1.3202923894207519</v>
      </c>
      <c r="CT96" s="18">
        <f t="shared" si="254"/>
        <v>-2.9337073949704418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-4.9197510375499354</v>
      </c>
      <c r="C97" s="18">
        <f t="shared" si="210"/>
        <v>-38.446182092893231</v>
      </c>
      <c r="D97" s="18">
        <f t="shared" si="210"/>
        <v>9.9312650064784957</v>
      </c>
      <c r="E97" s="18">
        <f t="shared" si="210"/>
        <v>1.0050388146980893</v>
      </c>
      <c r="F97" s="18">
        <f t="shared" si="211"/>
        <v>0.55258042018746512</v>
      </c>
      <c r="H97" s="18">
        <f t="shared" si="212"/>
        <v>3.8968630394490056</v>
      </c>
      <c r="I97" s="18">
        <f t="shared" si="213"/>
        <v>3.3545282090636119</v>
      </c>
      <c r="J97" s="18">
        <f t="shared" si="214"/>
        <v>6.0533406997898664</v>
      </c>
      <c r="L97" t="str">
        <f t="shared" si="255"/>
        <v>53 Skilled construction and building trades</v>
      </c>
      <c r="M97" s="18">
        <f t="shared" si="215"/>
        <v>8.5543784191530072</v>
      </c>
      <c r="N97" s="18">
        <f t="shared" si="215"/>
        <v>-29.106718340538119</v>
      </c>
      <c r="O97" s="18">
        <f t="shared" si="215"/>
        <v>7.5297064324855167</v>
      </c>
      <c r="P97" s="18">
        <f t="shared" si="215"/>
        <v>3.8785935846277209</v>
      </c>
      <c r="Q97" s="18">
        <f t="shared" si="216"/>
        <v>2.5284163865493703</v>
      </c>
      <c r="S97" s="18">
        <f t="shared" si="217"/>
        <v>5.0816444994848053</v>
      </c>
      <c r="T97" s="18">
        <f t="shared" si="218"/>
        <v>3.6899719240148565</v>
      </c>
      <c r="U97" s="18">
        <f t="shared" si="219"/>
        <v>7.169645693542992</v>
      </c>
      <c r="W97" t="str">
        <f t="shared" si="256"/>
        <v>53 Skilled construction and building trades</v>
      </c>
      <c r="X97" s="18">
        <f t="shared" si="220"/>
        <v>-0.62929836171845555</v>
      </c>
      <c r="Y97" s="18">
        <f t="shared" si="220"/>
        <v>-19.242182338653834</v>
      </c>
      <c r="Z97" s="18">
        <f t="shared" si="220"/>
        <v>4.8462048572159411</v>
      </c>
      <c r="AA97" s="18">
        <f t="shared" si="220"/>
        <v>1.465706357228358</v>
      </c>
      <c r="AB97" s="18">
        <f t="shared" si="221"/>
        <v>1.0581424488421254</v>
      </c>
      <c r="AD97" s="18">
        <f t="shared" si="222"/>
        <v>2.5802516927695418</v>
      </c>
      <c r="AE97" s="18">
        <f t="shared" si="223"/>
        <v>3.3878169356259535</v>
      </c>
      <c r="AF97" s="18">
        <f t="shared" si="224"/>
        <v>5.1162322718840025</v>
      </c>
      <c r="AH97" t="str">
        <f t="shared" si="257"/>
        <v>53 Skilled construction and building trades</v>
      </c>
      <c r="AI97" s="18">
        <f t="shared" si="225"/>
        <v>3.4448962941606931</v>
      </c>
      <c r="AJ97" s="18">
        <f t="shared" si="225"/>
        <v>-12.415232507873618</v>
      </c>
      <c r="AK97" s="18">
        <f t="shared" si="225"/>
        <v>3.6499686173750323</v>
      </c>
      <c r="AL97" s="18">
        <f t="shared" si="225"/>
        <v>1.5788906906128775</v>
      </c>
      <c r="AM97" s="18">
        <f t="shared" si="226"/>
        <v>1.278980176231892</v>
      </c>
      <c r="AO97" s="18">
        <f t="shared" si="227"/>
        <v>2.2646105532916794</v>
      </c>
      <c r="AP97" s="18">
        <f t="shared" si="228"/>
        <v>3.4217269287028396</v>
      </c>
      <c r="AQ97" s="18">
        <f t="shared" si="229"/>
        <v>4.9211949657550713</v>
      </c>
      <c r="AS97" t="str">
        <f t="shared" si="258"/>
        <v>53 Skilled construction and building trades</v>
      </c>
      <c r="AT97" s="18">
        <f t="shared" si="230"/>
        <v>1.9730131145451413</v>
      </c>
      <c r="AU97" s="18">
        <f t="shared" si="230"/>
        <v>-13.995283611359067</v>
      </c>
      <c r="AV97" s="18">
        <f t="shared" si="230"/>
        <v>4.5930306757183237</v>
      </c>
      <c r="AW97" s="18">
        <f t="shared" si="230"/>
        <v>0.91619078848115265</v>
      </c>
      <c r="AX97" s="18">
        <f t="shared" si="231"/>
        <v>1.0363807813432713</v>
      </c>
      <c r="AZ97" s="18">
        <f t="shared" si="232"/>
        <v>2.1272133425976003</v>
      </c>
      <c r="BA97" s="18">
        <f t="shared" si="233"/>
        <v>3.3584069768868519</v>
      </c>
      <c r="BB97" s="18">
        <f t="shared" si="234"/>
        <v>4.7731462117927004</v>
      </c>
      <c r="BD97" t="str">
        <f t="shared" si="259"/>
        <v>53 Skilled construction and building trades</v>
      </c>
      <c r="BE97" s="18">
        <f t="shared" si="235"/>
        <v>4.6082623281413548</v>
      </c>
      <c r="BF97" s="18">
        <f t="shared" si="235"/>
        <v>-17.407438934898288</v>
      </c>
      <c r="BG97" s="18">
        <f t="shared" si="235"/>
        <v>0.90923249715555432</v>
      </c>
      <c r="BH97" s="18">
        <f t="shared" si="235"/>
        <v>-0.99013374349111727</v>
      </c>
      <c r="BI97" s="18">
        <f t="shared" si="236"/>
        <v>-1.5226707837078357</v>
      </c>
      <c r="BK97" s="18">
        <f t="shared" si="237"/>
        <v>-0.36101758154758468</v>
      </c>
      <c r="BL97" s="18">
        <f t="shared" si="238"/>
        <v>2.2004105209990632</v>
      </c>
      <c r="BM97" s="18">
        <f t="shared" si="239"/>
        <v>1.9361123038920347</v>
      </c>
      <c r="BO97" t="str">
        <f t="shared" si="260"/>
        <v>53 Skilled construction and building trades</v>
      </c>
      <c r="BP97" s="18">
        <f t="shared" si="240"/>
        <v>6.469197708919272</v>
      </c>
      <c r="BQ97" s="18">
        <f t="shared" si="240"/>
        <v>-20.169390037430258</v>
      </c>
      <c r="BR97" s="18">
        <f t="shared" si="240"/>
        <v>3.0441214969848307</v>
      </c>
      <c r="BS97" s="18">
        <f t="shared" si="240"/>
        <v>-0.44135329577578153</v>
      </c>
      <c r="BT97" s="18">
        <f t="shared" si="241"/>
        <v>-0.7444700669859694</v>
      </c>
      <c r="BV97" s="18">
        <f t="shared" si="242"/>
        <v>0.70717112464606657</v>
      </c>
      <c r="BW97" s="18">
        <f t="shared" si="243"/>
        <v>2.8338001690696446</v>
      </c>
      <c r="BX97" s="18">
        <f t="shared" si="244"/>
        <v>3.3200017314981567</v>
      </c>
      <c r="BZ97" t="str">
        <f t="shared" si="261"/>
        <v>53 Skilled construction and building trades</v>
      </c>
      <c r="CA97" s="18">
        <f t="shared" si="245"/>
        <v>0.45639387678513277</v>
      </c>
      <c r="CB97" s="18">
        <f t="shared" si="245"/>
        <v>-12.836364573698923</v>
      </c>
      <c r="CC97" s="18">
        <f t="shared" si="245"/>
        <v>-2.0267060351591648</v>
      </c>
      <c r="CD97" s="18">
        <f t="shared" si="245"/>
        <v>-3.2914477235962192</v>
      </c>
      <c r="CE97" s="18">
        <f t="shared" si="246"/>
        <v>-3.5265812494156168</v>
      </c>
      <c r="CG97" s="18">
        <f t="shared" si="247"/>
        <v>-2.871691715311453</v>
      </c>
      <c r="CH97" s="18">
        <f t="shared" si="248"/>
        <v>1.902221480953159</v>
      </c>
      <c r="CI97" s="18">
        <f t="shared" si="249"/>
        <v>-0.1851949475934922</v>
      </c>
      <c r="CK97" t="str">
        <f t="shared" si="262"/>
        <v>53 Skilled construction and building trades</v>
      </c>
      <c r="CL97" s="18">
        <f t="shared" si="250"/>
        <v>0.76139716284160386</v>
      </c>
      <c r="CM97" s="18">
        <f t="shared" si="250"/>
        <v>-18.328852348044443</v>
      </c>
      <c r="CN97" s="18">
        <f t="shared" si="250"/>
        <v>-11.596189096306375</v>
      </c>
      <c r="CO97" s="18">
        <f t="shared" si="250"/>
        <v>-14.542485840403518</v>
      </c>
      <c r="CP97" s="18">
        <f t="shared" si="251"/>
        <v>-13.876755139969188</v>
      </c>
      <c r="CR97" s="18">
        <f t="shared" si="252"/>
        <v>-13.571462116839994</v>
      </c>
      <c r="CS97" s="18">
        <f t="shared" si="253"/>
        <v>0.81263930923012317</v>
      </c>
      <c r="CT97" s="18">
        <f t="shared" si="254"/>
        <v>-9.0441625169191298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0.82835059883115125</v>
      </c>
      <c r="C98" s="18">
        <f t="shared" si="210"/>
        <v>-10.436690291724304</v>
      </c>
      <c r="D98" s="18">
        <f t="shared" si="210"/>
        <v>5.7218519600835682</v>
      </c>
      <c r="E98" s="18">
        <f t="shared" si="210"/>
        <v>3.2001485518495132</v>
      </c>
      <c r="F98" s="18">
        <f t="shared" si="211"/>
        <v>3.0646714340989423</v>
      </c>
      <c r="H98" s="18">
        <f t="shared" si="212"/>
        <v>4.033961362125793</v>
      </c>
      <c r="I98" s="18">
        <f t="shared" si="213"/>
        <v>3.4689936215056338</v>
      </c>
      <c r="J98" s="18">
        <f t="shared" si="214"/>
        <v>6.2353359079701409</v>
      </c>
      <c r="L98" t="str">
        <f t="shared" si="255"/>
        <v>54 Textiles, printing and other skilled trades</v>
      </c>
      <c r="M98" s="18">
        <f t="shared" si="215"/>
        <v>7.5127524969686554</v>
      </c>
      <c r="N98" s="18">
        <f t="shared" si="215"/>
        <v>6.1816872418577251</v>
      </c>
      <c r="O98" s="18">
        <f t="shared" si="215"/>
        <v>5.9104078692061579</v>
      </c>
      <c r="P98" s="18">
        <f t="shared" si="215"/>
        <v>4.6744679934613176</v>
      </c>
      <c r="Q98" s="18">
        <f t="shared" si="216"/>
        <v>5.1530569985221542</v>
      </c>
      <c r="S98" s="18">
        <f t="shared" si="217"/>
        <v>5.0848370261251885</v>
      </c>
      <c r="T98" s="18">
        <f t="shared" si="218"/>
        <v>4.0441265651667502</v>
      </c>
      <c r="U98" s="18">
        <f t="shared" si="219"/>
        <v>7.3971726484971079</v>
      </c>
      <c r="W98" t="str">
        <f t="shared" si="256"/>
        <v>54 Textiles, printing and other skilled trades</v>
      </c>
      <c r="X98" s="18">
        <f t="shared" si="220"/>
        <v>-2.9067945895249969</v>
      </c>
      <c r="Y98" s="18">
        <f t="shared" si="220"/>
        <v>11.251708824879891</v>
      </c>
      <c r="Z98" s="18">
        <f t="shared" si="220"/>
        <v>3.5694487912224515</v>
      </c>
      <c r="AA98" s="18">
        <f t="shared" si="220"/>
        <v>2.4902033666356349</v>
      </c>
      <c r="AB98" s="18">
        <f t="shared" si="221"/>
        <v>3.3547724682117863</v>
      </c>
      <c r="AD98" s="18">
        <f t="shared" si="222"/>
        <v>2.8486964325142194</v>
      </c>
      <c r="AE98" s="18">
        <f t="shared" si="223"/>
        <v>3.7281801793828118</v>
      </c>
      <c r="AF98" s="18">
        <f t="shared" si="224"/>
        <v>5.5725133793399273</v>
      </c>
      <c r="AH98" t="str">
        <f t="shared" si="257"/>
        <v>54 Textiles, printing and other skilled trades</v>
      </c>
      <c r="AI98" s="18">
        <f t="shared" si="225"/>
        <v>-5.1908574862487677</v>
      </c>
      <c r="AJ98" s="18">
        <f t="shared" si="225"/>
        <v>24.979794966634337</v>
      </c>
      <c r="AK98" s="18">
        <f t="shared" si="225"/>
        <v>0.65033204298117209</v>
      </c>
      <c r="AL98" s="18">
        <f t="shared" si="225"/>
        <v>1.9173372240455677</v>
      </c>
      <c r="AM98" s="18">
        <f t="shared" si="226"/>
        <v>2.8222929547180087</v>
      </c>
      <c r="AO98" s="18">
        <f t="shared" si="227"/>
        <v>1.4932398619843745</v>
      </c>
      <c r="AP98" s="18">
        <f t="shared" si="228"/>
        <v>3.4052892108655142</v>
      </c>
      <c r="AQ98" s="18">
        <f t="shared" si="229"/>
        <v>4.3773251524205525</v>
      </c>
      <c r="AS98" t="str">
        <f t="shared" si="258"/>
        <v>54 Textiles, printing and other skilled trades</v>
      </c>
      <c r="AT98" s="18">
        <f t="shared" si="230"/>
        <v>-4.8457303180839411</v>
      </c>
      <c r="AU98" s="18">
        <f t="shared" si="230"/>
        <v>16.976393894687014</v>
      </c>
      <c r="AV98" s="18">
        <f t="shared" si="230"/>
        <v>1.6458168363420178</v>
      </c>
      <c r="AW98" s="18">
        <f t="shared" si="230"/>
        <v>1.604706268454259</v>
      </c>
      <c r="AX98" s="18">
        <f t="shared" si="231"/>
        <v>2.5162594856128484</v>
      </c>
      <c r="AZ98" s="18">
        <f t="shared" si="232"/>
        <v>1.6184079432918219</v>
      </c>
      <c r="BA98" s="18">
        <f t="shared" si="233"/>
        <v>3.2603156245887943</v>
      </c>
      <c r="BB98" s="18">
        <f t="shared" si="234"/>
        <v>4.3365660792782812</v>
      </c>
      <c r="BD98" t="str">
        <f t="shared" si="259"/>
        <v>54 Textiles, printing and other skilled trades</v>
      </c>
      <c r="BE98" s="18">
        <f t="shared" si="235"/>
        <v>0.72860905358071992</v>
      </c>
      <c r="BF98" s="18">
        <f t="shared" si="235"/>
        <v>-5.6305425373946445</v>
      </c>
      <c r="BG98" s="18">
        <f t="shared" si="235"/>
        <v>1.8130560545086993</v>
      </c>
      <c r="BH98" s="18">
        <f t="shared" si="235"/>
        <v>8.6193387902611107E-4</v>
      </c>
      <c r="BI98" s="18">
        <f t="shared" si="236"/>
        <v>0.20003914667885425</v>
      </c>
      <c r="BK98" s="18">
        <f t="shared" si="237"/>
        <v>0.60131402848924154</v>
      </c>
      <c r="BL98" s="18">
        <f t="shared" si="238"/>
        <v>2.4385894263195818</v>
      </c>
      <c r="BM98" s="18">
        <f t="shared" si="239"/>
        <v>2.8731405132291332</v>
      </c>
      <c r="BO98" t="str">
        <f t="shared" si="260"/>
        <v>54 Textiles, printing and other skilled trades</v>
      </c>
      <c r="BP98" s="18">
        <f t="shared" si="240"/>
        <v>-2.526567802451618</v>
      </c>
      <c r="BQ98" s="18">
        <f t="shared" si="240"/>
        <v>-5.8653427105043736</v>
      </c>
      <c r="BR98" s="18">
        <f t="shared" si="240"/>
        <v>-0.53307983213751742</v>
      </c>
      <c r="BS98" s="18">
        <f t="shared" si="240"/>
        <v>-0.5130180422952324</v>
      </c>
      <c r="BT98" s="18">
        <f t="shared" si="241"/>
        <v>-0.86252771887074253</v>
      </c>
      <c r="BV98" s="18">
        <f t="shared" si="242"/>
        <v>-0.51970575512728656</v>
      </c>
      <c r="BW98" s="18">
        <f t="shared" si="243"/>
        <v>2.2166031547055098</v>
      </c>
      <c r="BX98" s="18">
        <f t="shared" si="244"/>
        <v>1.8382077054149404</v>
      </c>
      <c r="BZ98" t="str">
        <f t="shared" si="261"/>
        <v>54 Textiles, printing and other skilled trades</v>
      </c>
      <c r="CA98" s="18">
        <f t="shared" si="245"/>
        <v>-3.9078638683088474</v>
      </c>
      <c r="CB98" s="18">
        <f t="shared" si="245"/>
        <v>-2.3823103914418886</v>
      </c>
      <c r="CC98" s="18">
        <f t="shared" si="245"/>
        <v>-2.7456364028532354</v>
      </c>
      <c r="CD98" s="18">
        <f t="shared" si="245"/>
        <v>-4.9468149346191819</v>
      </c>
      <c r="CE98" s="18">
        <f t="shared" si="246"/>
        <v>-4.1049264537272201</v>
      </c>
      <c r="CG98" s="18">
        <f t="shared" si="247"/>
        <v>-4.2186807132637449</v>
      </c>
      <c r="CH98" s="18">
        <f t="shared" si="248"/>
        <v>1.6845173416396353</v>
      </c>
      <c r="CI98" s="18">
        <f t="shared" si="249"/>
        <v>-1.4062123831843465</v>
      </c>
      <c r="CK98" t="str">
        <f t="shared" si="262"/>
        <v>54 Textiles, printing and other skilled trades</v>
      </c>
      <c r="CL98" s="18">
        <f t="shared" si="250"/>
        <v>-6.239839589359697</v>
      </c>
      <c r="CM98" s="18">
        <f t="shared" si="250"/>
        <v>6.2934524393535307</v>
      </c>
      <c r="CN98" s="18">
        <f t="shared" si="250"/>
        <v>-11.423663584832545</v>
      </c>
      <c r="CO98" s="18">
        <f t="shared" si="250"/>
        <v>-3.4745865483218008</v>
      </c>
      <c r="CP98" s="18">
        <f t="shared" si="251"/>
        <v>-5.4645955339460155</v>
      </c>
      <c r="CR98" s="18">
        <f t="shared" si="252"/>
        <v>-6.2005371109968515</v>
      </c>
      <c r="CS98" s="18">
        <f t="shared" si="253"/>
        <v>1.0992679621987689</v>
      </c>
      <c r="CT98" s="18">
        <f t="shared" si="254"/>
        <v>-3.7798857889181137</v>
      </c>
    </row>
    <row r="99" spans="1:98" x14ac:dyDescent="0.2">
      <c r="A99" t="str">
        <f t="shared" si="209"/>
        <v>61 Caring personal service occupations</v>
      </c>
      <c r="B99" s="18">
        <f t="shared" si="210"/>
        <v>8.4503374387854038</v>
      </c>
      <c r="C99" s="18">
        <f t="shared" si="210"/>
        <v>-0.7010479679320003</v>
      </c>
      <c r="D99" s="18">
        <f t="shared" si="210"/>
        <v>6.9376307474231513</v>
      </c>
      <c r="E99" s="18">
        <f t="shared" si="210"/>
        <v>6.1347617655984843</v>
      </c>
      <c r="F99" s="18">
        <f t="shared" si="211"/>
        <v>5.9432695686378212</v>
      </c>
      <c r="H99" s="18">
        <f t="shared" si="212"/>
        <v>6.4017127593505974</v>
      </c>
      <c r="I99" s="18">
        <f t="shared" si="213"/>
        <v>4.3582775536549878</v>
      </c>
      <c r="J99" s="18">
        <f t="shared" si="214"/>
        <v>8.5699145076647554</v>
      </c>
      <c r="L99" t="str">
        <f t="shared" si="255"/>
        <v>61 Caring personal service occupations</v>
      </c>
      <c r="M99" s="18">
        <f t="shared" si="215"/>
        <v>11.008408388820179</v>
      </c>
      <c r="N99" s="18">
        <f t="shared" si="215"/>
        <v>3.0168306550738322</v>
      </c>
      <c r="O99" s="18">
        <f t="shared" si="215"/>
        <v>7.4455735675989176</v>
      </c>
      <c r="P99" s="18">
        <f t="shared" si="215"/>
        <v>6.7310421886032534</v>
      </c>
      <c r="Q99" s="18">
        <f t="shared" si="216"/>
        <v>6.7173163954423964</v>
      </c>
      <c r="S99" s="18">
        <f t="shared" si="217"/>
        <v>6.9686897755319333</v>
      </c>
      <c r="T99" s="18">
        <f t="shared" si="218"/>
        <v>4.7284835509099565</v>
      </c>
      <c r="U99" s="18">
        <f t="shared" si="219"/>
        <v>9.2051469876833547</v>
      </c>
      <c r="W99" t="str">
        <f t="shared" si="256"/>
        <v>61 Caring personal service occupations</v>
      </c>
      <c r="X99" s="18">
        <f t="shared" si="220"/>
        <v>1.154303578607796</v>
      </c>
      <c r="Y99" s="18">
        <f t="shared" si="220"/>
        <v>16.154219839034511</v>
      </c>
      <c r="Z99" s="18">
        <f t="shared" si="220"/>
        <v>3.2820638376793054</v>
      </c>
      <c r="AA99" s="18">
        <f t="shared" si="220"/>
        <v>2.6993838680265059</v>
      </c>
      <c r="AB99" s="18">
        <f t="shared" si="221"/>
        <v>3.6757938525279865</v>
      </c>
      <c r="AD99" s="18">
        <f t="shared" si="222"/>
        <v>2.8932443535879315</v>
      </c>
      <c r="AE99" s="18">
        <f t="shared" si="223"/>
        <v>4.2086578264328933</v>
      </c>
      <c r="AF99" s="18">
        <f t="shared" si="224"/>
        <v>5.9801384659233126</v>
      </c>
      <c r="AH99" t="str">
        <f t="shared" si="257"/>
        <v>61 Caring personal service occupations</v>
      </c>
      <c r="AI99" s="18">
        <f t="shared" si="225"/>
        <v>-1.9617701872296167</v>
      </c>
      <c r="AJ99" s="18">
        <f t="shared" si="225"/>
        <v>18.530563999487715</v>
      </c>
      <c r="AK99" s="18">
        <f t="shared" si="225"/>
        <v>0.59366670829739121</v>
      </c>
      <c r="AL99" s="18">
        <f t="shared" si="225"/>
        <v>1.1916552005417413</v>
      </c>
      <c r="AM99" s="18">
        <f t="shared" si="226"/>
        <v>2.0077477738190908</v>
      </c>
      <c r="AO99" s="18">
        <f t="shared" si="227"/>
        <v>0.99193176543526107</v>
      </c>
      <c r="AP99" s="18">
        <f t="shared" si="228"/>
        <v>3.3612340255759543</v>
      </c>
      <c r="AQ99" s="18">
        <f t="shared" si="229"/>
        <v>4.0023301276057577</v>
      </c>
      <c r="AS99" t="str">
        <f t="shared" si="258"/>
        <v>61 Caring personal service occupations</v>
      </c>
      <c r="AT99" s="18">
        <f t="shared" si="230"/>
        <v>-0.42006230495964525</v>
      </c>
      <c r="AU99" s="18">
        <f t="shared" si="230"/>
        <v>16.556955818074591</v>
      </c>
      <c r="AV99" s="18">
        <f t="shared" si="230"/>
        <v>0.63167513382647034</v>
      </c>
      <c r="AW99" s="18">
        <f t="shared" si="230"/>
        <v>1.4622860729194498</v>
      </c>
      <c r="AX99" s="18">
        <f t="shared" si="231"/>
        <v>2.083049168748774</v>
      </c>
      <c r="AZ99" s="18">
        <f t="shared" si="232"/>
        <v>1.1846567811163666</v>
      </c>
      <c r="BA99" s="18">
        <f t="shared" si="233"/>
        <v>3.4441328823687778</v>
      </c>
      <c r="BB99" s="18">
        <f t="shared" si="234"/>
        <v>4.2054493888506794</v>
      </c>
      <c r="BD99" t="str">
        <f t="shared" si="259"/>
        <v>61 Caring personal service occupations</v>
      </c>
      <c r="BE99" s="18">
        <f t="shared" si="235"/>
        <v>4.1107970997819043</v>
      </c>
      <c r="BF99" s="18">
        <f t="shared" si="235"/>
        <v>-5.4253094011436964</v>
      </c>
      <c r="BG99" s="18">
        <f t="shared" si="235"/>
        <v>2.2673703361806963</v>
      </c>
      <c r="BH99" s="18">
        <f t="shared" si="235"/>
        <v>0.92084838945865055</v>
      </c>
      <c r="BI99" s="18">
        <f t="shared" si="236"/>
        <v>0.92920009252133173</v>
      </c>
      <c r="BK99" s="18">
        <f t="shared" si="237"/>
        <v>1.3677075073492473</v>
      </c>
      <c r="BL99" s="18">
        <f t="shared" si="238"/>
        <v>3.3587805804595527</v>
      </c>
      <c r="BM99" s="18">
        <f t="shared" si="239"/>
        <v>4.2515305764921019</v>
      </c>
      <c r="BO99" t="str">
        <f t="shared" si="260"/>
        <v>61 Caring personal service occupations</v>
      </c>
      <c r="BP99" s="18">
        <f t="shared" si="240"/>
        <v>0.55284894208038615</v>
      </c>
      <c r="BQ99" s="18">
        <f t="shared" si="240"/>
        <v>-18.164006780883302</v>
      </c>
      <c r="BR99" s="18">
        <f t="shared" si="240"/>
        <v>0.97518023171812018</v>
      </c>
      <c r="BS99" s="18">
        <f t="shared" si="240"/>
        <v>-1.9824322786994086</v>
      </c>
      <c r="BT99" s="18">
        <f t="shared" si="241"/>
        <v>-2.1769842702852538</v>
      </c>
      <c r="BV99" s="18">
        <f t="shared" si="242"/>
        <v>-1.0063144775509403</v>
      </c>
      <c r="BW99" s="18">
        <f t="shared" si="243"/>
        <v>2.8019529026335865</v>
      </c>
      <c r="BX99" s="18">
        <f t="shared" si="244"/>
        <v>2.1351573106947352</v>
      </c>
      <c r="BZ99" t="str">
        <f t="shared" si="261"/>
        <v>61 Caring personal service occupations</v>
      </c>
      <c r="CA99" s="18">
        <f t="shared" si="245"/>
        <v>-11.328013284315075</v>
      </c>
      <c r="CB99" s="18">
        <f t="shared" si="245"/>
        <v>-19.240020519406819</v>
      </c>
      <c r="CC99" s="18">
        <f t="shared" si="245"/>
        <v>-6.9907321058776617</v>
      </c>
      <c r="CD99" s="18">
        <f t="shared" si="245"/>
        <v>-2.9320649688895584</v>
      </c>
      <c r="CE99" s="18">
        <f t="shared" si="246"/>
        <v>-5.3138240295562689</v>
      </c>
      <c r="CG99" s="18">
        <f t="shared" si="247"/>
        <v>-4.3042605773707781</v>
      </c>
      <c r="CH99" s="18">
        <f t="shared" si="248"/>
        <v>1.360262551457514</v>
      </c>
      <c r="CI99" s="18">
        <f t="shared" si="249"/>
        <v>-1.9737669118897738</v>
      </c>
      <c r="CK99" t="str">
        <f t="shared" si="262"/>
        <v>61 Caring personal service occupations</v>
      </c>
      <c r="CL99" s="18">
        <f t="shared" si="250"/>
        <v>-5.7087808107111009</v>
      </c>
      <c r="CM99" s="18">
        <f t="shared" si="250"/>
        <v>6.4502384760580567</v>
      </c>
      <c r="CN99" s="18">
        <f t="shared" si="250"/>
        <v>-4.3807555504942197</v>
      </c>
      <c r="CO99" s="18">
        <f t="shared" si="250"/>
        <v>-2.7622861333001181</v>
      </c>
      <c r="CP99" s="18">
        <f t="shared" si="251"/>
        <v>-2.7221897631060532</v>
      </c>
      <c r="CR99" s="18">
        <f t="shared" si="252"/>
        <v>-3.304797100078849</v>
      </c>
      <c r="CS99" s="18">
        <f t="shared" si="253"/>
        <v>1.3597153366882386</v>
      </c>
      <c r="CT99" s="18">
        <f t="shared" si="254"/>
        <v>-1.2455227866908669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15.805608927260174</v>
      </c>
      <c r="C100" s="18">
        <f t="shared" si="210"/>
        <v>5.4797663475760094</v>
      </c>
      <c r="D100" s="18">
        <f t="shared" si="210"/>
        <v>8.1558739745245301</v>
      </c>
      <c r="E100" s="18">
        <f t="shared" si="210"/>
        <v>6.144821397083744</v>
      </c>
      <c r="F100" s="18">
        <f t="shared" si="211"/>
        <v>6.7272916589224963</v>
      </c>
      <c r="H100" s="18">
        <f t="shared" si="212"/>
        <v>6.8109827042115434</v>
      </c>
      <c r="I100" s="18">
        <f t="shared" si="213"/>
        <v>4.6717627557303798</v>
      </c>
      <c r="J100" s="18">
        <f t="shared" si="214"/>
        <v>9.0554375432619914</v>
      </c>
      <c r="L100" t="str">
        <f t="shared" si="255"/>
        <v>62 Leisure, travel and related personal service occupations</v>
      </c>
      <c r="M100" s="18">
        <f t="shared" si="215"/>
        <v>7.3903874352690302</v>
      </c>
      <c r="N100" s="18">
        <f t="shared" si="215"/>
        <v>-1.5132978065585778</v>
      </c>
      <c r="O100" s="18">
        <f t="shared" si="215"/>
        <v>5.6051641107248473</v>
      </c>
      <c r="P100" s="18">
        <f t="shared" si="215"/>
        <v>6.2491591897442689</v>
      </c>
      <c r="Q100" s="18">
        <f t="shared" si="216"/>
        <v>5.5458470394494919</v>
      </c>
      <c r="S100" s="18">
        <f t="shared" si="217"/>
        <v>6.0340589893902008</v>
      </c>
      <c r="T100" s="18">
        <f t="shared" si="218"/>
        <v>4.2282184392178346</v>
      </c>
      <c r="U100" s="18">
        <f t="shared" si="219"/>
        <v>8.2173232783153694</v>
      </c>
      <c r="W100" t="str">
        <f t="shared" si="256"/>
        <v>62 Leisure, travel and related personal service occupations</v>
      </c>
      <c r="X100" s="18">
        <f t="shared" si="220"/>
        <v>2.0335108150177472</v>
      </c>
      <c r="Y100" s="18">
        <f t="shared" si="220"/>
        <v>4.8219815031376401</v>
      </c>
      <c r="Z100" s="18">
        <f t="shared" si="220"/>
        <v>4.3412296656254235</v>
      </c>
      <c r="AA100" s="18">
        <f t="shared" si="220"/>
        <v>3.6780505389346407</v>
      </c>
      <c r="AB100" s="18">
        <f t="shared" si="221"/>
        <v>3.9561103558140909</v>
      </c>
      <c r="AD100" s="18">
        <f t="shared" si="222"/>
        <v>3.898640577777468</v>
      </c>
      <c r="AE100" s="18">
        <f t="shared" si="223"/>
        <v>4.2548907744171638</v>
      </c>
      <c r="AF100" s="18">
        <f t="shared" si="224"/>
        <v>6.6942068909297214</v>
      </c>
      <c r="AH100" t="str">
        <f t="shared" si="257"/>
        <v>62 Leisure, travel and related personal service occupations</v>
      </c>
      <c r="AI100" s="18">
        <f t="shared" si="225"/>
        <v>1.417354999630871</v>
      </c>
      <c r="AJ100" s="18">
        <f t="shared" si="225"/>
        <v>8.1044504148161778</v>
      </c>
      <c r="AK100" s="18">
        <f t="shared" si="225"/>
        <v>2.7312576551763001</v>
      </c>
      <c r="AL100" s="18">
        <f t="shared" si="225"/>
        <v>3.269806659408192</v>
      </c>
      <c r="AM100" s="18">
        <f t="shared" si="226"/>
        <v>3.3964528103666458</v>
      </c>
      <c r="AO100" s="18">
        <f t="shared" si="227"/>
        <v>3.0899773599456948</v>
      </c>
      <c r="AP100" s="18">
        <f t="shared" si="228"/>
        <v>4.0194827906158137</v>
      </c>
      <c r="AQ100" s="18">
        <f t="shared" si="229"/>
        <v>5.9644150300882215</v>
      </c>
      <c r="AS100" t="str">
        <f t="shared" si="258"/>
        <v>62 Leisure, travel and related personal service occupations</v>
      </c>
      <c r="AT100" s="18">
        <f t="shared" si="230"/>
        <v>1.2036452082267779</v>
      </c>
      <c r="AU100" s="18">
        <f t="shared" si="230"/>
        <v>12.440411215257008</v>
      </c>
      <c r="AV100" s="18">
        <f t="shared" si="230"/>
        <v>3.7597355800499166</v>
      </c>
      <c r="AW100" s="18">
        <f t="shared" si="230"/>
        <v>3.5616090197902572</v>
      </c>
      <c r="AX100" s="18">
        <f t="shared" si="231"/>
        <v>4.1575875807362328</v>
      </c>
      <c r="AZ100" s="18">
        <f t="shared" si="232"/>
        <v>3.6276091355416096</v>
      </c>
      <c r="BA100" s="18">
        <f t="shared" si="233"/>
        <v>4.1797455892107482</v>
      </c>
      <c r="BB100" s="18">
        <f t="shared" si="234"/>
        <v>6.4528190695618548</v>
      </c>
      <c r="BD100" t="str">
        <f t="shared" si="259"/>
        <v>62 Leisure, travel and related personal service occupations</v>
      </c>
      <c r="BE100" s="18">
        <f t="shared" si="235"/>
        <v>-0.92499634046973034</v>
      </c>
      <c r="BF100" s="18">
        <f t="shared" si="235"/>
        <v>-10.534337326776422</v>
      </c>
      <c r="BG100" s="18">
        <f t="shared" si="235"/>
        <v>2.7109701427274757E-3</v>
      </c>
      <c r="BH100" s="18">
        <f t="shared" si="235"/>
        <v>-0.60407907680898321</v>
      </c>
      <c r="BI100" s="18">
        <f t="shared" si="236"/>
        <v>-1.0678256187639956</v>
      </c>
      <c r="BK100" s="18">
        <f t="shared" si="237"/>
        <v>-0.40222592851066885</v>
      </c>
      <c r="BL100" s="18">
        <f t="shared" si="238"/>
        <v>2.4630767559630673</v>
      </c>
      <c r="BM100" s="18">
        <f t="shared" si="239"/>
        <v>2.1794577809512328</v>
      </c>
      <c r="BO100" t="str">
        <f t="shared" si="260"/>
        <v>62 Leisure, travel and related personal service occupations</v>
      </c>
      <c r="BP100" s="18">
        <f t="shared" si="240"/>
        <v>-0.83972557237249612</v>
      </c>
      <c r="BQ100" s="18">
        <f t="shared" si="240"/>
        <v>-19.58004367343419</v>
      </c>
      <c r="BR100" s="18">
        <f t="shared" si="240"/>
        <v>3.6871511247915656E-2</v>
      </c>
      <c r="BS100" s="18">
        <f t="shared" si="240"/>
        <v>-1.809649316001527</v>
      </c>
      <c r="BT100" s="18">
        <f t="shared" si="241"/>
        <v>-2.4610046191054114</v>
      </c>
      <c r="BV100" s="18">
        <f t="shared" si="242"/>
        <v>-1.1979608721793822</v>
      </c>
      <c r="BW100" s="18">
        <f t="shared" si="243"/>
        <v>2.5868753044223647</v>
      </c>
      <c r="BX100" s="18">
        <f t="shared" si="244"/>
        <v>1.7719942797932875</v>
      </c>
      <c r="BZ100" t="str">
        <f t="shared" si="261"/>
        <v>62 Leisure, travel and related personal service occupations</v>
      </c>
      <c r="CA100" s="18">
        <f t="shared" si="245"/>
        <v>-1.2697593990573464</v>
      </c>
      <c r="CB100" s="18">
        <f t="shared" si="245"/>
        <v>-15.482984776875453</v>
      </c>
      <c r="CC100" s="18">
        <f t="shared" si="245"/>
        <v>-1.4173666499380788</v>
      </c>
      <c r="CD100" s="18">
        <f t="shared" si="245"/>
        <v>-3.9584888926306183</v>
      </c>
      <c r="CE100" s="18">
        <f t="shared" si="246"/>
        <v>-3.9420078710050044</v>
      </c>
      <c r="CG100" s="18">
        <f t="shared" si="247"/>
        <v>-3.1188107338989468</v>
      </c>
      <c r="CH100" s="18">
        <f t="shared" si="248"/>
        <v>2.0636276603241743</v>
      </c>
      <c r="CI100" s="18">
        <f t="shared" si="249"/>
        <v>-0.13301403529972777</v>
      </c>
      <c r="CK100" t="str">
        <f t="shared" si="262"/>
        <v>62 Leisure, travel and related personal service occupations</v>
      </c>
      <c r="CL100" s="18">
        <f t="shared" si="250"/>
        <v>-5.9750193425996523</v>
      </c>
      <c r="CM100" s="18">
        <f t="shared" si="250"/>
        <v>0.95974796042386235</v>
      </c>
      <c r="CN100" s="18">
        <f t="shared" si="250"/>
        <v>-8.5783609873178115</v>
      </c>
      <c r="CO100" s="18">
        <f t="shared" si="250"/>
        <v>-4.1435315782816451</v>
      </c>
      <c r="CP100" s="18">
        <f t="shared" si="251"/>
        <v>-5.2453635019282574</v>
      </c>
      <c r="CR100" s="18">
        <f t="shared" si="252"/>
        <v>-5.6452103646489675</v>
      </c>
      <c r="CS100" s="18">
        <f t="shared" si="253"/>
        <v>1.1872803808773646</v>
      </c>
      <c r="CT100" s="18">
        <f t="shared" si="254"/>
        <v>-3.2209621548181633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13.815034791981828</v>
      </c>
      <c r="C101" s="18">
        <f t="shared" si="210"/>
        <v>-21.882926103740719</v>
      </c>
      <c r="D101" s="18">
        <f t="shared" si="210"/>
        <v>8.9393245663718091</v>
      </c>
      <c r="E101" s="18">
        <f t="shared" si="210"/>
        <v>4.8455811948820315</v>
      </c>
      <c r="F101" s="18">
        <f t="shared" si="211"/>
        <v>4.1743182759945707</v>
      </c>
      <c r="H101" s="18">
        <f t="shared" si="212"/>
        <v>6.1927775925449957</v>
      </c>
      <c r="I101" s="18">
        <f t="shared" si="213"/>
        <v>4.5660604287522943</v>
      </c>
      <c r="J101" s="18">
        <f t="shared" si="214"/>
        <v>8.5355491764178772</v>
      </c>
      <c r="L101" t="str">
        <f t="shared" si="255"/>
        <v>63 Community and civil enforcement occupations</v>
      </c>
      <c r="M101" s="18">
        <f t="shared" si="215"/>
        <v>5.2677278258705273</v>
      </c>
      <c r="N101" s="18">
        <f t="shared" si="215"/>
        <v>3.204203032819386</v>
      </c>
      <c r="O101" s="18">
        <f t="shared" si="215"/>
        <v>3.0442647913438758</v>
      </c>
      <c r="P101" s="18">
        <f t="shared" si="215"/>
        <v>5.1465558431215808</v>
      </c>
      <c r="Q101" s="18">
        <f t="shared" si="216"/>
        <v>4.3633326588747856</v>
      </c>
      <c r="S101" s="18">
        <f t="shared" si="217"/>
        <v>4.4410692446300803</v>
      </c>
      <c r="T101" s="18">
        <f t="shared" si="218"/>
        <v>3.6952460155887934</v>
      </c>
      <c r="U101" s="18">
        <f t="shared" si="219"/>
        <v>6.6922395893947995</v>
      </c>
      <c r="W101" t="str">
        <f t="shared" si="256"/>
        <v>63 Community and civil enforcement occupations</v>
      </c>
      <c r="X101" s="18">
        <f t="shared" si="220"/>
        <v>-0.80574818249555813</v>
      </c>
      <c r="Y101" s="18">
        <f t="shared" si="220"/>
        <v>17.531796234772457</v>
      </c>
      <c r="Z101" s="18">
        <f t="shared" si="220"/>
        <v>2.229813149323534</v>
      </c>
      <c r="AA101" s="18">
        <f t="shared" si="220"/>
        <v>2.4858089808419637</v>
      </c>
      <c r="AB101" s="18">
        <f t="shared" si="221"/>
        <v>3.2862557556008642</v>
      </c>
      <c r="AD101" s="18">
        <f t="shared" si="222"/>
        <v>2.4004058889851354</v>
      </c>
      <c r="AE101" s="18">
        <f t="shared" si="223"/>
        <v>4.0077571123205757</v>
      </c>
      <c r="AF101" s="18">
        <f t="shared" si="224"/>
        <v>5.4931147994234486</v>
      </c>
      <c r="AH101" t="str">
        <f t="shared" si="257"/>
        <v>63 Community and civil enforcement occupations</v>
      </c>
      <c r="AI101" s="18">
        <f t="shared" si="225"/>
        <v>-3.0682060330484817</v>
      </c>
      <c r="AJ101" s="18">
        <f t="shared" si="225"/>
        <v>33.761101649531497</v>
      </c>
      <c r="AK101" s="18">
        <f t="shared" si="225"/>
        <v>-1.3153593732108115</v>
      </c>
      <c r="AL101" s="18">
        <f t="shared" si="225"/>
        <v>2.7342693264182261</v>
      </c>
      <c r="AM101" s="18">
        <f t="shared" si="226"/>
        <v>3.1384709996001625</v>
      </c>
      <c r="AO101" s="18">
        <f t="shared" si="227"/>
        <v>1.3662574734519151</v>
      </c>
      <c r="AP101" s="18">
        <f t="shared" si="228"/>
        <v>3.2249285252686777</v>
      </c>
      <c r="AQ101" s="18">
        <f t="shared" si="229"/>
        <v>4.1319985633429868</v>
      </c>
      <c r="AS101" t="str">
        <f t="shared" si="258"/>
        <v>63 Community and civil enforcement occupations</v>
      </c>
      <c r="AT101" s="18">
        <f t="shared" si="230"/>
        <v>-3.5806043655050357</v>
      </c>
      <c r="AU101" s="18">
        <f t="shared" si="230"/>
        <v>29.603034647761064</v>
      </c>
      <c r="AV101" s="18">
        <f t="shared" si="230"/>
        <v>-3.6502729582086335</v>
      </c>
      <c r="AW101" s="18">
        <f t="shared" si="230"/>
        <v>0.99169532506768743</v>
      </c>
      <c r="AX101" s="18">
        <f t="shared" si="231"/>
        <v>1.0811711306008664</v>
      </c>
      <c r="AZ101" s="18">
        <f t="shared" si="232"/>
        <v>-0.57995897984889355</v>
      </c>
      <c r="BA101" s="18">
        <f t="shared" si="233"/>
        <v>3.0071811738165977</v>
      </c>
      <c r="BB101" s="18">
        <f t="shared" si="234"/>
        <v>2.6297730396500629</v>
      </c>
      <c r="BD101" t="str">
        <f t="shared" si="259"/>
        <v>63 Community and civil enforcement occupations</v>
      </c>
      <c r="BE101" s="18">
        <f t="shared" si="235"/>
        <v>-6.2640043437368398</v>
      </c>
      <c r="BF101" s="18">
        <f t="shared" si="235"/>
        <v>39.967006632897096</v>
      </c>
      <c r="BG101" s="18">
        <f t="shared" si="235"/>
        <v>-6.6672495986985991</v>
      </c>
      <c r="BH101" s="18">
        <f t="shared" si="235"/>
        <v>1.3616473405322349</v>
      </c>
      <c r="BI101" s="18">
        <f t="shared" si="236"/>
        <v>0.79367666265610648</v>
      </c>
      <c r="BK101" s="18">
        <f t="shared" si="237"/>
        <v>-1.3885991937056419</v>
      </c>
      <c r="BL101" s="18">
        <f t="shared" si="238"/>
        <v>1.6728599042997949</v>
      </c>
      <c r="BM101" s="18">
        <f t="shared" si="239"/>
        <v>0.59669466881633326</v>
      </c>
      <c r="BO101" t="str">
        <f t="shared" si="260"/>
        <v>63 Community and civil enforcement occupations</v>
      </c>
      <c r="BP101" s="18">
        <f t="shared" si="240"/>
        <v>-1.4644254512102384</v>
      </c>
      <c r="BQ101" s="18">
        <f t="shared" si="240"/>
        <v>16.819540051218219</v>
      </c>
      <c r="BR101" s="18">
        <f t="shared" si="240"/>
        <v>-3.4704388840539502</v>
      </c>
      <c r="BS101" s="18">
        <f t="shared" si="240"/>
        <v>0.62596604226869967</v>
      </c>
      <c r="BT101" s="18">
        <f t="shared" si="241"/>
        <v>0.25819028782885223</v>
      </c>
      <c r="BV101" s="18">
        <f t="shared" si="242"/>
        <v>-0.7584620989842028</v>
      </c>
      <c r="BW101" s="18">
        <f t="shared" si="243"/>
        <v>2.2309047787903102</v>
      </c>
      <c r="BX101" s="18">
        <f t="shared" si="244"/>
        <v>1.6824924158743926</v>
      </c>
      <c r="BZ101" t="str">
        <f t="shared" si="261"/>
        <v>63 Community and civil enforcement occupations</v>
      </c>
      <c r="CA101" s="18">
        <f t="shared" si="245"/>
        <v>-2.9747704820050402</v>
      </c>
      <c r="CB101" s="18">
        <f t="shared" si="245"/>
        <v>23.445939774817436</v>
      </c>
      <c r="CC101" s="18">
        <f t="shared" si="245"/>
        <v>-5.2210708371696057</v>
      </c>
      <c r="CD101" s="18">
        <f t="shared" si="245"/>
        <v>-1.9034656057590804</v>
      </c>
      <c r="CE101" s="18">
        <f t="shared" si="246"/>
        <v>-1.5482868155631935</v>
      </c>
      <c r="CG101" s="18">
        <f t="shared" si="247"/>
        <v>-3.0220404166380055</v>
      </c>
      <c r="CH101" s="18">
        <f t="shared" si="248"/>
        <v>1.7688600292143697</v>
      </c>
      <c r="CI101" s="18">
        <f t="shared" si="249"/>
        <v>-0.46884130766011722</v>
      </c>
      <c r="CK101" t="str">
        <f t="shared" si="262"/>
        <v>63 Community and civil enforcement occupations</v>
      </c>
      <c r="CL101" s="18">
        <f t="shared" si="250"/>
        <v>-11.030921679901429</v>
      </c>
      <c r="CM101" s="18">
        <f t="shared" si="250"/>
        <v>47.190016186924751</v>
      </c>
      <c r="CN101" s="18">
        <f t="shared" si="250"/>
        <v>-17.178114339163976</v>
      </c>
      <c r="CO101" s="18">
        <f t="shared" si="250"/>
        <v>-5.5977452965623842</v>
      </c>
      <c r="CP101" s="18">
        <f t="shared" si="251"/>
        <v>-6.8298650178450711</v>
      </c>
      <c r="CR101" s="18">
        <f t="shared" si="252"/>
        <v>-9.6274334805057755</v>
      </c>
      <c r="CS101" s="18">
        <f t="shared" si="253"/>
        <v>0.67388942986912337</v>
      </c>
      <c r="CT101" s="18">
        <f t="shared" si="254"/>
        <v>-7.2181419026054012</v>
      </c>
    </row>
    <row r="102" spans="1:98" x14ac:dyDescent="0.2">
      <c r="A102" t="str">
        <f t="shared" si="209"/>
        <v>71 Sales occupations</v>
      </c>
      <c r="B102" s="18">
        <f t="shared" si="210"/>
        <v>4.6549348272732383</v>
      </c>
      <c r="C102" s="18">
        <f t="shared" si="210"/>
        <v>-11.477580704818624</v>
      </c>
      <c r="D102" s="18">
        <f t="shared" si="210"/>
        <v>3.5668000704191627</v>
      </c>
      <c r="E102" s="18">
        <f t="shared" si="210"/>
        <v>3.8994517568421871</v>
      </c>
      <c r="F102" s="18">
        <f t="shared" si="211"/>
        <v>2.7615246039469854</v>
      </c>
      <c r="H102" s="18">
        <f t="shared" si="212"/>
        <v>3.7884493125741825</v>
      </c>
      <c r="I102" s="18">
        <f t="shared" si="213"/>
        <v>3.2111028679699949</v>
      </c>
      <c r="J102" s="18">
        <f t="shared" si="214"/>
        <v>5.8714366554688313</v>
      </c>
      <c r="L102" t="str">
        <f t="shared" si="255"/>
        <v>71 Sales occupations</v>
      </c>
      <c r="M102" s="18">
        <f t="shared" si="215"/>
        <v>6.4006877054761491</v>
      </c>
      <c r="N102" s="18">
        <f t="shared" si="215"/>
        <v>-2.1117598913034108</v>
      </c>
      <c r="O102" s="18">
        <f t="shared" si="215"/>
        <v>5.3847877942537314</v>
      </c>
      <c r="P102" s="18">
        <f t="shared" si="215"/>
        <v>5.4809680444350084</v>
      </c>
      <c r="Q102" s="18">
        <f t="shared" si="216"/>
        <v>4.9596988579582613</v>
      </c>
      <c r="S102" s="18">
        <f t="shared" si="217"/>
        <v>5.448898211700115</v>
      </c>
      <c r="T102" s="18">
        <f t="shared" si="218"/>
        <v>3.5987048593412618</v>
      </c>
      <c r="U102" s="18">
        <f t="shared" si="219"/>
        <v>7.3949137964555378</v>
      </c>
      <c r="W102" t="str">
        <f t="shared" si="256"/>
        <v>71 Sales occupations</v>
      </c>
      <c r="X102" s="18">
        <f t="shared" si="220"/>
        <v>-1.355495392986894</v>
      </c>
      <c r="Y102" s="18">
        <f t="shared" si="220"/>
        <v>12.548892412958491</v>
      </c>
      <c r="Z102" s="18">
        <f t="shared" si="220"/>
        <v>1.5522014238928294</v>
      </c>
      <c r="AA102" s="18">
        <f t="shared" si="220"/>
        <v>2.6378070592654623</v>
      </c>
      <c r="AB102" s="18">
        <f t="shared" si="221"/>
        <v>2.8883846494488274</v>
      </c>
      <c r="AD102" s="18">
        <f t="shared" si="222"/>
        <v>2.2746551294909434</v>
      </c>
      <c r="AE102" s="18">
        <f t="shared" si="223"/>
        <v>3.2936944005083735</v>
      </c>
      <c r="AF102" s="18">
        <f t="shared" si="224"/>
        <v>4.823821807460682</v>
      </c>
      <c r="AH102" t="str">
        <f t="shared" si="257"/>
        <v>71 Sales occupations</v>
      </c>
      <c r="AI102" s="18">
        <f t="shared" si="225"/>
        <v>-1.844290609390864</v>
      </c>
      <c r="AJ102" s="18">
        <f t="shared" si="225"/>
        <v>16.618929197725517</v>
      </c>
      <c r="AK102" s="18">
        <f t="shared" si="225"/>
        <v>0.42209771994821121</v>
      </c>
      <c r="AL102" s="18">
        <f t="shared" si="225"/>
        <v>2.3394955404659967</v>
      </c>
      <c r="AM102" s="18">
        <f t="shared" si="226"/>
        <v>2.570332500839756</v>
      </c>
      <c r="AO102" s="18">
        <f t="shared" si="227"/>
        <v>1.6963293375110489</v>
      </c>
      <c r="AP102" s="18">
        <f t="shared" si="228"/>
        <v>3.1491897797368384</v>
      </c>
      <c r="AQ102" s="18">
        <f t="shared" si="229"/>
        <v>4.2951980329441142</v>
      </c>
      <c r="AS102" t="str">
        <f t="shared" si="258"/>
        <v>71 Sales occupations</v>
      </c>
      <c r="AT102" s="18">
        <f t="shared" si="230"/>
        <v>-2.656781637815997</v>
      </c>
      <c r="AU102" s="18">
        <f t="shared" si="230"/>
        <v>11.192496456934542</v>
      </c>
      <c r="AV102" s="18">
        <f t="shared" si="230"/>
        <v>-0.39984646967832216</v>
      </c>
      <c r="AW102" s="18">
        <f t="shared" si="230"/>
        <v>1.861051838718919</v>
      </c>
      <c r="AX102" s="18">
        <f t="shared" si="231"/>
        <v>1.7047104733801444</v>
      </c>
      <c r="AZ102" s="18">
        <f t="shared" si="232"/>
        <v>1.101773424835728</v>
      </c>
      <c r="BA102" s="18">
        <f t="shared" si="233"/>
        <v>2.7203492887441838</v>
      </c>
      <c r="BB102" s="18">
        <f t="shared" si="234"/>
        <v>3.4958887117048532</v>
      </c>
      <c r="BD102" t="str">
        <f t="shared" si="259"/>
        <v>71 Sales occupations</v>
      </c>
      <c r="BE102" s="18">
        <f t="shared" si="235"/>
        <v>0.59296267702730887</v>
      </c>
      <c r="BF102" s="18">
        <f t="shared" si="235"/>
        <v>-0.93857462197346475</v>
      </c>
      <c r="BG102" s="18">
        <f t="shared" si="235"/>
        <v>-0.36284792503546992</v>
      </c>
      <c r="BH102" s="18">
        <f t="shared" si="235"/>
        <v>-3.1425953623209768E-2</v>
      </c>
      <c r="BI102" s="18">
        <f t="shared" si="236"/>
        <v>-0.19199389234628716</v>
      </c>
      <c r="BK102" s="18">
        <f t="shared" si="237"/>
        <v>-0.14202225283836967</v>
      </c>
      <c r="BL102" s="18">
        <f t="shared" si="238"/>
        <v>2.4211281976393328</v>
      </c>
      <c r="BM102" s="18">
        <f t="shared" si="239"/>
        <v>2.3198317126539969</v>
      </c>
      <c r="BO102" t="str">
        <f t="shared" si="260"/>
        <v>71 Sales occupations</v>
      </c>
      <c r="BP102" s="18">
        <f t="shared" si="240"/>
        <v>-1.2042632506838236</v>
      </c>
      <c r="BQ102" s="18">
        <f t="shared" si="240"/>
        <v>-12.674272625704052</v>
      </c>
      <c r="BR102" s="18">
        <f t="shared" si="240"/>
        <v>-0.98181870352569423</v>
      </c>
      <c r="BS102" s="18">
        <f t="shared" si="240"/>
        <v>-2.0408855202159182</v>
      </c>
      <c r="BT102" s="18">
        <f t="shared" si="241"/>
        <v>-2.4144890873520897</v>
      </c>
      <c r="BV102" s="18">
        <f t="shared" si="242"/>
        <v>-1.6891278729905923</v>
      </c>
      <c r="BW102" s="18">
        <f t="shared" si="243"/>
        <v>2.4043377075431582</v>
      </c>
      <c r="BX102" s="18">
        <f t="shared" si="244"/>
        <v>1.237826207795667</v>
      </c>
      <c r="BZ102" t="str">
        <f t="shared" si="261"/>
        <v>71 Sales occupations</v>
      </c>
      <c r="CA102" s="18">
        <f t="shared" si="245"/>
        <v>-2.5856425388448012</v>
      </c>
      <c r="CB102" s="18">
        <f t="shared" si="245"/>
        <v>-9.2240001083138683</v>
      </c>
      <c r="CC102" s="18">
        <f t="shared" si="245"/>
        <v>-5.0497982681996234</v>
      </c>
      <c r="CD102" s="18">
        <f t="shared" si="245"/>
        <v>-8.3580300393820366</v>
      </c>
      <c r="CE102" s="18">
        <f t="shared" si="246"/>
        <v>-7.3917523522246675</v>
      </c>
      <c r="CG102" s="18">
        <f t="shared" si="247"/>
        <v>-7.2682957427855355</v>
      </c>
      <c r="CH102" s="18">
        <f t="shared" si="248"/>
        <v>1.4221465118304133</v>
      </c>
      <c r="CI102" s="18">
        <f t="shared" si="249"/>
        <v>-3.8106736215900883</v>
      </c>
      <c r="CK102" t="str">
        <f t="shared" si="262"/>
        <v>71 Sales occupations</v>
      </c>
      <c r="CL102" s="18">
        <f t="shared" si="250"/>
        <v>-6.6628064100934132</v>
      </c>
      <c r="CM102" s="18">
        <f t="shared" si="250"/>
        <v>1.6354135695721972</v>
      </c>
      <c r="CN102" s="18">
        <f t="shared" si="250"/>
        <v>-11.874243887811053</v>
      </c>
      <c r="CO102" s="18">
        <f t="shared" si="250"/>
        <v>-6.7483394167611959</v>
      </c>
      <c r="CP102" s="18">
        <f t="shared" si="251"/>
        <v>-7.8871292267332915</v>
      </c>
      <c r="CR102" s="18">
        <f t="shared" si="252"/>
        <v>-8.4892738418645983</v>
      </c>
      <c r="CS102" s="18">
        <f t="shared" si="253"/>
        <v>0.83424116661574566</v>
      </c>
      <c r="CT102" s="18">
        <f t="shared" si="254"/>
        <v>-5.9729073629618661</v>
      </c>
    </row>
    <row r="103" spans="1:98" x14ac:dyDescent="0.2">
      <c r="A103" t="str">
        <f t="shared" si="209"/>
        <v>72 Customer service occupations</v>
      </c>
      <c r="B103" s="18">
        <f t="shared" si="210"/>
        <v>6.7614922046543402</v>
      </c>
      <c r="C103" s="18">
        <f t="shared" si="210"/>
        <v>6.5633727473404013</v>
      </c>
      <c r="D103" s="18">
        <f t="shared" si="210"/>
        <v>12.723982656582166</v>
      </c>
      <c r="E103" s="18">
        <f t="shared" si="210"/>
        <v>6.5967558941347537</v>
      </c>
      <c r="F103" s="18">
        <f t="shared" si="211"/>
        <v>8.4727351631070036</v>
      </c>
      <c r="H103" s="18">
        <f t="shared" si="212"/>
        <v>8.6012356678222712</v>
      </c>
      <c r="I103" s="18">
        <f t="shared" si="213"/>
        <v>4.6332350154147051</v>
      </c>
      <c r="J103" s="18">
        <f t="shared" si="214"/>
        <v>10.415456802457634</v>
      </c>
      <c r="L103" t="str">
        <f t="shared" si="255"/>
        <v>72 Customer service occupations</v>
      </c>
      <c r="M103" s="18">
        <f t="shared" si="215"/>
        <v>9.6903015951971927</v>
      </c>
      <c r="N103" s="18">
        <f t="shared" si="215"/>
        <v>6.7297328223341779</v>
      </c>
      <c r="O103" s="18">
        <f t="shared" si="215"/>
        <v>11.05427526488354</v>
      </c>
      <c r="P103" s="18">
        <f t="shared" si="215"/>
        <v>6.164869813066387</v>
      </c>
      <c r="Q103" s="18">
        <f t="shared" si="216"/>
        <v>7.7049427722909236</v>
      </c>
      <c r="S103" s="18">
        <f t="shared" si="217"/>
        <v>7.7702726964421487</v>
      </c>
      <c r="T103" s="18">
        <f t="shared" si="218"/>
        <v>4.5289227270526755</v>
      </c>
      <c r="U103" s="18">
        <f t="shared" si="219"/>
        <v>9.7112948335862814</v>
      </c>
      <c r="W103" t="str">
        <f t="shared" si="256"/>
        <v>72 Customer service occupations</v>
      </c>
      <c r="X103" s="18">
        <f t="shared" si="220"/>
        <v>0.63874854405339132</v>
      </c>
      <c r="Y103" s="18">
        <f t="shared" si="220"/>
        <v>20.048849694619307</v>
      </c>
      <c r="Z103" s="18">
        <f t="shared" si="220"/>
        <v>6.8174076630588276</v>
      </c>
      <c r="AA103" s="18">
        <f t="shared" si="220"/>
        <v>3.1953500077654073</v>
      </c>
      <c r="AB103" s="18">
        <f t="shared" si="221"/>
        <v>5.3047814254871151</v>
      </c>
      <c r="AD103" s="18">
        <f t="shared" si="222"/>
        <v>4.388846079992792</v>
      </c>
      <c r="AE103" s="18">
        <f t="shared" si="223"/>
        <v>3.9390289389181765</v>
      </c>
      <c r="AF103" s="18">
        <f t="shared" si="224"/>
        <v>6.8188872368843301</v>
      </c>
      <c r="AH103" t="str">
        <f t="shared" si="257"/>
        <v>72 Customer service occupations</v>
      </c>
      <c r="AI103" s="18">
        <f t="shared" si="225"/>
        <v>1.5086144982596528</v>
      </c>
      <c r="AJ103" s="18">
        <f t="shared" si="225"/>
        <v>26.364170485742466</v>
      </c>
      <c r="AK103" s="18">
        <f t="shared" si="225"/>
        <v>6.9009245771186389</v>
      </c>
      <c r="AL103" s="18">
        <f t="shared" si="225"/>
        <v>3.6351676082512441</v>
      </c>
      <c r="AM103" s="18">
        <f t="shared" si="226"/>
        <v>5.9498082220027282</v>
      </c>
      <c r="AO103" s="18">
        <f t="shared" si="227"/>
        <v>4.7125148114973703</v>
      </c>
      <c r="AP103" s="18">
        <f t="shared" si="228"/>
        <v>4.1141464658974725</v>
      </c>
      <c r="AQ103" s="18">
        <f t="shared" si="229"/>
        <v>7.1711801527412078</v>
      </c>
      <c r="AS103" t="str">
        <f t="shared" si="258"/>
        <v>72 Customer service occupations</v>
      </c>
      <c r="AT103" s="18">
        <f t="shared" si="230"/>
        <v>-0.96773871457062066</v>
      </c>
      <c r="AU103" s="18">
        <f t="shared" si="230"/>
        <v>8.8061861797620757</v>
      </c>
      <c r="AV103" s="18">
        <f t="shared" si="230"/>
        <v>6.3297165667337785</v>
      </c>
      <c r="AW103" s="18">
        <f t="shared" si="230"/>
        <v>1.9914554945164475</v>
      </c>
      <c r="AX103" s="18">
        <f t="shared" si="231"/>
        <v>3.7463431800048408</v>
      </c>
      <c r="AZ103" s="18">
        <f t="shared" si="232"/>
        <v>3.4175103445514443</v>
      </c>
      <c r="BA103" s="18">
        <f t="shared" si="233"/>
        <v>3.4230412687064282</v>
      </c>
      <c r="BB103" s="18">
        <f t="shared" si="234"/>
        <v>5.7470473599544603</v>
      </c>
      <c r="BD103" t="str">
        <f t="shared" si="259"/>
        <v>72 Customer service occupations</v>
      </c>
      <c r="BE103" s="18">
        <f t="shared" si="235"/>
        <v>3.6039221540258293</v>
      </c>
      <c r="BF103" s="18">
        <f t="shared" si="235"/>
        <v>0.32306454495891757</v>
      </c>
      <c r="BG103" s="18">
        <f t="shared" si="235"/>
        <v>5.5756650046707046</v>
      </c>
      <c r="BH103" s="18">
        <f t="shared" si="235"/>
        <v>1.3458132451466209</v>
      </c>
      <c r="BI103" s="18">
        <f t="shared" si="236"/>
        <v>2.5840586127973797</v>
      </c>
      <c r="BK103" s="18">
        <f t="shared" si="237"/>
        <v>2.7365907641009546</v>
      </c>
      <c r="BL103" s="18">
        <f t="shared" si="238"/>
        <v>3.0219295966416704</v>
      </c>
      <c r="BM103" s="18">
        <f t="shared" si="239"/>
        <v>4.9435003745886608</v>
      </c>
      <c r="BO103" t="str">
        <f t="shared" si="260"/>
        <v>72 Customer service occupations</v>
      </c>
      <c r="BP103" s="18">
        <f t="shared" si="240"/>
        <v>3.1490953893609452</v>
      </c>
      <c r="BQ103" s="18">
        <f t="shared" si="240"/>
        <v>-10.866420686611654</v>
      </c>
      <c r="BR103" s="18">
        <f t="shared" si="240"/>
        <v>5.649733659882572</v>
      </c>
      <c r="BS103" s="18">
        <f t="shared" si="240"/>
        <v>-0.20734823510930589</v>
      </c>
      <c r="BT103" s="18">
        <f t="shared" si="241"/>
        <v>0.8725647534729708</v>
      </c>
      <c r="BV103" s="18">
        <f t="shared" si="242"/>
        <v>1.7080148155365071</v>
      </c>
      <c r="BW103" s="18">
        <f t="shared" si="243"/>
        <v>3.2225026754517883</v>
      </c>
      <c r="BX103" s="18">
        <f t="shared" si="244"/>
        <v>4.36619251404613</v>
      </c>
      <c r="BZ103" t="str">
        <f t="shared" si="261"/>
        <v>72 Customer service occupations</v>
      </c>
      <c r="CA103" s="18">
        <f t="shared" si="245"/>
        <v>-0.72351507798690262</v>
      </c>
      <c r="CB103" s="18">
        <f t="shared" si="245"/>
        <v>-2.3491641793636719</v>
      </c>
      <c r="CC103" s="18">
        <f t="shared" si="245"/>
        <v>1.5899471615990812</v>
      </c>
      <c r="CD103" s="18">
        <f t="shared" si="245"/>
        <v>-1.8415705193349008</v>
      </c>
      <c r="CE103" s="18">
        <f t="shared" si="246"/>
        <v>-0.81400530837715257</v>
      </c>
      <c r="CG103" s="18">
        <f t="shared" si="247"/>
        <v>-0.71080744846514499</v>
      </c>
      <c r="CH103" s="18">
        <f t="shared" si="248"/>
        <v>1.9944129658937104</v>
      </c>
      <c r="CI103" s="18">
        <f t="shared" si="249"/>
        <v>1.4623130597198886</v>
      </c>
      <c r="CK103" t="str">
        <f t="shared" si="262"/>
        <v>72 Customer service occupations</v>
      </c>
      <c r="CL103" s="18">
        <f t="shared" si="250"/>
        <v>0.66990238882858044</v>
      </c>
      <c r="CM103" s="18">
        <f t="shared" si="250"/>
        <v>18.472990056040238</v>
      </c>
      <c r="CN103" s="18">
        <f t="shared" si="250"/>
        <v>0.93640821922353901</v>
      </c>
      <c r="CO103" s="18">
        <f t="shared" si="250"/>
        <v>-0.20084727093442334</v>
      </c>
      <c r="CP103" s="18">
        <f t="shared" si="251"/>
        <v>1.2326126123938241</v>
      </c>
      <c r="CR103" s="18">
        <f t="shared" si="252"/>
        <v>0.17680699208728612</v>
      </c>
      <c r="CS103" s="18">
        <f t="shared" si="253"/>
        <v>2.0529173834101355</v>
      </c>
      <c r="CT103" s="18">
        <f t="shared" si="254"/>
        <v>2.1863759652078096</v>
      </c>
    </row>
    <row r="104" spans="1:98" x14ac:dyDescent="0.2">
      <c r="A104" t="str">
        <f t="shared" si="209"/>
        <v>81 Process, plant and machine operatives</v>
      </c>
      <c r="B104" s="18">
        <f t="shared" si="210"/>
        <v>8.8855735352161513</v>
      </c>
      <c r="C104" s="18">
        <f t="shared" si="210"/>
        <v>-12.358224583617961</v>
      </c>
      <c r="D104" s="18">
        <f t="shared" si="210"/>
        <v>10.913921809013495</v>
      </c>
      <c r="E104" s="18">
        <f t="shared" si="210"/>
        <v>8.3457144048176382</v>
      </c>
      <c r="F104" s="18">
        <f t="shared" si="211"/>
        <v>7.7047676601394555</v>
      </c>
      <c r="H104" s="18">
        <f t="shared" si="212"/>
        <v>9.1951071936791529</v>
      </c>
      <c r="I104" s="18">
        <f t="shared" si="213"/>
        <v>5.4121852142995142</v>
      </c>
      <c r="J104" s="18">
        <f t="shared" si="214"/>
        <v>11.246217783823443</v>
      </c>
      <c r="L104" t="str">
        <f t="shared" si="255"/>
        <v>81 Process, plant and machine operatives</v>
      </c>
      <c r="M104" s="18">
        <f t="shared" si="215"/>
        <v>9.4208900771873605</v>
      </c>
      <c r="N104" s="18">
        <f t="shared" si="215"/>
        <v>-17.411411354950669</v>
      </c>
      <c r="O104" s="18">
        <f t="shared" si="215"/>
        <v>12.671328422382032</v>
      </c>
      <c r="P104" s="18">
        <f t="shared" si="215"/>
        <v>6.5847979995495853</v>
      </c>
      <c r="Q104" s="18">
        <f t="shared" si="216"/>
        <v>6.735462537144854</v>
      </c>
      <c r="S104" s="18">
        <f t="shared" si="217"/>
        <v>8.5762028215953023</v>
      </c>
      <c r="T104" s="18">
        <f t="shared" si="218"/>
        <v>4.8215207446016706</v>
      </c>
      <c r="U104" s="18">
        <f t="shared" si="219"/>
        <v>10.48512460387434</v>
      </c>
      <c r="W104" t="str">
        <f t="shared" si="256"/>
        <v>81 Process, plant and machine operatives</v>
      </c>
      <c r="X104" s="18">
        <f t="shared" si="220"/>
        <v>0.45345604809328144</v>
      </c>
      <c r="Y104" s="18">
        <f t="shared" si="220"/>
        <v>-6.0249326779730827</v>
      </c>
      <c r="Z104" s="18">
        <f t="shared" si="220"/>
        <v>10.949297032821681</v>
      </c>
      <c r="AA104" s="18">
        <f t="shared" si="220"/>
        <v>5.6535972132976786</v>
      </c>
      <c r="AB104" s="18">
        <f t="shared" si="221"/>
        <v>6.4982309803607308</v>
      </c>
      <c r="AD104" s="18">
        <f t="shared" si="222"/>
        <v>7.3901322193044461</v>
      </c>
      <c r="AE104" s="18">
        <f t="shared" si="223"/>
        <v>5.0510622320691034</v>
      </c>
      <c r="AF104" s="18">
        <f t="shared" si="224"/>
        <v>9.6970805205436115</v>
      </c>
      <c r="AH104" t="str">
        <f t="shared" si="257"/>
        <v>81 Process, plant and machine operatives</v>
      </c>
      <c r="AI104" s="18">
        <f t="shared" si="225"/>
        <v>0.37786251241456181</v>
      </c>
      <c r="AJ104" s="18">
        <f t="shared" si="225"/>
        <v>-5.6202429004366223</v>
      </c>
      <c r="AK104" s="18">
        <f t="shared" si="225"/>
        <v>8.9516188389356053</v>
      </c>
      <c r="AL104" s="18">
        <f t="shared" si="225"/>
        <v>3.4065912241014962</v>
      </c>
      <c r="AM104" s="18">
        <f t="shared" si="226"/>
        <v>4.5100593856227</v>
      </c>
      <c r="AO104" s="18">
        <f t="shared" si="227"/>
        <v>5.2228459180309716</v>
      </c>
      <c r="AP104" s="18">
        <f t="shared" si="228"/>
        <v>3.9444061901150018</v>
      </c>
      <c r="AQ104" s="18">
        <f t="shared" si="229"/>
        <v>7.4362359010814227</v>
      </c>
      <c r="AS104" t="str">
        <f t="shared" si="258"/>
        <v>81 Process, plant and machine operatives</v>
      </c>
      <c r="AT104" s="18">
        <f t="shared" si="230"/>
        <v>-1.8525180268130548</v>
      </c>
      <c r="AU104" s="18">
        <f t="shared" si="230"/>
        <v>-8.8567709493211346</v>
      </c>
      <c r="AV104" s="18">
        <f t="shared" si="230"/>
        <v>8.5195745498590103</v>
      </c>
      <c r="AW104" s="18">
        <f t="shared" si="230"/>
        <v>3.3172544369048707</v>
      </c>
      <c r="AX104" s="18">
        <f t="shared" si="231"/>
        <v>4.096729920156994</v>
      </c>
      <c r="AZ104" s="18">
        <f t="shared" si="232"/>
        <v>5.0230432309563033</v>
      </c>
      <c r="BA104" s="18">
        <f t="shared" si="233"/>
        <v>3.9286258872461399</v>
      </c>
      <c r="BB104" s="18">
        <f t="shared" si="234"/>
        <v>7.2773540587171448</v>
      </c>
      <c r="BD104" t="str">
        <f t="shared" si="259"/>
        <v>81 Process, plant and machine operatives</v>
      </c>
      <c r="BE104" s="18">
        <f t="shared" si="235"/>
        <v>3.4011157115221735</v>
      </c>
      <c r="BF104" s="18">
        <f t="shared" si="235"/>
        <v>-15.575770999136218</v>
      </c>
      <c r="BG104" s="18">
        <f t="shared" si="235"/>
        <v>7.4804352687378506</v>
      </c>
      <c r="BH104" s="18">
        <f t="shared" si="235"/>
        <v>1.6969314717413919</v>
      </c>
      <c r="BI104" s="18">
        <f t="shared" si="236"/>
        <v>2.2732465281459779</v>
      </c>
      <c r="BK104" s="18">
        <f t="shared" si="237"/>
        <v>3.5893333586265008</v>
      </c>
      <c r="BL104" s="18">
        <f t="shared" si="238"/>
        <v>2.9651109015753851</v>
      </c>
      <c r="BM104" s="18">
        <f t="shared" si="239"/>
        <v>5.5463724239777523</v>
      </c>
      <c r="BO104" t="str">
        <f t="shared" si="260"/>
        <v>81 Process, plant and machine operatives</v>
      </c>
      <c r="BP104" s="18">
        <f t="shared" si="240"/>
        <v>2.290400342919674</v>
      </c>
      <c r="BQ104" s="18">
        <f t="shared" si="240"/>
        <v>-20.538132948416031</v>
      </c>
      <c r="BR104" s="18">
        <f t="shared" si="240"/>
        <v>7.2464499843733376</v>
      </c>
      <c r="BS104" s="18">
        <f t="shared" si="240"/>
        <v>6.1956674512564369E-2</v>
      </c>
      <c r="BT104" s="18">
        <f t="shared" si="241"/>
        <v>0.79122101655579868</v>
      </c>
      <c r="BV104" s="18">
        <f t="shared" si="242"/>
        <v>2.4016534602519846</v>
      </c>
      <c r="BW104" s="18">
        <f t="shared" si="243"/>
        <v>3.0824451348727022</v>
      </c>
      <c r="BX104" s="18">
        <f t="shared" si="244"/>
        <v>4.7446588148083446</v>
      </c>
      <c r="BZ104" t="str">
        <f t="shared" si="261"/>
        <v>81 Process, plant and machine operatives</v>
      </c>
      <c r="CA104" s="18">
        <f t="shared" si="245"/>
        <v>-1.3822129056829557</v>
      </c>
      <c r="CB104" s="18">
        <f t="shared" si="245"/>
        <v>-15.383485151421826</v>
      </c>
      <c r="CC104" s="18">
        <f t="shared" si="245"/>
        <v>1.9364438640244508</v>
      </c>
      <c r="CD104" s="18">
        <f t="shared" si="245"/>
        <v>-6.3658188451359399</v>
      </c>
      <c r="CE104" s="18">
        <f t="shared" si="246"/>
        <v>-4.45336015332507</v>
      </c>
      <c r="CG104" s="18">
        <f t="shared" si="247"/>
        <v>-3.676385517088443</v>
      </c>
      <c r="CH104" s="18">
        <f t="shared" si="248"/>
        <v>1.9726146640811404</v>
      </c>
      <c r="CI104" s="18">
        <f t="shared" si="249"/>
        <v>-0.62231467619503489</v>
      </c>
      <c r="CK104" t="str">
        <f t="shared" si="262"/>
        <v>81 Process, plant and machine operatives</v>
      </c>
      <c r="CL104" s="18">
        <f t="shared" si="250"/>
        <v>-6.9616343829230214</v>
      </c>
      <c r="CM104" s="18">
        <f t="shared" si="250"/>
        <v>-13.316756778145034</v>
      </c>
      <c r="CN104" s="18">
        <f t="shared" si="250"/>
        <v>-13.862692772124918</v>
      </c>
      <c r="CO104" s="18">
        <f t="shared" si="250"/>
        <v>-7.4926408516810428</v>
      </c>
      <c r="CP104" s="18">
        <f t="shared" si="251"/>
        <v>-9.8992507651158963</v>
      </c>
      <c r="CR104" s="18">
        <f t="shared" si="252"/>
        <v>-9.6666840854665601</v>
      </c>
      <c r="CS104" s="18">
        <f t="shared" si="253"/>
        <v>0.72990962698014084</v>
      </c>
      <c r="CT104" s="18">
        <f t="shared" si="254"/>
        <v>-7.070515845175529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14.288866181972271</v>
      </c>
      <c r="C105" s="18">
        <f t="shared" si="210"/>
        <v>-24.591832365849232</v>
      </c>
      <c r="D105" s="18">
        <f t="shared" si="210"/>
        <v>12.448170507012591</v>
      </c>
      <c r="E105" s="18">
        <f t="shared" si="210"/>
        <v>6.6392372403448308</v>
      </c>
      <c r="F105" s="18">
        <f t="shared" si="211"/>
        <v>6.0985420604032115</v>
      </c>
      <c r="H105" s="18">
        <f t="shared" si="212"/>
        <v>8.5414164325930955</v>
      </c>
      <c r="I105" s="18">
        <f t="shared" si="213"/>
        <v>5.7895947436012118</v>
      </c>
      <c r="J105" s="18">
        <f t="shared" si="214"/>
        <v>10.939227700000021</v>
      </c>
      <c r="L105" t="str">
        <f t="shared" si="255"/>
        <v>82 Transport and mobile machine drivers and operatives</v>
      </c>
      <c r="M105" s="18">
        <f t="shared" si="215"/>
        <v>10.774184511849949</v>
      </c>
      <c r="N105" s="18">
        <f t="shared" si="215"/>
        <v>-20.903850338808837</v>
      </c>
      <c r="O105" s="18">
        <f t="shared" si="215"/>
        <v>10.48879590053653</v>
      </c>
      <c r="P105" s="18">
        <f t="shared" si="215"/>
        <v>6.1324838255799152</v>
      </c>
      <c r="Q105" s="18">
        <f t="shared" si="216"/>
        <v>5.5180761214621121</v>
      </c>
      <c r="S105" s="18">
        <f t="shared" si="217"/>
        <v>7.5651611852707967</v>
      </c>
      <c r="T105" s="18">
        <f t="shared" si="218"/>
        <v>5.3017178753011152</v>
      </c>
      <c r="U105" s="18">
        <f t="shared" si="219"/>
        <v>9.9630589296710212</v>
      </c>
      <c r="W105" t="str">
        <f t="shared" si="256"/>
        <v>82 Transport and mobile machine drivers and operatives</v>
      </c>
      <c r="X105" s="18">
        <f t="shared" si="220"/>
        <v>4.9035236161266926</v>
      </c>
      <c r="Y105" s="18">
        <f t="shared" si="220"/>
        <v>-1.7936790620118881</v>
      </c>
      <c r="Z105" s="18">
        <f t="shared" si="220"/>
        <v>6.375303741747862</v>
      </c>
      <c r="AA105" s="18">
        <f t="shared" si="220"/>
        <v>3.90741175357876</v>
      </c>
      <c r="AB105" s="18">
        <f t="shared" si="221"/>
        <v>4.3039003108385154</v>
      </c>
      <c r="AD105" s="18">
        <f t="shared" si="222"/>
        <v>4.7236142811552861</v>
      </c>
      <c r="AE105" s="18">
        <f t="shared" si="223"/>
        <v>4.7320334878513171</v>
      </c>
      <c r="AF105" s="18">
        <f t="shared" si="224"/>
        <v>7.5967881260328385</v>
      </c>
      <c r="AH105" t="str">
        <f t="shared" si="257"/>
        <v>82 Transport and mobile machine drivers and operatives</v>
      </c>
      <c r="AI105" s="18">
        <f t="shared" si="225"/>
        <v>3.9324600101565244</v>
      </c>
      <c r="AJ105" s="18">
        <f t="shared" si="225"/>
        <v>-7.1249608747026238</v>
      </c>
      <c r="AK105" s="18">
        <f t="shared" si="225"/>
        <v>5.8173603406189045</v>
      </c>
      <c r="AL105" s="18">
        <f t="shared" si="225"/>
        <v>2.7326372363478235</v>
      </c>
      <c r="AM105" s="18">
        <f t="shared" si="226"/>
        <v>3.0351718692867014</v>
      </c>
      <c r="AO105" s="18">
        <f t="shared" si="227"/>
        <v>3.7507550221051789</v>
      </c>
      <c r="AP105" s="18">
        <f t="shared" si="228"/>
        <v>4.3622446537781245</v>
      </c>
      <c r="AQ105" s="18">
        <f t="shared" si="229"/>
        <v>6.6714301056677083</v>
      </c>
      <c r="AS105" t="str">
        <f t="shared" si="258"/>
        <v>82 Transport and mobile machine drivers and operatives</v>
      </c>
      <c r="AT105" s="18">
        <f t="shared" si="230"/>
        <v>1.6663463917026</v>
      </c>
      <c r="AU105" s="18">
        <f t="shared" si="230"/>
        <v>-5.9230235821847277</v>
      </c>
      <c r="AV105" s="18">
        <f t="shared" si="230"/>
        <v>4.9726242753615146</v>
      </c>
      <c r="AW105" s="18">
        <f t="shared" si="230"/>
        <v>2.452867100063072</v>
      </c>
      <c r="AX105" s="18">
        <f t="shared" si="231"/>
        <v>2.6848916670964229</v>
      </c>
      <c r="AZ105" s="18">
        <f t="shared" si="232"/>
        <v>3.2859929844039071</v>
      </c>
      <c r="BA105" s="18">
        <f t="shared" si="233"/>
        <v>4.2857348777798121</v>
      </c>
      <c r="BB105" s="18">
        <f t="shared" si="234"/>
        <v>6.301136781431449</v>
      </c>
      <c r="BD105" t="str">
        <f t="shared" si="259"/>
        <v>82 Transport and mobile machine drivers and operatives</v>
      </c>
      <c r="BE105" s="18">
        <f t="shared" si="235"/>
        <v>5.4236746862721397</v>
      </c>
      <c r="BF105" s="18">
        <f t="shared" si="235"/>
        <v>-8.7926145967306297</v>
      </c>
      <c r="BG105" s="18">
        <f t="shared" si="235"/>
        <v>4.8808512351157907</v>
      </c>
      <c r="BH105" s="18">
        <f t="shared" si="235"/>
        <v>1.9603588887675771</v>
      </c>
      <c r="BI105" s="18">
        <f t="shared" si="236"/>
        <v>2.150156457996566</v>
      </c>
      <c r="BK105" s="18">
        <f t="shared" si="237"/>
        <v>2.9247067166682683</v>
      </c>
      <c r="BL105" s="18">
        <f t="shared" si="238"/>
        <v>3.5127756867793014</v>
      </c>
      <c r="BM105" s="18">
        <f t="shared" si="239"/>
        <v>5.4587687822855058</v>
      </c>
      <c r="BO105" t="str">
        <f t="shared" si="260"/>
        <v>82 Transport and mobile machine drivers and operatives</v>
      </c>
      <c r="BP105" s="18">
        <f t="shared" si="240"/>
        <v>4.8679302636535748</v>
      </c>
      <c r="BQ105" s="18">
        <f t="shared" si="240"/>
        <v>-17.155281683155799</v>
      </c>
      <c r="BR105" s="18">
        <f t="shared" si="240"/>
        <v>5.3305472819457966</v>
      </c>
      <c r="BS105" s="18">
        <f t="shared" si="240"/>
        <v>0.7973424860194589</v>
      </c>
      <c r="BT105" s="18">
        <f t="shared" si="241"/>
        <v>0.94747476707519596</v>
      </c>
      <c r="BV105" s="18">
        <f t="shared" si="242"/>
        <v>2.2863076511433489</v>
      </c>
      <c r="BW105" s="18">
        <f t="shared" si="243"/>
        <v>3.7706819057874652</v>
      </c>
      <c r="BX105" s="18">
        <f t="shared" si="244"/>
        <v>5.222345559318442</v>
      </c>
      <c r="BZ105" t="str">
        <f t="shared" si="261"/>
        <v>82 Transport and mobile machine drivers and operatives</v>
      </c>
      <c r="CA105" s="18">
        <f t="shared" si="245"/>
        <v>-0.57932121139729897</v>
      </c>
      <c r="CB105" s="18">
        <f t="shared" si="245"/>
        <v>-10.127432608379328</v>
      </c>
      <c r="CC105" s="18">
        <f t="shared" si="245"/>
        <v>-0.86874362246930348</v>
      </c>
      <c r="CD105" s="18">
        <f t="shared" si="245"/>
        <v>-2.5796066951573993</v>
      </c>
      <c r="CE105" s="18">
        <f t="shared" si="246"/>
        <v>-2.5406104859388101</v>
      </c>
      <c r="CG105" s="18">
        <f t="shared" si="247"/>
        <v>-2.0126252078014106</v>
      </c>
      <c r="CH105" s="18">
        <f t="shared" si="248"/>
        <v>2.334025596333511</v>
      </c>
      <c r="CI105" s="18">
        <f t="shared" si="249"/>
        <v>0.93995936075390585</v>
      </c>
      <c r="CK105" t="str">
        <f t="shared" si="262"/>
        <v>82 Transport and mobile machine drivers and operatives</v>
      </c>
      <c r="CL105" s="18">
        <f t="shared" si="250"/>
        <v>1.3162475218743808</v>
      </c>
      <c r="CM105" s="18">
        <f t="shared" si="250"/>
        <v>-9.4861717427874979</v>
      </c>
      <c r="CN105" s="18">
        <f t="shared" si="250"/>
        <v>-8.086642555170565</v>
      </c>
      <c r="CO105" s="18">
        <f t="shared" si="250"/>
        <v>-7.9690880419513555</v>
      </c>
      <c r="CP105" s="18">
        <f t="shared" si="251"/>
        <v>-8.1013601026551854</v>
      </c>
      <c r="CR105" s="18">
        <f t="shared" si="252"/>
        <v>-8.0082895756252164</v>
      </c>
      <c r="CS105" s="18">
        <f t="shared" si="253"/>
        <v>1.4035963597585965</v>
      </c>
      <c r="CT105" s="18">
        <f t="shared" si="254"/>
        <v>-4.2849139893332051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1.070419523621613</v>
      </c>
      <c r="C106" s="18">
        <f t="shared" si="210"/>
        <v>-21.555856543281383</v>
      </c>
      <c r="D106" s="18">
        <f t="shared" si="210"/>
        <v>4.2815527253732055</v>
      </c>
      <c r="E106" s="18">
        <f t="shared" si="210"/>
        <v>5.2956028335810146</v>
      </c>
      <c r="F106" s="18">
        <f t="shared" si="211"/>
        <v>3.0638282954021268</v>
      </c>
      <c r="H106" s="18">
        <f t="shared" si="212"/>
        <v>4.9564951969510052</v>
      </c>
      <c r="I106" s="18">
        <f t="shared" si="213"/>
        <v>4.1431510475802513</v>
      </c>
      <c r="J106" s="18">
        <f t="shared" si="214"/>
        <v>7.3672306964500889</v>
      </c>
      <c r="L106" t="str">
        <f t="shared" si="255"/>
        <v>91 Elementary trades and related occupations</v>
      </c>
      <c r="M106" s="18">
        <f t="shared" si="215"/>
        <v>6.2292553072906598</v>
      </c>
      <c r="N106" s="18">
        <f t="shared" si="215"/>
        <v>-32.242336264035877</v>
      </c>
      <c r="O106" s="18">
        <f t="shared" si="215"/>
        <v>6.8613188225698396</v>
      </c>
      <c r="P106" s="18">
        <f t="shared" si="215"/>
        <v>6.7377041930857917</v>
      </c>
      <c r="Q106" s="18">
        <f t="shared" si="216"/>
        <v>3.7862876443586435</v>
      </c>
      <c r="S106" s="18">
        <f t="shared" si="217"/>
        <v>6.7788931731330715</v>
      </c>
      <c r="T106" s="18">
        <f t="shared" si="218"/>
        <v>4.4749925312844052</v>
      </c>
      <c r="U106" s="18">
        <f t="shared" si="219"/>
        <v>8.9210035768477738</v>
      </c>
      <c r="W106" t="str">
        <f t="shared" si="256"/>
        <v>91 Elementary trades and related occupations</v>
      </c>
      <c r="X106" s="18">
        <f t="shared" si="220"/>
        <v>-4.0733736780141587</v>
      </c>
      <c r="Y106" s="18">
        <f t="shared" si="220"/>
        <v>-9.8760728926879153</v>
      </c>
      <c r="Z106" s="18">
        <f t="shared" si="220"/>
        <v>0.88384984915896858</v>
      </c>
      <c r="AA106" s="18">
        <f t="shared" si="220"/>
        <v>1.9811729919398058</v>
      </c>
      <c r="AB106" s="18">
        <f t="shared" si="221"/>
        <v>0.85484662677075551</v>
      </c>
      <c r="AD106" s="18">
        <f t="shared" si="222"/>
        <v>1.6140787942960699</v>
      </c>
      <c r="AE106" s="18">
        <f t="shared" si="223"/>
        <v>3.6047501559213657</v>
      </c>
      <c r="AF106" s="18">
        <f t="shared" si="224"/>
        <v>4.6325761555648493</v>
      </c>
      <c r="AH106" t="str">
        <f t="shared" si="257"/>
        <v>91 Elementary trades and related occupations</v>
      </c>
      <c r="AI106" s="18">
        <f t="shared" si="225"/>
        <v>-3.1585880973968861</v>
      </c>
      <c r="AJ106" s="18">
        <f t="shared" si="225"/>
        <v>-13.171279648795354</v>
      </c>
      <c r="AK106" s="18">
        <f t="shared" si="225"/>
        <v>1.5771946954535432</v>
      </c>
      <c r="AL106" s="18">
        <f t="shared" si="225"/>
        <v>2.7116780290422415</v>
      </c>
      <c r="AM106" s="18">
        <f t="shared" si="226"/>
        <v>1.2867578773971156</v>
      </c>
      <c r="AO106" s="18">
        <f t="shared" si="227"/>
        <v>2.3321160073719538</v>
      </c>
      <c r="AP106" s="18">
        <f t="shared" si="228"/>
        <v>3.6897262988394575</v>
      </c>
      <c r="AQ106" s="18">
        <f t="shared" si="229"/>
        <v>5.18689785424431</v>
      </c>
      <c r="AS106" t="str">
        <f t="shared" si="258"/>
        <v>91 Elementary trades and related occupations</v>
      </c>
      <c r="AT106" s="18">
        <f t="shared" si="230"/>
        <v>-3.7525326360219102</v>
      </c>
      <c r="AU106" s="18">
        <f t="shared" si="230"/>
        <v>-4.4127228367182969</v>
      </c>
      <c r="AV106" s="18">
        <f t="shared" si="230"/>
        <v>1.0450805032443222</v>
      </c>
      <c r="AW106" s="18">
        <f t="shared" si="230"/>
        <v>1.6840717261028759</v>
      </c>
      <c r="AX106" s="18">
        <f t="shared" si="231"/>
        <v>1.0925328466685924</v>
      </c>
      <c r="AZ106" s="18">
        <f t="shared" si="232"/>
        <v>1.4706269238148995</v>
      </c>
      <c r="BA106" s="18">
        <f t="shared" si="233"/>
        <v>3.2846675307564022</v>
      </c>
      <c r="BB106" s="18">
        <f t="shared" si="234"/>
        <v>4.2561406793762968</v>
      </c>
      <c r="BD106" t="str">
        <f t="shared" si="259"/>
        <v>91 Elementary trades and related occupations</v>
      </c>
      <c r="BE106" s="18">
        <f t="shared" si="235"/>
        <v>-0.14204278766072331</v>
      </c>
      <c r="BF106" s="18">
        <f t="shared" si="235"/>
        <v>-15.594280697611772</v>
      </c>
      <c r="BG106" s="18">
        <f t="shared" si="235"/>
        <v>0.60968519561246381</v>
      </c>
      <c r="BH106" s="18">
        <f t="shared" si="235"/>
        <v>1.7729312797883701</v>
      </c>
      <c r="BI106" s="18">
        <f t="shared" si="236"/>
        <v>0.22898992106477056</v>
      </c>
      <c r="BK106" s="18">
        <f t="shared" si="237"/>
        <v>1.3836958332730021</v>
      </c>
      <c r="BL106" s="18">
        <f t="shared" si="238"/>
        <v>2.186445956742844</v>
      </c>
      <c r="BM106" s="18">
        <f t="shared" si="239"/>
        <v>3.2350622721293965</v>
      </c>
      <c r="BO106" t="str">
        <f t="shared" si="260"/>
        <v>91 Elementary trades and related occupations</v>
      </c>
      <c r="BP106" s="18">
        <f t="shared" si="240"/>
        <v>-0.94379924042712338</v>
      </c>
      <c r="BQ106" s="18">
        <f t="shared" si="240"/>
        <v>-17.165011536329743</v>
      </c>
      <c r="BR106" s="18">
        <f t="shared" si="240"/>
        <v>-0.21755801271197139</v>
      </c>
      <c r="BS106" s="18">
        <f t="shared" si="240"/>
        <v>0.143078442197897</v>
      </c>
      <c r="BT106" s="18">
        <f t="shared" si="241"/>
        <v>-1.1490460828185278</v>
      </c>
      <c r="BV106" s="18">
        <f t="shared" si="242"/>
        <v>2.2721698015537584E-2</v>
      </c>
      <c r="BW106" s="18">
        <f t="shared" si="243"/>
        <v>2.2090265083024585</v>
      </c>
      <c r="BX106" s="18">
        <f t="shared" si="244"/>
        <v>2.2257676138142113</v>
      </c>
      <c r="BZ106" t="str">
        <f t="shared" si="261"/>
        <v>91 Elementary trades and related occupations</v>
      </c>
      <c r="CA106" s="18">
        <f t="shared" si="245"/>
        <v>-2.4335036966741441</v>
      </c>
      <c r="CB106" s="18">
        <f t="shared" si="245"/>
        <v>-14.607595390816741</v>
      </c>
      <c r="CC106" s="18">
        <f t="shared" si="245"/>
        <v>-4.1944733129674949</v>
      </c>
      <c r="CD106" s="18">
        <f t="shared" si="245"/>
        <v>-2.5323967498959155</v>
      </c>
      <c r="CE106" s="18">
        <f t="shared" si="246"/>
        <v>-3.8529568352425492</v>
      </c>
      <c r="CG106" s="18">
        <f t="shared" si="247"/>
        <v>-3.0896016416367411</v>
      </c>
      <c r="CH106" s="18">
        <f t="shared" si="248"/>
        <v>1.8084289418943023</v>
      </c>
      <c r="CI106" s="18">
        <f t="shared" si="249"/>
        <v>-0.46140817247825039</v>
      </c>
      <c r="CK106" t="str">
        <f t="shared" si="262"/>
        <v>91 Elementary trades and related occupations</v>
      </c>
      <c r="CL106" s="18">
        <f t="shared" si="250"/>
        <v>-5.6136934583674858</v>
      </c>
      <c r="CM106" s="18">
        <f t="shared" si="250"/>
        <v>-4.5649580373840699</v>
      </c>
      <c r="CN106" s="18">
        <f t="shared" si="250"/>
        <v>-9.4853063122297687</v>
      </c>
      <c r="CO106" s="18">
        <f t="shared" si="250"/>
        <v>-4.5537818518110784</v>
      </c>
      <c r="CP106" s="18">
        <f t="shared" si="251"/>
        <v>-6.1237658852005827</v>
      </c>
      <c r="CR106" s="18">
        <f t="shared" si="252"/>
        <v>-6.226776487592689</v>
      </c>
      <c r="CS106" s="18">
        <f t="shared" si="253"/>
        <v>1.135946490425277</v>
      </c>
      <c r="CT106" s="18">
        <f t="shared" si="254"/>
        <v>-3.7249407114922972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10.237890618181812</v>
      </c>
      <c r="C107" s="18">
        <f t="shared" si="210"/>
        <v>-14.604128813209483</v>
      </c>
      <c r="D107" s="18">
        <f t="shared" si="210"/>
        <v>9.14227124155056</v>
      </c>
      <c r="E107" s="18">
        <f t="shared" si="210"/>
        <v>5.4852351599764759</v>
      </c>
      <c r="F107" s="18">
        <f t="shared" si="211"/>
        <v>5.2161509373377379</v>
      </c>
      <c r="H107" s="18">
        <f t="shared" si="212"/>
        <v>6.6904252083145987</v>
      </c>
      <c r="I107" s="18">
        <f t="shared" si="213"/>
        <v>4.5851682918277348</v>
      </c>
      <c r="J107" s="18">
        <f t="shared" si="214"/>
        <v>8.9163284517742802</v>
      </c>
      <c r="L107" t="str">
        <f t="shared" ref="L107" si="263">A107</f>
        <v>92 Elementary administration and service occupations</v>
      </c>
      <c r="M107" s="18">
        <f t="shared" si="215"/>
        <v>10.839531264808787</v>
      </c>
      <c r="N107" s="18">
        <f t="shared" si="215"/>
        <v>-6.1036990989912105</v>
      </c>
      <c r="O107" s="18">
        <f t="shared" si="215"/>
        <v>8.8022829991255556</v>
      </c>
      <c r="P107" s="18">
        <f t="shared" si="215"/>
        <v>7.2477166947304106</v>
      </c>
      <c r="Q107" s="18">
        <f t="shared" si="216"/>
        <v>6.8396464136791346</v>
      </c>
      <c r="S107" s="18">
        <f t="shared" si="217"/>
        <v>7.7634216996632421</v>
      </c>
      <c r="T107" s="18">
        <f t="shared" si="218"/>
        <v>4.9467549239650577</v>
      </c>
      <c r="U107" s="18">
        <f t="shared" si="219"/>
        <v>9.921387398706937</v>
      </c>
      <c r="W107" t="str">
        <f t="shared" ref="W107" si="264">A107</f>
        <v>92 Elementary administration and service occupations</v>
      </c>
      <c r="X107" s="18">
        <f t="shared" si="220"/>
        <v>1.7108416032957097</v>
      </c>
      <c r="Y107" s="18">
        <f t="shared" si="220"/>
        <v>9.8029576671884833</v>
      </c>
      <c r="Z107" s="18">
        <f t="shared" si="220"/>
        <v>4.3425510793789979</v>
      </c>
      <c r="AA107" s="18">
        <f t="shared" si="220"/>
        <v>2.9700854226603957</v>
      </c>
      <c r="AB107" s="18">
        <f t="shared" si="221"/>
        <v>3.8130621139192744</v>
      </c>
      <c r="AD107" s="18">
        <f t="shared" si="222"/>
        <v>3.4255563053694926</v>
      </c>
      <c r="AE107" s="18">
        <f t="shared" si="223"/>
        <v>4.3157766199977576</v>
      </c>
      <c r="AF107" s="18">
        <f t="shared" si="224"/>
        <v>6.4174422487150107</v>
      </c>
      <c r="AH107" t="str">
        <f t="shared" ref="AH107" si="265">L107</f>
        <v>92 Elementary administration and service occupations</v>
      </c>
      <c r="AI107" s="18">
        <f t="shared" si="225"/>
        <v>1.6266215639408221</v>
      </c>
      <c r="AJ107" s="18">
        <f t="shared" si="225"/>
        <v>9.307873935751898</v>
      </c>
      <c r="AK107" s="18">
        <f t="shared" si="225"/>
        <v>4.0755612154747878</v>
      </c>
      <c r="AL107" s="18">
        <f t="shared" si="225"/>
        <v>3.5088070656501325</v>
      </c>
      <c r="AM107" s="18">
        <f t="shared" si="226"/>
        <v>4.0394429026710865</v>
      </c>
      <c r="AO107" s="18">
        <f t="shared" si="227"/>
        <v>3.6973813587673154</v>
      </c>
      <c r="AP107" s="18">
        <f t="shared" si="228"/>
        <v>4.1105566416418382</v>
      </c>
      <c r="AQ107" s="18">
        <f t="shared" si="229"/>
        <v>6.4500153567975671</v>
      </c>
      <c r="AS107" t="str">
        <f t="shared" ref="AS107" si="266">W107</f>
        <v>92 Elementary administration and service occupations</v>
      </c>
      <c r="AT107" s="18">
        <f t="shared" si="230"/>
        <v>0.48209569115482687</v>
      </c>
      <c r="AU107" s="18">
        <f t="shared" si="230"/>
        <v>10.902899280409994</v>
      </c>
      <c r="AV107" s="18">
        <f t="shared" si="230"/>
        <v>3.8808552016390552</v>
      </c>
      <c r="AW107" s="18">
        <f t="shared" si="230"/>
        <v>3.3298272375848148</v>
      </c>
      <c r="AX107" s="18">
        <f t="shared" si="231"/>
        <v>3.9602570437963669</v>
      </c>
      <c r="AZ107" s="18">
        <f t="shared" si="232"/>
        <v>3.5131776925596103</v>
      </c>
      <c r="BA107" s="18">
        <f t="shared" si="233"/>
        <v>4.1369869521755254</v>
      </c>
      <c r="BB107" s="18">
        <f t="shared" si="234"/>
        <v>6.3425870132766793</v>
      </c>
      <c r="BD107" t="str">
        <f t="shared" ref="BD107" si="267">AH107</f>
        <v>92 Elementary administration and service occupations</v>
      </c>
      <c r="BE107" s="18">
        <f t="shared" si="235"/>
        <v>0.98620587650950498</v>
      </c>
      <c r="BF107" s="18">
        <f t="shared" si="235"/>
        <v>-8.300157048998857</v>
      </c>
      <c r="BG107" s="18">
        <f t="shared" si="235"/>
        <v>0.73900530176700396</v>
      </c>
      <c r="BH107" s="18">
        <f t="shared" si="235"/>
        <v>-0.59724923133240848</v>
      </c>
      <c r="BI107" s="18">
        <f t="shared" si="236"/>
        <v>-0.68352270472553656</v>
      </c>
      <c r="BK107" s="18">
        <f t="shared" si="237"/>
        <v>-0.15381217408942938</v>
      </c>
      <c r="BL107" s="18">
        <f t="shared" si="238"/>
        <v>2.7348557466896573</v>
      </c>
      <c r="BM107" s="18">
        <f t="shared" si="239"/>
        <v>2.6298103328233902</v>
      </c>
      <c r="BO107" t="str">
        <f t="shared" ref="BO107" si="268">AS107</f>
        <v>92 Elementary administration and service occupations</v>
      </c>
      <c r="BP107" s="18">
        <f t="shared" si="240"/>
        <v>2.9575957984333323</v>
      </c>
      <c r="BQ107" s="18">
        <f t="shared" si="240"/>
        <v>-18.602301523018038</v>
      </c>
      <c r="BR107" s="18">
        <f t="shared" si="240"/>
        <v>2.7995575286762886</v>
      </c>
      <c r="BS107" s="18">
        <f t="shared" si="240"/>
        <v>-0.59766142235027075</v>
      </c>
      <c r="BT107" s="18">
        <f t="shared" si="241"/>
        <v>-0.79503729024406056</v>
      </c>
      <c r="BV107" s="18">
        <f t="shared" si="242"/>
        <v>0.5220838493711133</v>
      </c>
      <c r="BW107" s="18">
        <f t="shared" si="243"/>
        <v>3.0239413246953672</v>
      </c>
      <c r="BX107" s="18">
        <f t="shared" si="244"/>
        <v>3.3724656257693608</v>
      </c>
      <c r="BZ107" t="str">
        <f t="shared" ref="BZ107" si="269">BD107</f>
        <v>92 Elementary administration and service occupations</v>
      </c>
      <c r="CA107" s="18">
        <f t="shared" si="245"/>
        <v>0.28124855972067042</v>
      </c>
      <c r="CB107" s="18">
        <f t="shared" si="245"/>
        <v>-14.651216268358692</v>
      </c>
      <c r="CC107" s="18">
        <f t="shared" si="245"/>
        <v>-1.2197219818246396</v>
      </c>
      <c r="CD107" s="18">
        <f t="shared" si="245"/>
        <v>-3.9309118305928314</v>
      </c>
      <c r="CE107" s="18">
        <f t="shared" si="246"/>
        <v>-3.8057577897723127</v>
      </c>
      <c r="CG107" s="18">
        <f t="shared" si="247"/>
        <v>-3.0355525112399362</v>
      </c>
      <c r="CH107" s="18">
        <f t="shared" si="248"/>
        <v>2.0126124958031566</v>
      </c>
      <c r="CI107" s="18">
        <f t="shared" si="249"/>
        <v>-0.14720454182236553</v>
      </c>
      <c r="CK107" t="str">
        <f t="shared" ref="CK107" si="270">BO107</f>
        <v>92 Elementary administration and service occupations</v>
      </c>
      <c r="CL107" s="18">
        <f t="shared" si="250"/>
        <v>-7.808797216201679</v>
      </c>
      <c r="CM107" s="18">
        <f t="shared" si="250"/>
        <v>-3.3067618461499637</v>
      </c>
      <c r="CN107" s="18">
        <f t="shared" si="250"/>
        <v>-9.1138600396664557</v>
      </c>
      <c r="CO107" s="18">
        <f t="shared" si="250"/>
        <v>-5.7735609574824931</v>
      </c>
      <c r="CP107" s="18">
        <f t="shared" si="251"/>
        <v>-6.6797783452298471</v>
      </c>
      <c r="CR107" s="18">
        <f t="shared" si="252"/>
        <v>-6.9004163450203215</v>
      </c>
      <c r="CS107" s="18">
        <f t="shared" si="253"/>
        <v>1.0596903197731988</v>
      </c>
      <c r="CT107" s="18">
        <f t="shared" si="254"/>
        <v>-4.3466785856962957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9.178309147910646</v>
      </c>
      <c r="C109" s="26">
        <f>IF(AND(D$6-C$6 &lt;&gt; 0,C35&lt;&gt;0,D35&lt;&gt;0),(EXP(LN(D35/C35)/(D$6-C$6))-1)*100,0)</f>
        <v>-2.7244451309633932</v>
      </c>
      <c r="D109" s="26">
        <f>IF(AND(E$6-D$6 &lt;&gt; 0,D35&lt;&gt;0,E35&lt;&gt;0),(EXP(LN(E35/D35)/(E$6-D$6))-1)*100,0)</f>
        <v>5.2151611460060421</v>
      </c>
      <c r="E109" s="26">
        <f>IF(AND(F$6-E$6 &lt;&gt; 0,E35&lt;&gt;0,F35&lt;&gt;0),(EXP(LN(F35/E35)/(F$6-E$6))-1)*100,0)</f>
        <v>3.8790289284373669</v>
      </c>
      <c r="F109" s="26">
        <f>IF(AND(F$6-C$6 &lt;&gt; 0,C35&lt;&gt;0,F35&lt;&gt;0),(EXP(LN(F35/C35)/(F$6-C$6))-1)*100,0)</f>
        <v>3.8674894334543408</v>
      </c>
      <c r="H109" s="26">
        <f t="shared" ref="H109" si="271">IF($F$6-$D$6 &lt;&gt; 0,(EXP(LN(1+(H72/100))/($F$6-$D$6))-1)*100,0)</f>
        <v>4.3225103247308105</v>
      </c>
      <c r="I109" s="26">
        <f t="shared" ref="I109" si="272">IF(D35&gt;0,((1+(I35/D35))^(1/($F$6-$D$6))-1)*100,0)</f>
        <v>3.4848158438004484</v>
      </c>
      <c r="J109" s="26">
        <f t="shared" ref="J109" si="273">IF($F$6-$D$6 &lt;&gt; 0,(EXP(LN(1+(J72/100))/($F$6-$D$6))-1)*100,0)</f>
        <v>6.4623176030013552</v>
      </c>
      <c r="L109" s="24" t="str">
        <f>L35</f>
        <v>All occupations</v>
      </c>
      <c r="M109" s="26">
        <f>IF(AND(N$6-M$6 &lt;&gt; 0,M35&lt;&gt;0,N35&lt;&gt;0),(EXP(LN(N35/M35)/(N$6-M$6))-1)*100,0)</f>
        <v>9.6626917053529873</v>
      </c>
      <c r="N109" s="26">
        <f>IF(AND(O$6-N$6 &lt;&gt; 0,N35&lt;&gt;0,O35&lt;&gt;0),(EXP(LN(O35/N35)/(O$6-N$6))-1)*100,0)</f>
        <v>-0.23008585212842547</v>
      </c>
      <c r="O109" s="26">
        <f>IF(AND(P$6-O$6 &lt;&gt; 0,O35&lt;&gt;0,P35&lt;&gt;0),(EXP(LN(P35/O35)/(P$6-O$6))-1)*100,0)</f>
        <v>4.950344014628083</v>
      </c>
      <c r="P109" s="26">
        <f>IF(AND(Q$6-P$6 &lt;&gt; 0,P35&lt;&gt;0,Q35&lt;&gt;0),(EXP(LN(Q35/P35)/(Q$6-P$6))-1)*100,0)</f>
        <v>3.9549545044049728</v>
      </c>
      <c r="Q109" s="26">
        <f>IF(AND(Q$6-N$6 &lt;&gt; 0,N35&lt;&gt;0,Q35&lt;&gt;0),(EXP(LN(Q35/N35)/(Q$6-N$6))-1)*100,0)</f>
        <v>3.9975668600946701</v>
      </c>
      <c r="S109" s="26">
        <f t="shared" ref="S109" si="274">IF($F$6-$D$6 &lt;&gt; 0,(EXP(LN(1+(S72/100))/($F$6-$D$6))-1)*100,0)</f>
        <v>4.2856975995522406</v>
      </c>
      <c r="T109" s="26">
        <f t="shared" ref="T109" si="275">IF(O35&gt;0,((1+(T35/O35))^(1/($F$6-$D$6))-1)*100,0)</f>
        <v>3.5952542596319192</v>
      </c>
      <c r="U109" s="26">
        <f t="shared" ref="U109" si="276">IF($F$6-$D$6 &lt;&gt; 0,(EXP(LN(1+(U72/100))/($F$6-$D$6))-1)*100,0)</f>
        <v>6.5093352528291071</v>
      </c>
      <c r="W109" s="24" t="str">
        <f>W35</f>
        <v>All occupations</v>
      </c>
      <c r="X109" s="26">
        <f>IF(AND(Y$6-X$6 &lt;&gt; 0,X35&lt;&gt;0,Y35&lt;&gt;0),(EXP(LN(Y35/X35)/(Y$6-X$6))-1)*100,0)</f>
        <v>0.3831574228599921</v>
      </c>
      <c r="Y109" s="26">
        <f>IF(AND(Z$6-Y$6 &lt;&gt; 0,Y35&lt;&gt;0,Z35&lt;&gt;0),(EXP(LN(Z35/Y35)/(Z$6-Y$6))-1)*100,0)</f>
        <v>11.424842815141378</v>
      </c>
      <c r="Z109" s="26">
        <f>IF(AND(AA$6-Z$6 &lt;&gt; 0,Z35&lt;&gt;0,AA35&lt;&gt;0),(EXP(LN(AA35/Z35)/(AA$6-Z$6))-1)*100,0)</f>
        <v>1.3119587453778614</v>
      </c>
      <c r="AA109" s="26">
        <f>IF(AND(AB$6-AA$6 &lt;&gt; 0,AA35&lt;&gt;0,AB35&lt;&gt;0),(EXP(LN(AB35/AA35)/(AB$6-AA$6))-1)*100,0)</f>
        <v>1.414642353114437</v>
      </c>
      <c r="AB109" s="26">
        <f>IF(AND(AB$6-Y$6 &lt;&gt; 0,Y35&lt;&gt;0,AB35&lt;&gt;0),(EXP(LN(AB35/Y35)/(AB$6-Y$6))-1)*100,0)</f>
        <v>1.9807646601297524</v>
      </c>
      <c r="AD109" s="26">
        <f t="shared" ref="AD109" si="277">IF($F$6-$D$6 &lt;&gt; 0,(EXP(LN(1+(AD72/100))/($F$6-$D$6))-1)*100,0)</f>
        <v>1.3804029253162708</v>
      </c>
      <c r="AE109" s="26">
        <f t="shared" ref="AE109" si="278">IF(Z35&gt;0,((1+(AE35/Z35))^(1/($F$6-$D$6))-1)*100,0)</f>
        <v>3.2307941521785732</v>
      </c>
      <c r="AF109" s="26">
        <f t="shared" ref="AF109" si="279">IF($F$6-$D$6 &lt;&gt; 0,(EXP(LN(1+(AF72/100))/($F$6-$D$6))-1)*100,0)</f>
        <v>4.1468885193864935</v>
      </c>
      <c r="AH109" s="24" t="str">
        <f>AH35</f>
        <v>All occupations</v>
      </c>
      <c r="AI109" s="26">
        <f>IF(AND(AJ$6-AI$6 &lt;&gt; 0,AI35&lt;&gt;0,AJ35&lt;&gt;0),(EXP(LN(AJ35/AI35)/(AJ$6-AI$6))-1)*100,0)</f>
        <v>-1.6429666589564351</v>
      </c>
      <c r="AJ109" s="26">
        <f>IF(AND(AK$6-AJ$6 &lt;&gt; 0,AJ35&lt;&gt;0,AK35&lt;&gt;0),(EXP(LN(AK35/AJ35)/(AK$6-AJ$6))-1)*100,0)</f>
        <v>11.701126007115725</v>
      </c>
      <c r="AK109" s="26">
        <f>IF(AND(AL$6-AK$6 &lt;&gt; 0,AK35&lt;&gt;0,AL35&lt;&gt;0),(EXP(LN(AL35/AK35)/(AL$6-AK$6))-1)*100,0)</f>
        <v>-4.4045831278738401E-2</v>
      </c>
      <c r="AL109" s="26">
        <f>IF(AND(AM$6-AL$6 &lt;&gt; 0,AL35&lt;&gt;0,AM35&lt;&gt;0),(EXP(LN(AM35/AL35)/(AM$6-AL$6))-1)*100,0)</f>
        <v>1.1990731939448773</v>
      </c>
      <c r="AM109" s="26">
        <f>IF(AND(AM$6-AJ$6 &lt;&gt; 0,AJ35&lt;&gt;0,AM35&lt;&gt;0),(EXP(LN(AM35/AJ35)/(AM$6-AJ$6))-1)*100,0)</f>
        <v>1.4329696613624154</v>
      </c>
      <c r="AO109" s="26">
        <f t="shared" ref="AO109" si="280">IF($F$6-$D$6 &lt;&gt; 0,(EXP(LN(1+(AO72/100))/($F$6-$D$6))-1)*100,0)</f>
        <v>0.78299180571377303</v>
      </c>
      <c r="AP109" s="26">
        <f t="shared" ref="AP109" si="281">IF(AK35&gt;0,((1+(AP35/AK35))^(1/($F$6-$D$6))-1)*100,0)</f>
        <v>3.0072062625216223</v>
      </c>
      <c r="AQ109" s="26">
        <f t="shared" ref="AQ109" si="282">IF($F$6-$D$6 &lt;&gt; 0,(EXP(LN(1+(AQ72/100))/($F$6-$D$6))-1)*100,0)</f>
        <v>3.5343679680849949</v>
      </c>
      <c r="AS109" s="24" t="str">
        <f>AS35</f>
        <v>All occupations</v>
      </c>
      <c r="AT109" s="26">
        <f>IF(AND(AU$6-AT$6 &lt;&gt; 0,AT35&lt;&gt;0,AU35&lt;&gt;0),(EXP(LN(AU35/AT35)/(AU$6-AT$6))-1)*100,0)</f>
        <v>-0.53102999243405113</v>
      </c>
      <c r="AU109" s="26">
        <f>IF(AND(AV$6-AU$6 &lt;&gt; 0,AU35&lt;&gt;0,AV35&lt;&gt;0),(EXP(LN(AV35/AU35)/(AV$6-AU$6))-1)*100,0)</f>
        <v>9.3854305612246733</v>
      </c>
      <c r="AV109" s="26">
        <f>IF(AND(AW$6-AV$6 &lt;&gt; 0,AV35&lt;&gt;0,AW35&lt;&gt;0),(EXP(LN(AW35/AV35)/(AW$6-AV$6))-1)*100,0)</f>
        <v>0.84988325950792198</v>
      </c>
      <c r="AW109" s="26">
        <f>IF(AND(AX$6-AW$6 &lt;&gt; 0,AW35&lt;&gt;0,AX35&lt;&gt;0),(EXP(LN(AX35/AW35)/(AX$6-AW$6))-1)*100,0)</f>
        <v>1.3947090768094528</v>
      </c>
      <c r="AX109" s="26">
        <f>IF(AND(AX$6-AU$6 &lt;&gt; 0,AU35&lt;&gt;0,AX35&lt;&gt;0),(EXP(LN(AX35/AU35)/(AX$6-AU$6))-1)*100,0)</f>
        <v>1.7051836617299809</v>
      </c>
      <c r="AZ109" s="26">
        <f t="shared" ref="AZ109" si="283">IF($F$6-$D$6 &lt;&gt; 0,(EXP(LN(1+(AZ72/100))/($F$6-$D$6))-1)*100,0)</f>
        <v>1.2127742163865918</v>
      </c>
      <c r="BA109" s="26">
        <f t="shared" ref="BA109" si="284">IF(AV35&gt;0,((1+(BA35/AV35))^(1/($F$6-$D$6))-1)*100,0)</f>
        <v>3.0238902004454449</v>
      </c>
      <c r="BB109" s="26">
        <f t="shared" ref="BB109" si="285">IF($F$6-$D$6 &lt;&gt; 0,(EXP(LN(1+(BB72/100))/($F$6-$D$6))-1)*100,0)</f>
        <v>3.8469612661975905</v>
      </c>
      <c r="BD109" s="24" t="str">
        <f>BD35</f>
        <v>All occupations</v>
      </c>
      <c r="BE109" s="26">
        <f>IF(AND(BF$6-BE$6 &lt;&gt; 0,BE35&lt;&gt;0,BF35&lt;&gt;0),(EXP(LN(BF35/BE35)/(BF$6-BE$6))-1)*100,0)</f>
        <v>2.9449376095911806</v>
      </c>
      <c r="BF109" s="26">
        <f>IF(AND(BG$6-BF$6 &lt;&gt; 0,BF35&lt;&gt;0,BG35&lt;&gt;0),(EXP(LN(BG35/BF35)/(BG$6-BF$6))-1)*100,0)</f>
        <v>-4.8498169057867857</v>
      </c>
      <c r="BG109" s="26">
        <f>IF(AND(BH$6-BG$6 &lt;&gt; 0,BG35&lt;&gt;0,BH35&lt;&gt;0),(EXP(LN(BH35/BG35)/(BH$6-BG$6))-1)*100,0)</f>
        <v>0.90473141873932406</v>
      </c>
      <c r="BH109" s="26">
        <f>IF(AND(BI$6-BH$6 &lt;&gt; 0,BH35&lt;&gt;0,BI35&lt;&gt;0),(EXP(LN(BI35/BH35)/(BI$6-BH$6))-1)*100,0)</f>
        <v>0.11770164266851069</v>
      </c>
      <c r="BI109" s="26">
        <f>IF(AND(BI$6-BF$6 &lt;&gt; 0,BF35&lt;&gt;0,BI35&lt;&gt;0),(EXP(LN(BI35/BF35)/(BI$6-BF$6))-1)*100,0)</f>
        <v>4.4276905771067909E-2</v>
      </c>
      <c r="BK109" s="26">
        <f t="shared" ref="BK109" si="286">IF($F$6-$D$6 &lt;&gt; 0,(EXP(LN(1+(BK72/100))/($F$6-$D$6))-1)*100,0)</f>
        <v>0.37936045715893929</v>
      </c>
      <c r="BL109" s="26">
        <f t="shared" ref="BL109" si="287">IF(BG35&gt;0,((1+(BL35/BG35))^(1/($F$6-$D$6))-1)*100,0)</f>
        <v>2.5831799258941635</v>
      </c>
      <c r="BM109" s="26">
        <f t="shared" ref="BM109" si="288">IF($F$6-$D$6 &lt;&gt; 0,(EXP(LN(1+(BM72/100))/($F$6-$D$6))-1)*100,0)</f>
        <v>2.8508533287316062</v>
      </c>
      <c r="BO109" s="24" t="str">
        <f>BO35</f>
        <v>All occupations</v>
      </c>
      <c r="BP109" s="26">
        <f>IF(AND(BQ$6-BP$6 &lt;&gt; 0,BP35&lt;&gt;0,BQ35&lt;&gt;0),(EXP(LN(BQ35/BP35)/(BQ$6-BP$6))-1)*100,0)</f>
        <v>1.6759760175273364</v>
      </c>
      <c r="BQ109" s="26">
        <f>IF(AND(BR$6-BQ$6 &lt;&gt; 0,BQ35&lt;&gt;0,BR35&lt;&gt;0),(EXP(LN(BR35/BQ35)/(BR$6-BQ$6))-1)*100,0)</f>
        <v>-13.735514230355928</v>
      </c>
      <c r="BR109" s="26">
        <f>IF(AND(BS$6-BR$6 &lt;&gt; 0,BR35&lt;&gt;0,BS35&lt;&gt;0),(EXP(LN(BS35/BR35)/(BS$6-BR$6))-1)*100,0)</f>
        <v>1.2367204318455061</v>
      </c>
      <c r="BS109" s="26">
        <f>IF(AND(BT$6-BS$6 &lt;&gt; 0,BS35&lt;&gt;0,BT35&lt;&gt;0),(EXP(LN(BT35/BS35)/(BT$6-BS$6))-1)*100,0)</f>
        <v>-1.1694727882864187</v>
      </c>
      <c r="BT109" s="26">
        <f>IF(AND(BT$6-BQ$6 &lt;&gt; 0,BQ35&lt;&gt;0,BT35&lt;&gt;0),(EXP(LN(BT35/BQ35)/(BT$6-BQ$6))-1)*100,0)</f>
        <v>-1.2664861267790206</v>
      </c>
      <c r="BV109" s="26">
        <f t="shared" ref="BV109" si="289">IF($F$6-$D$6 &lt;&gt; 0,(EXP(LN(1+(BV72/100))/($F$6-$D$6))-1)*100,0)</f>
        <v>-0.3738309390911021</v>
      </c>
      <c r="BW109" s="26">
        <f t="shared" ref="BW109" si="290">IF(BR35&gt;0,((1+(BW35/BR35))^(1/($F$6-$D$6))-1)*100,0)</f>
        <v>2.6573752311060517</v>
      </c>
      <c r="BX109" s="26">
        <f t="shared" ref="BX109" si="291">IF($F$6-$D$6 &lt;&gt; 0,(EXP(LN(1+(BX72/100))/($F$6-$D$6))-1)*100,0)</f>
        <v>2.4006487596140769</v>
      </c>
      <c r="BZ109" s="24" t="str">
        <f>BZ35</f>
        <v>All occupations</v>
      </c>
      <c r="CA109" s="26">
        <f>IF(AND(CB$6-CA$6 &lt;&gt; 0,CA35&lt;&gt;0,CB35&lt;&gt;0),(EXP(LN(CB35/CA35)/(CB$6-CA$6))-1)*100,0)</f>
        <v>-1.2631283533997228</v>
      </c>
      <c r="CB109" s="26">
        <f>IF(AND(CC$6-CB$6 &lt;&gt; 0,CB35&lt;&gt;0,CC35&lt;&gt;0),(EXP(LN(CC35/CB35)/(CC$6-CB$6))-1)*100,0)</f>
        <v>-9.0848301821084281</v>
      </c>
      <c r="CC109" s="26">
        <f>IF(AND(CD$6-CC$6 &lt;&gt; 0,CC35&lt;&gt;0,CD35&lt;&gt;0),(EXP(LN(CD35/CC35)/(CD$6-CC$6))-1)*100,0)</f>
        <v>-2.5831713082308472</v>
      </c>
      <c r="CD109" s="26">
        <f>IF(AND(CE$6-CD$6 &lt;&gt; 0,CD35&lt;&gt;0,CE35&lt;&gt;0),(EXP(LN(CE35/CD35)/(CE$6-CD$6))-1)*100,0)</f>
        <v>-4.5089454825932629</v>
      </c>
      <c r="CE109" s="26">
        <f>IF(AND(CE$6-CB$6 &lt;&gt; 0,CB35&lt;&gt;0,CE35&lt;&gt;0),(EXP(LN(CE35/CB35)/(CE$6-CB$6))-1)*100,0)</f>
        <v>-4.2057207772830179</v>
      </c>
      <c r="CG109" s="26">
        <f t="shared" ref="CG109" si="292">IF($F$6-$D$6 &lt;&gt; 0,(EXP(LN(1+(CG72/100))/($F$6-$D$6))-1)*100,0)</f>
        <v>-3.8712882962709028</v>
      </c>
      <c r="CH109" s="26">
        <f t="shared" ref="CH109" si="293">IF(CC35&gt;0,((1+(CH35/CC35))^(1/($F$6-$D$6))-1)*100,0)</f>
        <v>1.8376968336741184</v>
      </c>
      <c r="CI109" s="26">
        <f t="shared" ref="CI109" si="294">IF($F$6-$D$6 &lt;&gt; 0,(EXP(LN(1+(CI72/100))/($F$6-$D$6))-1)*100,0)</f>
        <v>-0.9454705350454784</v>
      </c>
      <c r="CK109" s="24" t="str">
        <f>CK35</f>
        <v>All occupations</v>
      </c>
      <c r="CL109" s="26">
        <f>IF(AND(CM$6-CL$6 &lt;&gt; 0,CL35&lt;&gt;0,CM35&lt;&gt;0),(EXP(LN(CM35/CL35)/(CM$6-CL$6))-1)*100,0)</f>
        <v>-4.0568979353055141</v>
      </c>
      <c r="CM109" s="26">
        <f>IF(AND(CN$6-CM$6 &lt;&gt; 0,CM35&lt;&gt;0,CN35&lt;&gt;0),(EXP(LN(CN35/CM35)/(CN$6-CM$6))-1)*100,0)</f>
        <v>-1.5919644032198255</v>
      </c>
      <c r="CN109" s="26">
        <f>IF(AND(CO$6-CN$6 &lt;&gt; 0,CN35&lt;&gt;0,CO35&lt;&gt;0),(EXP(LN(CO35/CN35)/(CO$6-CN$6))-1)*100,0)</f>
        <v>-8.3620467435437718</v>
      </c>
      <c r="CO109" s="26">
        <f>IF(AND(CP$6-CO$6 &lt;&gt; 0,CO35&lt;&gt;0,CP35&lt;&gt;0),(EXP(LN(CP35/CO35)/(CP$6-CO$6))-1)*100,0)</f>
        <v>-4.4787018593795196</v>
      </c>
      <c r="CP109" s="26">
        <f>IF(AND(CP$6-CM$6 &lt;&gt; 0,CM35&lt;&gt;0,CP35&lt;&gt;0),(EXP(LN(CP35/CM35)/(CP$6-CM$6))-1)*100,0)</f>
        <v>-5.5339836306166346</v>
      </c>
      <c r="CR109" s="26">
        <f t="shared" ref="CR109" si="295">IF($F$6-$D$6 &lt;&gt; 0,(EXP(LN(1+(CR72/100))/($F$6-$D$6))-1)*100,0)</f>
        <v>-5.7910990113966943</v>
      </c>
      <c r="CS109" s="26">
        <f t="shared" ref="CS109" si="296">IF(CN35&gt;0,((1+(CS35/CN35))^(1/($F$6-$D$6))-1)*100,0)</f>
        <v>1.2404747189713961</v>
      </c>
      <c r="CT109" s="26">
        <f t="shared" ref="CT109" si="297">IF($F$6-$D$6 &lt;&gt; 0,(EXP(LN(1+(CT72/100))/($F$6-$D$6))-1)*100,0)</f>
        <v>-3.2225330935746199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Coventry and Warwickshire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Coventry and Warwickshire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Coventry and Warwickshire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Coventry and Warwickshire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Coventry and Warwickshire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Coventry and Warwickshire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Coventry and Warwickshire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Coventry and Warwickshire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Coventry and Warwickshire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0.14874812342098293</v>
      </c>
      <c r="C119" s="27">
        <f t="shared" si="299"/>
        <v>-2.4283079724664369E-2</v>
      </c>
      <c r="D119" s="27">
        <f t="shared" si="299"/>
        <v>0.10079294901371694</v>
      </c>
      <c r="E119" s="27">
        <f t="shared" si="299"/>
        <v>0.32182365520247602</v>
      </c>
      <c r="F119" s="27">
        <f t="shared" ref="F119:F144" si="300">F8-D8</f>
        <v>0.42261660421619296</v>
      </c>
      <c r="L119" t="str">
        <f>A119</f>
        <v>11 Corporate managers and directors</v>
      </c>
      <c r="M119" s="27">
        <f t="shared" ref="M119:P144" si="301">N8-M8</f>
        <v>1.5508357848667371</v>
      </c>
      <c r="N119" s="27">
        <f t="shared" si="301"/>
        <v>-0.12499159909707291</v>
      </c>
      <c r="O119" s="27">
        <f t="shared" si="301"/>
        <v>0.7376048396697481</v>
      </c>
      <c r="P119" s="27">
        <f t="shared" si="301"/>
        <v>2.6318819603918442</v>
      </c>
      <c r="Q119" s="27">
        <f t="shared" ref="Q119:Q144" si="302">Q8-O8</f>
        <v>3.3694868000615923</v>
      </c>
      <c r="W119" t="str">
        <f>A119</f>
        <v>11 Corporate managers and directors</v>
      </c>
      <c r="X119" s="27">
        <f t="shared" ref="X119:AA144" si="303">Y8-X8</f>
        <v>0.90247553615610343</v>
      </c>
      <c r="Y119" s="27">
        <f t="shared" si="303"/>
        <v>0.70004666340580712</v>
      </c>
      <c r="Z119" s="27">
        <f t="shared" si="303"/>
        <v>-0.26100206168056772</v>
      </c>
      <c r="AA119" s="27">
        <f t="shared" si="303"/>
        <v>1.5620443251573146</v>
      </c>
      <c r="AB119" s="27">
        <f t="shared" ref="AB119:AB144" si="304">AB8-Z8</f>
        <v>1.3010422634767469</v>
      </c>
      <c r="AH119" t="str">
        <f>L119</f>
        <v>11 Corporate managers and directors</v>
      </c>
      <c r="AI119" s="27">
        <f t="shared" ref="AI119:AL144" si="305">AJ8-AI8</f>
        <v>0.11581467571462323</v>
      </c>
      <c r="AJ119" s="27">
        <f t="shared" si="305"/>
        <v>0.17290915212036251</v>
      </c>
      <c r="AK119" s="27">
        <f t="shared" si="305"/>
        <v>-0.14754701194519959</v>
      </c>
      <c r="AL119" s="27">
        <f t="shared" si="305"/>
        <v>0.1594653088634026</v>
      </c>
      <c r="AM119" s="27">
        <f t="shared" ref="AM119:AM144" si="306">AM8-AK8</f>
        <v>1.1918296918203009E-2</v>
      </c>
      <c r="AS119" t="str">
        <f>W119</f>
        <v>11 Corporate managers and directors</v>
      </c>
      <c r="AT119" s="27">
        <f t="shared" ref="AT119:AW144" si="307">AU8-AT8</f>
        <v>0.1211094006117972</v>
      </c>
      <c r="AU119" s="27">
        <f t="shared" si="307"/>
        <v>0.16038019424704286</v>
      </c>
      <c r="AV119" s="27">
        <f t="shared" si="307"/>
        <v>-0.26332062463430361</v>
      </c>
      <c r="AW119" s="27">
        <f t="shared" si="307"/>
        <v>0.19086256811087576</v>
      </c>
      <c r="AX119" s="27">
        <f t="shared" ref="AX119:AX144" si="308">AX8-AV8</f>
        <v>-7.245805652342785E-2</v>
      </c>
      <c r="BD119" t="str">
        <f>AH119</f>
        <v>11 Corporate managers and directors</v>
      </c>
      <c r="BE119" s="27">
        <f t="shared" ref="BE119:BH144" si="309">BF8-BE8</f>
        <v>1.4080837128521466</v>
      </c>
      <c r="BF119" s="27">
        <f t="shared" si="309"/>
        <v>0.10543686651875195</v>
      </c>
      <c r="BG119" s="27">
        <f t="shared" si="309"/>
        <v>-0.58352205348648223</v>
      </c>
      <c r="BH119" s="27">
        <f t="shared" si="309"/>
        <v>0.44218478178227549</v>
      </c>
      <c r="BI119" s="27">
        <f t="shared" ref="BI119:BI144" si="310">BI8-BG8</f>
        <v>-0.14133727170420674</v>
      </c>
      <c r="BO119" t="str">
        <f>AS119</f>
        <v>11 Corporate managers and directors</v>
      </c>
      <c r="BP119" s="27">
        <f t="shared" ref="BP119:BS144" si="311">BQ8-BP8</f>
        <v>0.87526051779463465</v>
      </c>
      <c r="BQ119" s="27">
        <f t="shared" si="311"/>
        <v>-0.41214847017356693</v>
      </c>
      <c r="BR119" s="27">
        <f t="shared" si="311"/>
        <v>-0.42660081103298264</v>
      </c>
      <c r="BS119" s="27">
        <f t="shared" si="311"/>
        <v>-0.56190671720556562</v>
      </c>
      <c r="BT119" s="27">
        <f t="shared" ref="BT119:BT144" si="312">BT8-BR8</f>
        <v>-0.98850752823854826</v>
      </c>
      <c r="BZ119" t="str">
        <f>BD119</f>
        <v>11 Corporate managers and directors</v>
      </c>
      <c r="CA119" s="68">
        <f t="shared" ref="CA119:CD144" si="313">CB8-CA8</f>
        <v>0.34459622742365381</v>
      </c>
      <c r="CB119" s="68">
        <f t="shared" si="313"/>
        <v>0.10578392683919491</v>
      </c>
      <c r="CC119" s="68">
        <f t="shared" si="313"/>
        <v>-0.67973912931616987</v>
      </c>
      <c r="CD119" s="68">
        <f t="shared" si="313"/>
        <v>-0.84513509279262777</v>
      </c>
      <c r="CE119" s="68">
        <f t="shared" ref="CE119:CE144" si="314">CE8-CC8</f>
        <v>-1.5248742221087976</v>
      </c>
      <c r="CK119" t="str">
        <f>BO119</f>
        <v>11 Corporate managers and directors</v>
      </c>
      <c r="CL119" s="68">
        <f t="shared" ref="CL119:CO144" si="315">CM8-CL8</f>
        <v>0.10334239154884173</v>
      </c>
      <c r="CM119" s="68">
        <f t="shared" si="315"/>
        <v>0.10448659154138729</v>
      </c>
      <c r="CN119" s="68">
        <f t="shared" si="315"/>
        <v>-0.46502195790477352</v>
      </c>
      <c r="CO119" s="68">
        <f t="shared" si="315"/>
        <v>-0.14175577525050675</v>
      </c>
      <c r="CP119" s="68">
        <f t="shared" ref="CP119:CP144" si="316">CP8-CN8</f>
        <v>-0.60677773315528027</v>
      </c>
    </row>
    <row r="120" spans="1:94" x14ac:dyDescent="0.2">
      <c r="A120" t="str">
        <f t="shared" si="298"/>
        <v>12 Other managers and proprietors</v>
      </c>
      <c r="B120" s="27">
        <f t="shared" si="299"/>
        <v>4.8740399875277562E-2</v>
      </c>
      <c r="C120" s="27">
        <f t="shared" si="299"/>
        <v>-1.7621574790962685E-2</v>
      </c>
      <c r="D120" s="27">
        <f t="shared" si="299"/>
        <v>9.5827075547730622E-2</v>
      </c>
      <c r="E120" s="27">
        <f t="shared" si="299"/>
        <v>0.1842541450974978</v>
      </c>
      <c r="F120" s="27">
        <f t="shared" si="300"/>
        <v>0.28008122064522845</v>
      </c>
      <c r="L120" t="str">
        <f t="shared" ref="L120:L143" si="317">A120</f>
        <v>12 Other managers and proprietors</v>
      </c>
      <c r="M120" s="27">
        <f t="shared" si="301"/>
        <v>0.42869438358359613</v>
      </c>
      <c r="N120" s="27">
        <f t="shared" si="301"/>
        <v>1.1949068270978414E-2</v>
      </c>
      <c r="O120" s="27">
        <f t="shared" si="301"/>
        <v>0.85680267058826098</v>
      </c>
      <c r="P120" s="27">
        <f t="shared" si="301"/>
        <v>1.748916216820283</v>
      </c>
      <c r="Q120" s="27">
        <f t="shared" si="302"/>
        <v>2.605718887408544</v>
      </c>
      <c r="W120" t="str">
        <f t="shared" ref="W120:W143" si="318">A120</f>
        <v>12 Other managers and proprietors</v>
      </c>
      <c r="X120" s="27">
        <f t="shared" si="303"/>
        <v>6.103029244639524E-2</v>
      </c>
      <c r="Y120" s="27">
        <f t="shared" si="303"/>
        <v>0.37466618398511686</v>
      </c>
      <c r="Z120" s="27">
        <f t="shared" si="303"/>
        <v>0.93576996084492325</v>
      </c>
      <c r="AA120" s="27">
        <f t="shared" si="303"/>
        <v>1.144202830089152</v>
      </c>
      <c r="AB120" s="27">
        <f t="shared" si="304"/>
        <v>2.0799727909340753</v>
      </c>
      <c r="AH120" t="str">
        <f t="shared" ref="AH120:AH143" si="319">L120</f>
        <v>12 Other managers and proprietors</v>
      </c>
      <c r="AI120" s="27">
        <f t="shared" si="305"/>
        <v>1.1989053312105868E-3</v>
      </c>
      <c r="AJ120" s="27">
        <f t="shared" si="305"/>
        <v>0.14510897084817331</v>
      </c>
      <c r="AK120" s="27">
        <f t="shared" si="305"/>
        <v>0.18204858853397199</v>
      </c>
      <c r="AL120" s="27">
        <f t="shared" si="305"/>
        <v>0.29619901891341938</v>
      </c>
      <c r="AM120" s="27">
        <f t="shared" si="306"/>
        <v>0.47824760744739137</v>
      </c>
      <c r="AS120" t="str">
        <f t="shared" ref="AS120:AS143" si="320">W120</f>
        <v>12 Other managers and proprietors</v>
      </c>
      <c r="AT120" s="27">
        <f t="shared" si="307"/>
        <v>-2.3512708257552584E-3</v>
      </c>
      <c r="AU120" s="27">
        <f t="shared" si="307"/>
        <v>0.11921052796963993</v>
      </c>
      <c r="AV120" s="27">
        <f t="shared" si="307"/>
        <v>0.25231305828365813</v>
      </c>
      <c r="AW120" s="27">
        <f t="shared" si="307"/>
        <v>0.26367859286850392</v>
      </c>
      <c r="AX120" s="27">
        <f t="shared" si="308"/>
        <v>0.51599165115216206</v>
      </c>
      <c r="BD120" t="str">
        <f t="shared" ref="BD120:BD143" si="321">AH120</f>
        <v>12 Other managers and proprietors</v>
      </c>
      <c r="BE120" s="27">
        <f t="shared" si="309"/>
        <v>0.14909238047082729</v>
      </c>
      <c r="BF120" s="27">
        <f t="shared" si="309"/>
        <v>-2.7698079990063018E-2</v>
      </c>
      <c r="BG120" s="27">
        <f t="shared" si="309"/>
        <v>0.46263420065578753</v>
      </c>
      <c r="BH120" s="27">
        <f t="shared" si="309"/>
        <v>0.24690044067400052</v>
      </c>
      <c r="BI120" s="27">
        <f t="shared" si="310"/>
        <v>0.70953464132978805</v>
      </c>
      <c r="BO120" t="str">
        <f t="shared" ref="BO120:BO143" si="322">AS120</f>
        <v>12 Other managers and proprietors</v>
      </c>
      <c r="BP120" s="27">
        <f t="shared" si="311"/>
        <v>0.21640901223179521</v>
      </c>
      <c r="BQ120" s="27">
        <f t="shared" si="311"/>
        <v>-8.633460245506841E-2</v>
      </c>
      <c r="BR120" s="27">
        <f t="shared" si="311"/>
        <v>0.71227895798035368</v>
      </c>
      <c r="BS120" s="27">
        <f t="shared" si="311"/>
        <v>-7.3371343790898269E-2</v>
      </c>
      <c r="BT120" s="27">
        <f t="shared" si="312"/>
        <v>0.63890761418945541</v>
      </c>
      <c r="BZ120" t="str">
        <f t="shared" ref="BZ120:BZ143" si="323">BD120</f>
        <v>12 Other managers and proprietors</v>
      </c>
      <c r="CA120" s="68">
        <f t="shared" si="313"/>
        <v>2.3264943704593533E-2</v>
      </c>
      <c r="CB120" s="68">
        <f t="shared" si="313"/>
        <v>9.3904849997319406E-3</v>
      </c>
      <c r="CC120" s="68">
        <f t="shared" si="313"/>
        <v>7.4158907414336506E-2</v>
      </c>
      <c r="CD120" s="68">
        <f t="shared" si="313"/>
        <v>-0.50283557178989624</v>
      </c>
      <c r="CE120" s="68">
        <f t="shared" si="314"/>
        <v>-0.42867666437555974</v>
      </c>
      <c r="CK120" t="str">
        <f t="shared" ref="CK120:CK143" si="324">BO120</f>
        <v>12 Other managers and proprietors</v>
      </c>
      <c r="CL120" s="68">
        <f t="shared" si="315"/>
        <v>-7.0152090750805307E-2</v>
      </c>
      <c r="CM120" s="68">
        <f t="shared" si="315"/>
        <v>9.6698109373006824E-3</v>
      </c>
      <c r="CN120" s="68">
        <f t="shared" si="315"/>
        <v>-7.4712405630790402E-2</v>
      </c>
      <c r="CO120" s="68">
        <f t="shared" si="315"/>
        <v>-0.22014194107254431</v>
      </c>
      <c r="CP120" s="68">
        <f t="shared" si="316"/>
        <v>-0.29485434670333471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0.52114449325937162</v>
      </c>
      <c r="C121" s="27">
        <f t="shared" si="299"/>
        <v>-0.14591648735443496</v>
      </c>
      <c r="D121" s="27">
        <f t="shared" si="299"/>
        <v>0.42719735108368329</v>
      </c>
      <c r="E121" s="27">
        <f t="shared" si="299"/>
        <v>0.76632259957227178</v>
      </c>
      <c r="F121" s="27">
        <f t="shared" si="300"/>
        <v>1.1935199506559551</v>
      </c>
      <c r="L121" t="str">
        <f t="shared" si="317"/>
        <v>21 Science, research, engineering and technology professionals</v>
      </c>
      <c r="M121" s="27">
        <f t="shared" si="301"/>
        <v>1.9729516976129222</v>
      </c>
      <c r="N121" s="27">
        <f t="shared" si="301"/>
        <v>-0.21426369699996162</v>
      </c>
      <c r="O121" s="27">
        <f t="shared" si="301"/>
        <v>1.8679922979360013</v>
      </c>
      <c r="P121" s="27">
        <f t="shared" si="301"/>
        <v>3.5239191252894821</v>
      </c>
      <c r="Q121" s="27">
        <f t="shared" si="302"/>
        <v>5.3919114232254834</v>
      </c>
      <c r="W121" t="str">
        <f t="shared" si="318"/>
        <v>21 Science, research, engineering and technology professionals</v>
      </c>
      <c r="X121" s="27">
        <f t="shared" si="303"/>
        <v>0.14602508268014169</v>
      </c>
      <c r="Y121" s="27">
        <f t="shared" si="303"/>
        <v>1.1649322541422631</v>
      </c>
      <c r="Z121" s="27">
        <f t="shared" si="303"/>
        <v>0.13515489390708701</v>
      </c>
      <c r="AA121" s="27">
        <f t="shared" si="303"/>
        <v>0.38890215754630297</v>
      </c>
      <c r="AB121" s="27">
        <f t="shared" si="304"/>
        <v>0.52405705145338999</v>
      </c>
      <c r="AH121" t="str">
        <f t="shared" si="319"/>
        <v>21 Science, research, engineering and technology professionals</v>
      </c>
      <c r="AI121" s="27">
        <f t="shared" si="305"/>
        <v>-1.9263771937862773E-2</v>
      </c>
      <c r="AJ121" s="27">
        <f t="shared" si="305"/>
        <v>0.14616303623467708</v>
      </c>
      <c r="AK121" s="27">
        <f t="shared" si="305"/>
        <v>9.771061389623803E-3</v>
      </c>
      <c r="AL121" s="27">
        <f t="shared" si="305"/>
        <v>8.0147404191615479E-2</v>
      </c>
      <c r="AM121" s="27">
        <f t="shared" si="306"/>
        <v>8.9918465581239282E-2</v>
      </c>
      <c r="AS121" t="str">
        <f t="shared" si="320"/>
        <v>21 Science, research, engineering and technology professionals</v>
      </c>
      <c r="AT121" s="27">
        <f t="shared" si="307"/>
        <v>3.13617932210839E-2</v>
      </c>
      <c r="AU121" s="27">
        <f t="shared" si="307"/>
        <v>0.32431159662404818</v>
      </c>
      <c r="AV121" s="27">
        <f t="shared" si="307"/>
        <v>-0.22425828861852537</v>
      </c>
      <c r="AW121" s="27">
        <f t="shared" si="307"/>
        <v>-4.9983267118521635E-2</v>
      </c>
      <c r="AX121" s="27">
        <f t="shared" si="308"/>
        <v>-0.274241555737047</v>
      </c>
      <c r="BD121" t="str">
        <f t="shared" si="321"/>
        <v>21 Science, research, engineering and technology professionals</v>
      </c>
      <c r="BE121" s="27">
        <f t="shared" si="309"/>
        <v>0.73589327114758252</v>
      </c>
      <c r="BF121" s="27">
        <f t="shared" si="309"/>
        <v>0.26639460668976422</v>
      </c>
      <c r="BG121" s="27">
        <f t="shared" si="309"/>
        <v>-0.21840188869411126</v>
      </c>
      <c r="BH121" s="27">
        <f t="shared" si="309"/>
        <v>-6.1396945635106448E-2</v>
      </c>
      <c r="BI121" s="27">
        <f t="shared" si="310"/>
        <v>-0.2797988343292177</v>
      </c>
      <c r="BO121" t="str">
        <f t="shared" si="322"/>
        <v>21 Science, research, engineering and technology professionals</v>
      </c>
      <c r="BP121" s="27">
        <f t="shared" si="311"/>
        <v>0.43884523573671785</v>
      </c>
      <c r="BQ121" s="27">
        <f t="shared" si="311"/>
        <v>4.143110256092708E-2</v>
      </c>
      <c r="BR121" s="27">
        <f t="shared" si="311"/>
        <v>-2.5056323894697474E-2</v>
      </c>
      <c r="BS121" s="27">
        <f t="shared" si="311"/>
        <v>-0.35290784879243509</v>
      </c>
      <c r="BT121" s="27">
        <f t="shared" si="312"/>
        <v>-0.37796417268713256</v>
      </c>
      <c r="BZ121" t="str">
        <f t="shared" si="323"/>
        <v>21 Science, research, engineering and technology professionals</v>
      </c>
      <c r="CA121" s="68">
        <f t="shared" si="313"/>
        <v>0.11630198026190297</v>
      </c>
      <c r="CB121" s="68">
        <f t="shared" si="313"/>
        <v>0.15671441268646991</v>
      </c>
      <c r="CC121" s="68">
        <f t="shared" si="313"/>
        <v>-0.21056994040253674</v>
      </c>
      <c r="CD121" s="68">
        <f t="shared" si="313"/>
        <v>-0.49254901251878791</v>
      </c>
      <c r="CE121" s="68">
        <f t="shared" si="314"/>
        <v>-0.70311895292132465</v>
      </c>
      <c r="CK121" t="str">
        <f t="shared" si="324"/>
        <v>21 Science, research, engineering and technology professionals</v>
      </c>
      <c r="CL121" s="68">
        <f t="shared" si="315"/>
        <v>7.9902961985383381E-2</v>
      </c>
      <c r="CM121" s="68">
        <f t="shared" si="315"/>
        <v>9.7849104692546374E-2</v>
      </c>
      <c r="CN121" s="68">
        <f t="shared" si="315"/>
        <v>-0.1421530744049091</v>
      </c>
      <c r="CO121" s="68">
        <f t="shared" si="315"/>
        <v>-0.12065051446671743</v>
      </c>
      <c r="CP121" s="68">
        <f t="shared" si="316"/>
        <v>-0.26280358887162653</v>
      </c>
    </row>
    <row r="122" spans="1:94" x14ac:dyDescent="0.2">
      <c r="A122" t="str">
        <f t="shared" si="298"/>
        <v>22 Health professionals</v>
      </c>
      <c r="B122" s="27">
        <f t="shared" si="299"/>
        <v>0.54522676553023708</v>
      </c>
      <c r="C122" s="27">
        <f t="shared" si="299"/>
        <v>-4.2876337624097705E-2</v>
      </c>
      <c r="D122" s="27">
        <f t="shared" si="299"/>
        <v>0.47571137568203747</v>
      </c>
      <c r="E122" s="27">
        <f t="shared" si="299"/>
        <v>0.93081871762485169</v>
      </c>
      <c r="F122" s="27">
        <f t="shared" si="300"/>
        <v>1.4065300933068892</v>
      </c>
      <c r="L122" t="str">
        <f t="shared" si="317"/>
        <v>22 Health professionals</v>
      </c>
      <c r="M122" s="27">
        <f t="shared" si="301"/>
        <v>1.7119523103190288</v>
      </c>
      <c r="N122" s="27">
        <f t="shared" si="301"/>
        <v>-6.5835932097114913E-2</v>
      </c>
      <c r="O122" s="27">
        <f t="shared" si="301"/>
        <v>1.304922836383037</v>
      </c>
      <c r="P122" s="27">
        <f t="shared" si="301"/>
        <v>2.6289249325222164</v>
      </c>
      <c r="Q122" s="27">
        <f t="shared" si="302"/>
        <v>3.9338477689052533</v>
      </c>
      <c r="W122" t="str">
        <f t="shared" si="318"/>
        <v>22 Health professionals</v>
      </c>
      <c r="X122" s="27">
        <f t="shared" si="303"/>
        <v>0.92330862886342402</v>
      </c>
      <c r="Y122" s="27">
        <f t="shared" si="303"/>
        <v>0.41552800299874093</v>
      </c>
      <c r="Z122" s="27">
        <f t="shared" si="303"/>
        <v>0.78611750639532918</v>
      </c>
      <c r="AA122" s="27">
        <f t="shared" si="303"/>
        <v>0.54594051890024353</v>
      </c>
      <c r="AB122" s="27">
        <f t="shared" si="304"/>
        <v>1.3320580252955727</v>
      </c>
      <c r="AH122" t="str">
        <f t="shared" si="319"/>
        <v>22 Health professionals</v>
      </c>
      <c r="AI122" s="27">
        <f t="shared" si="305"/>
        <v>-0.70389656995729544</v>
      </c>
      <c r="AJ122" s="27">
        <f t="shared" si="305"/>
        <v>-6.0147166177900502E-2</v>
      </c>
      <c r="AK122" s="27">
        <f t="shared" si="305"/>
        <v>-1.0199180082566788</v>
      </c>
      <c r="AL122" s="27">
        <f t="shared" si="305"/>
        <v>-0.9882264571820587</v>
      </c>
      <c r="AM122" s="27">
        <f t="shared" si="306"/>
        <v>-2.0081444654387375</v>
      </c>
      <c r="AS122" t="str">
        <f t="shared" si="320"/>
        <v>22 Health professionals</v>
      </c>
      <c r="AT122" s="27">
        <f t="shared" si="307"/>
        <v>4.508038536237996E-2</v>
      </c>
      <c r="AU122" s="27">
        <f t="shared" si="307"/>
        <v>6.75671182649763E-2</v>
      </c>
      <c r="AV122" s="27">
        <f t="shared" si="307"/>
        <v>2.5231343802510131E-2</v>
      </c>
      <c r="AW122" s="27">
        <f t="shared" si="307"/>
        <v>4.37506761566957E-2</v>
      </c>
      <c r="AX122" s="27">
        <f t="shared" si="308"/>
        <v>6.8982019959205831E-2</v>
      </c>
      <c r="BD122" t="str">
        <f t="shared" si="321"/>
        <v>22 Health professionals</v>
      </c>
      <c r="BE122" s="27">
        <f t="shared" si="309"/>
        <v>0.71348114230175042</v>
      </c>
      <c r="BF122" s="27">
        <f t="shared" si="309"/>
        <v>-0.23170403580890708</v>
      </c>
      <c r="BG122" s="27">
        <f t="shared" si="309"/>
        <v>0.26836846094147626</v>
      </c>
      <c r="BH122" s="27">
        <f t="shared" si="309"/>
        <v>-0.11813697799644496</v>
      </c>
      <c r="BI122" s="27">
        <f t="shared" si="310"/>
        <v>0.1502314829450313</v>
      </c>
      <c r="BO122" t="str">
        <f t="shared" si="322"/>
        <v>22 Health professionals</v>
      </c>
      <c r="BP122" s="27">
        <f t="shared" si="311"/>
        <v>0.43039259349360526</v>
      </c>
      <c r="BQ122" s="27">
        <f t="shared" si="311"/>
        <v>-0.36261081544206375</v>
      </c>
      <c r="BR122" s="27">
        <f t="shared" si="311"/>
        <v>0.1659741218453783</v>
      </c>
      <c r="BS122" s="27">
        <f t="shared" si="311"/>
        <v>-0.3410888563627632</v>
      </c>
      <c r="BT122" s="27">
        <f t="shared" si="312"/>
        <v>-0.17511473451738491</v>
      </c>
      <c r="BZ122" t="str">
        <f t="shared" si="323"/>
        <v>22 Health professionals</v>
      </c>
      <c r="CA122" s="68">
        <f t="shared" si="313"/>
        <v>0.20183987527079339</v>
      </c>
      <c r="CB122" s="68">
        <f t="shared" si="313"/>
        <v>-0.25361646152155026</v>
      </c>
      <c r="CC122" s="68">
        <f t="shared" si="313"/>
        <v>-9.22261943610726E-2</v>
      </c>
      <c r="CD122" s="68">
        <f t="shared" si="313"/>
        <v>-0.37166719181332752</v>
      </c>
      <c r="CE122" s="68">
        <f t="shared" si="314"/>
        <v>-0.46389338617440012</v>
      </c>
      <c r="CK122" t="str">
        <f t="shared" si="324"/>
        <v>22 Health professionals</v>
      </c>
      <c r="CL122" s="68">
        <f t="shared" si="315"/>
        <v>5.768061195186619E-2</v>
      </c>
      <c r="CM122" s="68">
        <f t="shared" si="315"/>
        <v>6.3164051102763158E-2</v>
      </c>
      <c r="CN122" s="68">
        <f t="shared" si="315"/>
        <v>-2.3207898862855292E-2</v>
      </c>
      <c r="CO122" s="68">
        <f t="shared" si="315"/>
        <v>4.7030553355502491E-2</v>
      </c>
      <c r="CP122" s="68">
        <f t="shared" si="316"/>
        <v>2.3822654492647199E-2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0.46396144649604865</v>
      </c>
      <c r="C123" s="27">
        <f t="shared" si="299"/>
        <v>5.9417093641783492E-2</v>
      </c>
      <c r="D123" s="27">
        <f t="shared" si="299"/>
        <v>0.41640188136592515</v>
      </c>
      <c r="E123" s="27">
        <f t="shared" si="299"/>
        <v>0.68844905594658723</v>
      </c>
      <c r="F123" s="27">
        <f t="shared" si="300"/>
        <v>1.1048509373125124</v>
      </c>
      <c r="L123" t="str">
        <f t="shared" si="317"/>
        <v>23 Teaching and other educational professionals</v>
      </c>
      <c r="M123" s="27">
        <f t="shared" si="301"/>
        <v>3.0609533884054816</v>
      </c>
      <c r="N123" s="27">
        <f t="shared" si="301"/>
        <v>0.46558647256253849</v>
      </c>
      <c r="O123" s="27">
        <f t="shared" si="301"/>
        <v>2.2689078471643622</v>
      </c>
      <c r="P123" s="27">
        <f t="shared" si="301"/>
        <v>3.8433631523467753</v>
      </c>
      <c r="Q123" s="27">
        <f t="shared" si="302"/>
        <v>6.1122709995111375</v>
      </c>
      <c r="W123" t="str">
        <f t="shared" si="318"/>
        <v>23 Teaching and other educational professionals</v>
      </c>
      <c r="X123" s="27">
        <f t="shared" si="303"/>
        <v>-1.1444757551294753</v>
      </c>
      <c r="Y123" s="27">
        <f t="shared" si="303"/>
        <v>0.62660965261215118</v>
      </c>
      <c r="Z123" s="27">
        <f t="shared" si="303"/>
        <v>-0.92987209589196596</v>
      </c>
      <c r="AA123" s="27">
        <f t="shared" si="303"/>
        <v>-1.3349322240894814</v>
      </c>
      <c r="AB123" s="27">
        <f t="shared" si="304"/>
        <v>-2.2648043199814474</v>
      </c>
      <c r="AH123" t="str">
        <f t="shared" si="319"/>
        <v>23 Teaching and other educational professionals</v>
      </c>
      <c r="AI123" s="27">
        <f t="shared" si="305"/>
        <v>-0.44954238589515927</v>
      </c>
      <c r="AJ123" s="27">
        <f t="shared" si="305"/>
        <v>-1.0304088613276086E-2</v>
      </c>
      <c r="AK123" s="27">
        <f t="shared" si="305"/>
        <v>-0.17341283692719234</v>
      </c>
      <c r="AL123" s="27">
        <f t="shared" si="305"/>
        <v>-6.7922001784289088E-3</v>
      </c>
      <c r="AM123" s="27">
        <f t="shared" si="306"/>
        <v>-0.18020503710562125</v>
      </c>
      <c r="AS123" t="str">
        <f t="shared" si="320"/>
        <v>23 Teaching and other educational professionals</v>
      </c>
      <c r="AT123" s="27">
        <f t="shared" si="307"/>
        <v>-3.1765406136264385E-2</v>
      </c>
      <c r="AU123" s="27">
        <f t="shared" si="307"/>
        <v>2.7614469772135164E-2</v>
      </c>
      <c r="AV123" s="27">
        <f t="shared" si="307"/>
        <v>-3.8797037522767197E-2</v>
      </c>
      <c r="AW123" s="27">
        <f t="shared" si="307"/>
        <v>-2.7101421521321917E-2</v>
      </c>
      <c r="AX123" s="27">
        <f t="shared" si="308"/>
        <v>-6.5898459044089114E-2</v>
      </c>
      <c r="BD123" t="str">
        <f t="shared" si="321"/>
        <v>23 Teaching and other educational professionals</v>
      </c>
      <c r="BE123" s="27">
        <f t="shared" si="309"/>
        <v>5.2412349248738721E-2</v>
      </c>
      <c r="BF123" s="27">
        <f t="shared" si="309"/>
        <v>7.1491691517634681E-2</v>
      </c>
      <c r="BG123" s="27">
        <f t="shared" si="309"/>
        <v>4.1273875510375868E-3</v>
      </c>
      <c r="BH123" s="27">
        <f t="shared" si="309"/>
        <v>1.7756705388426441E-2</v>
      </c>
      <c r="BI123" s="27">
        <f t="shared" si="310"/>
        <v>2.1884092939464028E-2</v>
      </c>
      <c r="BO123" t="str">
        <f t="shared" si="322"/>
        <v>23 Teaching and other educational professionals</v>
      </c>
      <c r="BP123" s="27">
        <f t="shared" si="311"/>
        <v>3.0196198766791693E-2</v>
      </c>
      <c r="BQ123" s="27">
        <f t="shared" si="311"/>
        <v>-7.7983794136283868E-2</v>
      </c>
      <c r="BR123" s="27">
        <f t="shared" si="311"/>
        <v>-1.9776339312280733E-3</v>
      </c>
      <c r="BS123" s="27">
        <f t="shared" si="311"/>
        <v>-0.15109099748596855</v>
      </c>
      <c r="BT123" s="27">
        <f t="shared" si="312"/>
        <v>-0.15306863141719662</v>
      </c>
      <c r="BZ123" t="str">
        <f t="shared" si="323"/>
        <v>23 Teaching and other educational professionals</v>
      </c>
      <c r="CA123" s="68">
        <f t="shared" si="313"/>
        <v>3.5442689109294045E-3</v>
      </c>
      <c r="CB123" s="68">
        <f t="shared" si="313"/>
        <v>6.0734596166560628E-3</v>
      </c>
      <c r="CC123" s="68">
        <f t="shared" si="313"/>
        <v>-6.9868434735600948E-2</v>
      </c>
      <c r="CD123" s="68">
        <f t="shared" si="313"/>
        <v>-0.17858959370936034</v>
      </c>
      <c r="CE123" s="68">
        <f t="shared" si="314"/>
        <v>-0.24845802844496129</v>
      </c>
      <c r="CK123" t="str">
        <f t="shared" si="324"/>
        <v>23 Teaching and other educational professionals</v>
      </c>
      <c r="CL123" s="68">
        <f t="shared" si="315"/>
        <v>1.2314619483602296E-2</v>
      </c>
      <c r="CM123" s="68">
        <f t="shared" si="315"/>
        <v>5.5982179969682772E-2</v>
      </c>
      <c r="CN123" s="68">
        <f t="shared" si="315"/>
        <v>-4.6507311819337732E-2</v>
      </c>
      <c r="CO123" s="68">
        <f t="shared" si="315"/>
        <v>-4.3396317607968096E-2</v>
      </c>
      <c r="CP123" s="68">
        <f t="shared" si="316"/>
        <v>-8.9903629427305828E-2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0.18743197421859165</v>
      </c>
      <c r="C124" s="27">
        <f t="shared" si="299"/>
        <v>1.1863710498221325E-2</v>
      </c>
      <c r="D124" s="27">
        <f t="shared" si="299"/>
        <v>0.23999708157200772</v>
      </c>
      <c r="E124" s="27">
        <f t="shared" si="299"/>
        <v>0.44605465215123519</v>
      </c>
      <c r="F124" s="27">
        <f t="shared" si="300"/>
        <v>0.68605173372324291</v>
      </c>
      <c r="L124" t="str">
        <f t="shared" si="317"/>
        <v>24 Business, media and public service professionals</v>
      </c>
      <c r="M124" s="27">
        <f t="shared" si="301"/>
        <v>2.4067071793750312</v>
      </c>
      <c r="N124" s="27">
        <f t="shared" si="301"/>
        <v>9.2025686021734998E-3</v>
      </c>
      <c r="O124" s="27">
        <f t="shared" si="301"/>
        <v>2.1317181388157529</v>
      </c>
      <c r="P124" s="27">
        <f t="shared" si="301"/>
        <v>3.7534973635581785</v>
      </c>
      <c r="Q124" s="27">
        <f t="shared" si="302"/>
        <v>5.8852155023739314</v>
      </c>
      <c r="W124" t="str">
        <f t="shared" si="318"/>
        <v>24 Business, media and public service professionals</v>
      </c>
      <c r="X124" s="27">
        <f t="shared" si="303"/>
        <v>0.52127448392096731</v>
      </c>
      <c r="Y124" s="27">
        <f t="shared" si="303"/>
        <v>1.8523788626474413</v>
      </c>
      <c r="Z124" s="27">
        <f t="shared" si="303"/>
        <v>1.0594539940210712</v>
      </c>
      <c r="AA124" s="27">
        <f t="shared" si="303"/>
        <v>1.0498101355569069</v>
      </c>
      <c r="AB124" s="27">
        <f t="shared" si="304"/>
        <v>2.1092641295779782</v>
      </c>
      <c r="AH124" t="str">
        <f t="shared" si="319"/>
        <v>24 Business, media and public service professionals</v>
      </c>
      <c r="AI124" s="27">
        <f t="shared" si="305"/>
        <v>-5.7899858159811801E-2</v>
      </c>
      <c r="AJ124" s="27">
        <f t="shared" si="305"/>
        <v>0.18411975029299832</v>
      </c>
      <c r="AK124" s="27">
        <f t="shared" si="305"/>
        <v>-1.4264746797313377E-2</v>
      </c>
      <c r="AL124" s="27">
        <f t="shared" si="305"/>
        <v>5.7082965181773693E-2</v>
      </c>
      <c r="AM124" s="27">
        <f t="shared" si="306"/>
        <v>4.2818218384460316E-2</v>
      </c>
      <c r="AS124" t="str">
        <f t="shared" si="320"/>
        <v>24 Business, media and public service professionals</v>
      </c>
      <c r="AT124" s="27">
        <f t="shared" si="307"/>
        <v>2.8782672375015528E-2</v>
      </c>
      <c r="AU124" s="27">
        <f t="shared" si="307"/>
        <v>0.30942538884545923</v>
      </c>
      <c r="AV124" s="27">
        <f t="shared" si="307"/>
        <v>0.18411478133066495</v>
      </c>
      <c r="AW124" s="27">
        <f t="shared" si="307"/>
        <v>0.2411547667771039</v>
      </c>
      <c r="AX124" s="27">
        <f t="shared" si="308"/>
        <v>0.42526954810776885</v>
      </c>
      <c r="BD124" t="str">
        <f t="shared" si="321"/>
        <v>24 Business, media and public service professionals</v>
      </c>
      <c r="BE124" s="27">
        <f t="shared" si="309"/>
        <v>0.87568419856043356</v>
      </c>
      <c r="BF124" s="27">
        <f t="shared" si="309"/>
        <v>0.429428008873737</v>
      </c>
      <c r="BG124" s="27">
        <f t="shared" si="309"/>
        <v>0.53126858403067612</v>
      </c>
      <c r="BH124" s="27">
        <f t="shared" si="309"/>
        <v>0.43350975466182096</v>
      </c>
      <c r="BI124" s="27">
        <f t="shared" si="310"/>
        <v>0.96477833869249707</v>
      </c>
      <c r="BO124" t="str">
        <f t="shared" si="322"/>
        <v>24 Business, media and public service professionals</v>
      </c>
      <c r="BP124" s="27">
        <f t="shared" si="311"/>
        <v>0.38202686350803639</v>
      </c>
      <c r="BQ124" s="27">
        <f t="shared" si="311"/>
        <v>-6.7100167009337408E-2</v>
      </c>
      <c r="BR124" s="27">
        <f t="shared" si="311"/>
        <v>0.15539303953590977</v>
      </c>
      <c r="BS124" s="27">
        <f t="shared" si="311"/>
        <v>-0.36901347920950878</v>
      </c>
      <c r="BT124" s="27">
        <f t="shared" si="312"/>
        <v>-0.21362043967359901</v>
      </c>
      <c r="BZ124" t="str">
        <f t="shared" si="323"/>
        <v>24 Business, media and public service professionals</v>
      </c>
      <c r="CA124" s="68">
        <f t="shared" si="313"/>
        <v>0.15227562970037378</v>
      </c>
      <c r="CB124" s="68">
        <f t="shared" si="313"/>
        <v>6.7656820805338302E-2</v>
      </c>
      <c r="CC124" s="68">
        <f t="shared" si="313"/>
        <v>-0.15848076697957025</v>
      </c>
      <c r="CD124" s="68">
        <f t="shared" si="313"/>
        <v>-0.59225884234187443</v>
      </c>
      <c r="CE124" s="68">
        <f t="shared" si="314"/>
        <v>-0.75073960932144468</v>
      </c>
      <c r="CK124" t="str">
        <f t="shared" si="324"/>
        <v>24 Business, media and public service professionals</v>
      </c>
      <c r="CL124" s="68">
        <f t="shared" si="315"/>
        <v>6.3956429976285478E-2</v>
      </c>
      <c r="CM124" s="68">
        <f t="shared" si="315"/>
        <v>0.12213430705995143</v>
      </c>
      <c r="CN124" s="68">
        <f t="shared" si="315"/>
        <v>-0.16996801331960454</v>
      </c>
      <c r="CO124" s="68">
        <f t="shared" si="315"/>
        <v>-0.13361030439990618</v>
      </c>
      <c r="CP124" s="68">
        <f t="shared" si="316"/>
        <v>-0.30357831771951072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6.8110728798508546E-2</v>
      </c>
      <c r="C125" s="27">
        <f t="shared" si="299"/>
        <v>-6.0294163042050597E-3</v>
      </c>
      <c r="D125" s="27">
        <f t="shared" si="299"/>
        <v>3.6853110688412793E-2</v>
      </c>
      <c r="E125" s="27">
        <f t="shared" si="299"/>
        <v>0.1406039175254265</v>
      </c>
      <c r="F125" s="27">
        <f t="shared" si="300"/>
        <v>0.1774570282138393</v>
      </c>
      <c r="L125" t="str">
        <f t="shared" si="317"/>
        <v>31 Science, engineering and technology associate professionals</v>
      </c>
      <c r="M125" s="27">
        <f t="shared" si="301"/>
        <v>0.37546519136646028</v>
      </c>
      <c r="N125" s="27">
        <f t="shared" si="301"/>
        <v>-4.5950743254660642E-2</v>
      </c>
      <c r="O125" s="27">
        <f t="shared" si="301"/>
        <v>8.2613425847958943E-2</v>
      </c>
      <c r="P125" s="27">
        <f t="shared" si="301"/>
        <v>0.48158833948062818</v>
      </c>
      <c r="Q125" s="27">
        <f t="shared" si="302"/>
        <v>0.56420176532858712</v>
      </c>
      <c r="W125" t="str">
        <f t="shared" si="318"/>
        <v>31 Science, engineering and technology associate professionals</v>
      </c>
      <c r="X125" s="27">
        <f t="shared" si="303"/>
        <v>0.19354728157018508</v>
      </c>
      <c r="Y125" s="27">
        <f t="shared" si="303"/>
        <v>0.2959626489802476</v>
      </c>
      <c r="Z125" s="27">
        <f t="shared" si="303"/>
        <v>-0.2262586597065317</v>
      </c>
      <c r="AA125" s="27">
        <f t="shared" si="303"/>
        <v>0.27256663932090852</v>
      </c>
      <c r="AB125" s="27">
        <f t="shared" si="304"/>
        <v>4.6307979614376826E-2</v>
      </c>
      <c r="AH125" t="str">
        <f t="shared" si="319"/>
        <v>31 Science, engineering and technology associate professionals</v>
      </c>
      <c r="AI125" s="27">
        <f t="shared" si="305"/>
        <v>5.3992121028314577E-2</v>
      </c>
      <c r="AJ125" s="27">
        <f t="shared" si="305"/>
        <v>8.0075679947343881E-2</v>
      </c>
      <c r="AK125" s="27">
        <f t="shared" si="305"/>
        <v>1.3900771110828547E-3</v>
      </c>
      <c r="AL125" s="27">
        <f t="shared" si="305"/>
        <v>0.15644906061303532</v>
      </c>
      <c r="AM125" s="27">
        <f t="shared" si="306"/>
        <v>0.15783913772411817</v>
      </c>
      <c r="AS125" t="str">
        <f t="shared" si="320"/>
        <v>31 Science, engineering and technology associate professionals</v>
      </c>
      <c r="AT125" s="27">
        <f t="shared" si="307"/>
        <v>-5.6589469828052241E-3</v>
      </c>
      <c r="AU125" s="27">
        <f t="shared" si="307"/>
        <v>8.5808970234336979E-2</v>
      </c>
      <c r="AV125" s="27">
        <f t="shared" si="307"/>
        <v>-0.18025895127662661</v>
      </c>
      <c r="AW125" s="27">
        <f t="shared" si="307"/>
        <v>-1.0108721887583494E-2</v>
      </c>
      <c r="AX125" s="27">
        <f t="shared" si="308"/>
        <v>-0.1903676731642101</v>
      </c>
      <c r="BD125" t="str">
        <f t="shared" si="321"/>
        <v>31 Science, engineering and technology associate professionals</v>
      </c>
      <c r="BE125" s="27">
        <f t="shared" si="309"/>
        <v>0.2715303850902846</v>
      </c>
      <c r="BF125" s="27">
        <f t="shared" si="309"/>
        <v>0.18738783688149496</v>
      </c>
      <c r="BG125" s="27">
        <f t="shared" si="309"/>
        <v>-0.38810870824779053</v>
      </c>
      <c r="BH125" s="27">
        <f t="shared" si="309"/>
        <v>-0.18911259879213538</v>
      </c>
      <c r="BI125" s="27">
        <f t="shared" si="310"/>
        <v>-0.57722130703992591</v>
      </c>
      <c r="BO125" t="str">
        <f t="shared" si="322"/>
        <v>31 Science, engineering and technology associate professionals</v>
      </c>
      <c r="BP125" s="27">
        <f t="shared" si="311"/>
        <v>0.24628431158717623</v>
      </c>
      <c r="BQ125" s="27">
        <f t="shared" si="311"/>
        <v>4.0132033234657971E-2</v>
      </c>
      <c r="BR125" s="27">
        <f t="shared" si="311"/>
        <v>-0.20982335423755827</v>
      </c>
      <c r="BS125" s="27">
        <f t="shared" si="311"/>
        <v>-9.8695391193609927E-2</v>
      </c>
      <c r="BT125" s="27">
        <f t="shared" si="312"/>
        <v>-0.3085187454311682</v>
      </c>
      <c r="BZ125" t="str">
        <f t="shared" si="323"/>
        <v>31 Science, engineering and technology associate professionals</v>
      </c>
      <c r="CA125" s="68">
        <f t="shared" si="313"/>
        <v>0.12096316517789885</v>
      </c>
      <c r="CB125" s="68">
        <f t="shared" si="313"/>
        <v>0.15597186489886505</v>
      </c>
      <c r="CC125" s="68">
        <f t="shared" si="313"/>
        <v>-0.31317138905854691</v>
      </c>
      <c r="CD125" s="68">
        <f t="shared" si="313"/>
        <v>-0.22415642996460938</v>
      </c>
      <c r="CE125" s="68">
        <f t="shared" si="314"/>
        <v>-0.53732781902315629</v>
      </c>
      <c r="CK125" t="str">
        <f t="shared" si="324"/>
        <v>31 Science, engineering and technology associate professionals</v>
      </c>
      <c r="CL125" s="68">
        <f t="shared" si="315"/>
        <v>6.380791366821853E-2</v>
      </c>
      <c r="CM125" s="68">
        <f t="shared" si="315"/>
        <v>0.10927050273373407</v>
      </c>
      <c r="CN125" s="68">
        <f t="shared" si="315"/>
        <v>-9.4308709369229804E-2</v>
      </c>
      <c r="CO125" s="68">
        <f t="shared" si="315"/>
        <v>5.1688393021632972E-2</v>
      </c>
      <c r="CP125" s="68">
        <f t="shared" si="316"/>
        <v>-4.2620316347596832E-2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1.3375229655001389E-2</v>
      </c>
      <c r="C126" s="27">
        <f t="shared" si="299"/>
        <v>-3.7905237819002222E-3</v>
      </c>
      <c r="D126" s="27">
        <f t="shared" si="299"/>
        <v>1.4680076514953011E-2</v>
      </c>
      <c r="E126" s="27">
        <f t="shared" si="299"/>
        <v>4.6501430810008536E-2</v>
      </c>
      <c r="F126" s="27">
        <f t="shared" si="300"/>
        <v>6.1181507324961547E-2</v>
      </c>
      <c r="L126" t="str">
        <f t="shared" si="317"/>
        <v>32 Health and social care associate professionals</v>
      </c>
      <c r="M126" s="27">
        <f t="shared" si="301"/>
        <v>0.40285597669665718</v>
      </c>
      <c r="N126" s="27">
        <f t="shared" si="301"/>
        <v>2.0570942381621826E-2</v>
      </c>
      <c r="O126" s="27">
        <f t="shared" si="301"/>
        <v>0.32407641035870083</v>
      </c>
      <c r="P126" s="27">
        <f t="shared" si="301"/>
        <v>1.0397977193481807</v>
      </c>
      <c r="Q126" s="27">
        <f t="shared" si="302"/>
        <v>1.3638741297068815</v>
      </c>
      <c r="W126" t="str">
        <f t="shared" si="318"/>
        <v>32 Health and social care associate professionals</v>
      </c>
      <c r="X126" s="27">
        <f t="shared" si="303"/>
        <v>0.35257520959336031</v>
      </c>
      <c r="Y126" s="27">
        <f t="shared" si="303"/>
        <v>0.28769241606655793</v>
      </c>
      <c r="Z126" s="27">
        <f t="shared" si="303"/>
        <v>0.28974390873552602</v>
      </c>
      <c r="AA126" s="27">
        <f t="shared" si="303"/>
        <v>0.62068946120770052</v>
      </c>
      <c r="AB126" s="27">
        <f t="shared" si="304"/>
        <v>0.91043336994322654</v>
      </c>
      <c r="AH126" t="str">
        <f t="shared" si="319"/>
        <v>32 Health and social care associate professionals</v>
      </c>
      <c r="AI126" s="27">
        <f t="shared" si="305"/>
        <v>-0.19181442986529107</v>
      </c>
      <c r="AJ126" s="27">
        <f t="shared" si="305"/>
        <v>8.2195797633585421E-2</v>
      </c>
      <c r="AK126" s="27">
        <f t="shared" si="305"/>
        <v>-0.34861056945742619</v>
      </c>
      <c r="AL126" s="27">
        <f t="shared" si="305"/>
        <v>-0.40242843258048955</v>
      </c>
      <c r="AM126" s="27">
        <f t="shared" si="306"/>
        <v>-0.75103900203791574</v>
      </c>
      <c r="AS126" t="str">
        <f t="shared" si="320"/>
        <v>32 Health and social care associate professionals</v>
      </c>
      <c r="AT126" s="27">
        <f t="shared" si="307"/>
        <v>2.3715481413796313E-2</v>
      </c>
      <c r="AU126" s="27">
        <f t="shared" si="307"/>
        <v>6.3670370190801184E-2</v>
      </c>
      <c r="AV126" s="27">
        <f t="shared" si="307"/>
        <v>-2.155604624211882E-2</v>
      </c>
      <c r="AW126" s="27">
        <f t="shared" si="307"/>
        <v>4.1224906352699597E-2</v>
      </c>
      <c r="AX126" s="27">
        <f t="shared" si="308"/>
        <v>1.9668860110580777E-2</v>
      </c>
      <c r="BD126" t="str">
        <f t="shared" si="321"/>
        <v>32 Health and social care associate professionals</v>
      </c>
      <c r="BE126" s="27">
        <f t="shared" si="309"/>
        <v>0.46497463337708411</v>
      </c>
      <c r="BF126" s="27">
        <f t="shared" si="309"/>
        <v>-9.2989800003044465E-2</v>
      </c>
      <c r="BG126" s="27">
        <f t="shared" si="309"/>
        <v>7.5231765032245157E-2</v>
      </c>
      <c r="BH126" s="27">
        <f t="shared" si="309"/>
        <v>6.8080752849234205E-2</v>
      </c>
      <c r="BI126" s="27">
        <f t="shared" si="310"/>
        <v>0.14331251788147936</v>
      </c>
      <c r="BO126" t="str">
        <f t="shared" si="322"/>
        <v>32 Health and social care associate professionals</v>
      </c>
      <c r="BP126" s="27">
        <f t="shared" si="311"/>
        <v>0.23172296219966926</v>
      </c>
      <c r="BQ126" s="27">
        <f t="shared" si="311"/>
        <v>-0.24882134642677434</v>
      </c>
      <c r="BR126" s="27">
        <f t="shared" si="311"/>
        <v>-9.0791430170122922E-4</v>
      </c>
      <c r="BS126" s="27">
        <f t="shared" si="311"/>
        <v>-0.24053397116598962</v>
      </c>
      <c r="BT126" s="27">
        <f t="shared" si="312"/>
        <v>-0.24144188546769085</v>
      </c>
      <c r="BZ126" t="str">
        <f t="shared" si="323"/>
        <v>32 Health and social care associate professionals</v>
      </c>
      <c r="CA126" s="68">
        <f t="shared" si="313"/>
        <v>4.9465845705795597E-3</v>
      </c>
      <c r="CB126" s="68">
        <f t="shared" si="313"/>
        <v>-8.4249710299240499E-2</v>
      </c>
      <c r="CC126" s="68">
        <f t="shared" si="313"/>
        <v>-8.7879519275067153E-2</v>
      </c>
      <c r="CD126" s="68">
        <f t="shared" si="313"/>
        <v>-0.13785839703555466</v>
      </c>
      <c r="CE126" s="68">
        <f t="shared" si="314"/>
        <v>-0.22573791631062182</v>
      </c>
      <c r="CK126" t="str">
        <f t="shared" si="324"/>
        <v>32 Health and social care associate professionals</v>
      </c>
      <c r="CL126" s="68">
        <f t="shared" si="315"/>
        <v>1.310163955709262E-2</v>
      </c>
      <c r="CM126" s="68">
        <f t="shared" si="315"/>
        <v>1.8850215422304792E-2</v>
      </c>
      <c r="CN126" s="68">
        <f t="shared" si="315"/>
        <v>-3.0102635131897537E-2</v>
      </c>
      <c r="CO126" s="68">
        <f t="shared" si="315"/>
        <v>-3.204363133884891E-3</v>
      </c>
      <c r="CP126" s="68">
        <f t="shared" si="316"/>
        <v>-3.3306998265782428E-2</v>
      </c>
    </row>
    <row r="127" spans="1:94" x14ac:dyDescent="0.2">
      <c r="A127" t="str">
        <f t="shared" si="298"/>
        <v>33 Protective service occupations</v>
      </c>
      <c r="B127" s="27">
        <f t="shared" si="299"/>
        <v>9.2146828549698953E-3</v>
      </c>
      <c r="C127" s="27">
        <f t="shared" si="299"/>
        <v>-2.6393468615075674E-3</v>
      </c>
      <c r="D127" s="27">
        <f t="shared" si="299"/>
        <v>1.4828021442827521E-2</v>
      </c>
      <c r="E127" s="27">
        <f t="shared" si="299"/>
        <v>3.2073354467592269E-2</v>
      </c>
      <c r="F127" s="27">
        <f t="shared" si="300"/>
        <v>4.690137591041979E-2</v>
      </c>
      <c r="L127" t="str">
        <f t="shared" si="317"/>
        <v>33 Protective service occupations</v>
      </c>
      <c r="M127" s="27">
        <f t="shared" si="301"/>
        <v>8.8525023634179134E-2</v>
      </c>
      <c r="N127" s="27">
        <f t="shared" si="301"/>
        <v>-2.5028208091218307E-2</v>
      </c>
      <c r="O127" s="27">
        <f t="shared" si="301"/>
        <v>0.15502270484390118</v>
      </c>
      <c r="P127" s="27">
        <f t="shared" si="301"/>
        <v>0.32801744481153644</v>
      </c>
      <c r="Q127" s="27">
        <f t="shared" si="302"/>
        <v>0.48304014965543762</v>
      </c>
      <c r="W127" t="str">
        <f t="shared" si="318"/>
        <v>33 Protective service occupations</v>
      </c>
      <c r="X127" s="27">
        <f t="shared" si="303"/>
        <v>2.3705227450311339E-2</v>
      </c>
      <c r="Y127" s="27">
        <f t="shared" si="303"/>
        <v>0.19753595940318069</v>
      </c>
      <c r="Z127" s="27">
        <f t="shared" si="303"/>
        <v>0.36635598962454918</v>
      </c>
      <c r="AA127" s="27">
        <f t="shared" si="303"/>
        <v>0.75352937258845265</v>
      </c>
      <c r="AB127" s="27">
        <f t="shared" si="304"/>
        <v>1.1198853622130018</v>
      </c>
      <c r="AH127" t="str">
        <f t="shared" si="319"/>
        <v>33 Protective service occupations</v>
      </c>
      <c r="AI127" s="27">
        <f t="shared" si="305"/>
        <v>5.0214309479271191E-3</v>
      </c>
      <c r="AJ127" s="27">
        <f t="shared" si="305"/>
        <v>4.9891726075135368E-2</v>
      </c>
      <c r="AK127" s="27">
        <f t="shared" si="305"/>
        <v>0.10273117397188442</v>
      </c>
      <c r="AL127" s="27">
        <f t="shared" si="305"/>
        <v>0.19701398266714348</v>
      </c>
      <c r="AM127" s="27">
        <f t="shared" si="306"/>
        <v>0.2997451566390279</v>
      </c>
      <c r="AS127" t="str">
        <f t="shared" si="320"/>
        <v>33 Protective service occupations</v>
      </c>
      <c r="AT127" s="27">
        <f t="shared" si="307"/>
        <v>-2.2306675967785017E-2</v>
      </c>
      <c r="AU127" s="27">
        <f t="shared" si="307"/>
        <v>3.5013647127804526E-2</v>
      </c>
      <c r="AV127" s="27">
        <f t="shared" si="307"/>
        <v>3.6017663195846539E-2</v>
      </c>
      <c r="AW127" s="27">
        <f t="shared" si="307"/>
        <v>6.8199434825007565E-2</v>
      </c>
      <c r="AX127" s="27">
        <f t="shared" si="308"/>
        <v>0.1042170980208541</v>
      </c>
      <c r="BD127" t="str">
        <f t="shared" si="321"/>
        <v>33 Protective service occupations</v>
      </c>
      <c r="BE127" s="27">
        <f t="shared" si="309"/>
        <v>3.4765404530172628E-2</v>
      </c>
      <c r="BF127" s="27">
        <f t="shared" si="309"/>
        <v>4.8195726448970522E-2</v>
      </c>
      <c r="BG127" s="27">
        <f t="shared" si="309"/>
        <v>0.15976139063647177</v>
      </c>
      <c r="BH127" s="27">
        <f t="shared" si="309"/>
        <v>7.9970774709183345E-2</v>
      </c>
      <c r="BI127" s="27">
        <f t="shared" si="310"/>
        <v>0.23973216534565511</v>
      </c>
      <c r="BO127" t="str">
        <f t="shared" si="322"/>
        <v>33 Protective service occupations</v>
      </c>
      <c r="BP127" s="27">
        <f t="shared" si="311"/>
        <v>9.6794647196077221E-2</v>
      </c>
      <c r="BQ127" s="27">
        <f t="shared" si="311"/>
        <v>-3.76501228738364E-2</v>
      </c>
      <c r="BR127" s="27">
        <f t="shared" si="311"/>
        <v>0.22189137017408278</v>
      </c>
      <c r="BS127" s="27">
        <f t="shared" si="311"/>
        <v>-0.11292995949907603</v>
      </c>
      <c r="BT127" s="27">
        <f t="shared" si="312"/>
        <v>0.10896141067500675</v>
      </c>
      <c r="BZ127" t="str">
        <f t="shared" si="323"/>
        <v>33 Protective service occupations</v>
      </c>
      <c r="CA127" s="68">
        <f t="shared" si="313"/>
        <v>-1.6527305153717808E-2</v>
      </c>
      <c r="CB127" s="68">
        <f t="shared" si="313"/>
        <v>1.7751458942763421E-2</v>
      </c>
      <c r="CC127" s="68">
        <f t="shared" si="313"/>
        <v>3.2303104940484273E-3</v>
      </c>
      <c r="CD127" s="68">
        <f t="shared" si="313"/>
        <v>-0.24449367299292579</v>
      </c>
      <c r="CE127" s="68">
        <f t="shared" si="314"/>
        <v>-0.24126336249887737</v>
      </c>
      <c r="CK127" t="str">
        <f t="shared" si="324"/>
        <v>33 Protective service occupations</v>
      </c>
      <c r="CL127" s="68">
        <f t="shared" si="315"/>
        <v>-2.8634460372577636E-2</v>
      </c>
      <c r="CM127" s="68">
        <f t="shared" si="315"/>
        <v>1.5905687725751128E-2</v>
      </c>
      <c r="CN127" s="68">
        <f t="shared" si="315"/>
        <v>-3.2691957206812297E-2</v>
      </c>
      <c r="CO127" s="68">
        <f t="shared" si="315"/>
        <v>-1.9141937316418112E-2</v>
      </c>
      <c r="CP127" s="68">
        <f t="shared" si="316"/>
        <v>-5.1833894523230409E-2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2.8996738728792819E-2</v>
      </c>
      <c r="C128" s="27">
        <f t="shared" si="299"/>
        <v>1.862500306016146E-3</v>
      </c>
      <c r="D128" s="27">
        <f t="shared" si="299"/>
        <v>1.670028745551233E-2</v>
      </c>
      <c r="E128" s="27">
        <f t="shared" si="299"/>
        <v>4.3360407516754712E-2</v>
      </c>
      <c r="F128" s="27">
        <f t="shared" si="300"/>
        <v>6.0060694972267042E-2</v>
      </c>
      <c r="L128" t="str">
        <f t="shared" si="317"/>
        <v>34 Culture, media and sports occupations</v>
      </c>
      <c r="M128" s="27">
        <f t="shared" si="301"/>
        <v>0.47759759390741685</v>
      </c>
      <c r="N128" s="27">
        <f t="shared" si="301"/>
        <v>3.976006537114829E-3</v>
      </c>
      <c r="O128" s="27">
        <f t="shared" si="301"/>
        <v>0.17205468652576439</v>
      </c>
      <c r="P128" s="27">
        <f t="shared" si="301"/>
        <v>0.68371672544651796</v>
      </c>
      <c r="Q128" s="27">
        <f t="shared" si="302"/>
        <v>0.85577141197228235</v>
      </c>
      <c r="W128" t="str">
        <f t="shared" si="318"/>
        <v>34 Culture, media and sports occupations</v>
      </c>
      <c r="X128" s="27">
        <f t="shared" si="303"/>
        <v>-1.2711341341520743E-2</v>
      </c>
      <c r="Y128" s="27">
        <f t="shared" si="303"/>
        <v>0.1839186665086423</v>
      </c>
      <c r="Z128" s="27">
        <f t="shared" si="303"/>
        <v>-0.15749411945235803</v>
      </c>
      <c r="AA128" s="27">
        <f t="shared" si="303"/>
        <v>0.34221267861541138</v>
      </c>
      <c r="AB128" s="27">
        <f t="shared" si="304"/>
        <v>0.18471855916305335</v>
      </c>
      <c r="AH128" t="str">
        <f t="shared" si="319"/>
        <v>34 Culture, media and sports occupations</v>
      </c>
      <c r="AI128" s="27">
        <f t="shared" si="305"/>
        <v>-3.772516622580474E-2</v>
      </c>
      <c r="AJ128" s="27">
        <f t="shared" si="305"/>
        <v>7.5203966888602258E-2</v>
      </c>
      <c r="AK128" s="27">
        <f t="shared" si="305"/>
        <v>-5.5463616546163608E-3</v>
      </c>
      <c r="AL128" s="27">
        <f t="shared" si="305"/>
        <v>0.14480948858566789</v>
      </c>
      <c r="AM128" s="27">
        <f t="shared" si="306"/>
        <v>0.13926312693105153</v>
      </c>
      <c r="AS128" t="str">
        <f t="shared" si="320"/>
        <v>34 Culture, media and sports occupations</v>
      </c>
      <c r="AT128" s="27">
        <f t="shared" si="307"/>
        <v>-3.2472886823856517E-2</v>
      </c>
      <c r="AU128" s="27">
        <f t="shared" si="307"/>
        <v>2.4838903506209986E-2</v>
      </c>
      <c r="AV128" s="27">
        <f t="shared" si="307"/>
        <v>-6.9566366175123961E-2</v>
      </c>
      <c r="AW128" s="27">
        <f t="shared" si="307"/>
        <v>1.0715909806274182E-2</v>
      </c>
      <c r="AX128" s="27">
        <f t="shared" si="308"/>
        <v>-5.8850456368849779E-2</v>
      </c>
      <c r="BD128" t="str">
        <f t="shared" si="321"/>
        <v>34 Culture, media and sports occupations</v>
      </c>
      <c r="BE128" s="27">
        <f t="shared" si="309"/>
        <v>0.10576286498951837</v>
      </c>
      <c r="BF128" s="27">
        <f t="shared" si="309"/>
        <v>4.4351241108772976E-2</v>
      </c>
      <c r="BG128" s="27">
        <f t="shared" si="309"/>
        <v>-0.10619607923787977</v>
      </c>
      <c r="BH128" s="27">
        <f t="shared" si="309"/>
        <v>0.14627628320462382</v>
      </c>
      <c r="BI128" s="27">
        <f t="shared" si="310"/>
        <v>4.0080203966744055E-2</v>
      </c>
      <c r="BO128" t="str">
        <f t="shared" si="322"/>
        <v>34 Culture, media and sports occupations</v>
      </c>
      <c r="BP128" s="27">
        <f t="shared" si="311"/>
        <v>-4.6664923076722431E-3</v>
      </c>
      <c r="BQ128" s="27">
        <f t="shared" si="311"/>
        <v>-6.7640305192904426E-2</v>
      </c>
      <c r="BR128" s="27">
        <f t="shared" si="311"/>
        <v>-8.6065249815444944E-2</v>
      </c>
      <c r="BS128" s="27">
        <f t="shared" si="311"/>
        <v>-0.1265496360854198</v>
      </c>
      <c r="BT128" s="27">
        <f t="shared" si="312"/>
        <v>-0.21261488590086475</v>
      </c>
      <c r="BZ128" t="str">
        <f t="shared" si="323"/>
        <v>34 Culture, media and sports occupations</v>
      </c>
      <c r="CA128" s="68">
        <f t="shared" si="313"/>
        <v>-5.4214006235718148E-2</v>
      </c>
      <c r="CB128" s="68">
        <f t="shared" si="313"/>
        <v>-1.6486165058910984E-3</v>
      </c>
      <c r="CC128" s="68">
        <f t="shared" si="313"/>
        <v>-0.14552438058609207</v>
      </c>
      <c r="CD128" s="68">
        <f t="shared" si="313"/>
        <v>-0.15642746866943266</v>
      </c>
      <c r="CE128" s="68">
        <f t="shared" si="314"/>
        <v>-0.30195184925552476</v>
      </c>
      <c r="CK128" t="str">
        <f t="shared" si="324"/>
        <v>34 Culture, media and sports occupations</v>
      </c>
      <c r="CL128" s="68">
        <f t="shared" si="315"/>
        <v>9.1706129232435596E-3</v>
      </c>
      <c r="CM128" s="68">
        <f t="shared" si="315"/>
        <v>2.5387256098553079E-2</v>
      </c>
      <c r="CN128" s="68">
        <f t="shared" si="315"/>
        <v>-0.12069662724058094</v>
      </c>
      <c r="CO128" s="68">
        <f t="shared" si="315"/>
        <v>-4.8535935354994869E-2</v>
      </c>
      <c r="CP128" s="68">
        <f t="shared" si="316"/>
        <v>-0.16923256259557581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0.12138066515315088</v>
      </c>
      <c r="C129" s="27">
        <f t="shared" si="299"/>
        <v>-2.0869348234614116E-2</v>
      </c>
      <c r="D129" s="27">
        <f t="shared" si="299"/>
        <v>0.11032847474411833</v>
      </c>
      <c r="E129" s="27">
        <f t="shared" si="299"/>
        <v>0.30862013814152456</v>
      </c>
      <c r="F129" s="27">
        <f t="shared" si="300"/>
        <v>0.41894861288564289</v>
      </c>
      <c r="L129" t="str">
        <f t="shared" si="317"/>
        <v>35 Business and public service associate professionals</v>
      </c>
      <c r="M129" s="27">
        <f t="shared" si="301"/>
        <v>1.1772141395098972</v>
      </c>
      <c r="N129" s="27">
        <f t="shared" si="301"/>
        <v>-0.1266370317972898</v>
      </c>
      <c r="O129" s="27">
        <f t="shared" si="301"/>
        <v>0.87234570772156506</v>
      </c>
      <c r="P129" s="27">
        <f t="shared" si="301"/>
        <v>2.3228321648958454</v>
      </c>
      <c r="Q129" s="27">
        <f t="shared" si="302"/>
        <v>3.1951778726174105</v>
      </c>
      <c r="W129" t="str">
        <f t="shared" si="318"/>
        <v>35 Business and public service associate professionals</v>
      </c>
      <c r="X129" s="27">
        <f t="shared" si="303"/>
        <v>-0.16255108070535496</v>
      </c>
      <c r="Y129" s="27">
        <f t="shared" si="303"/>
        <v>0.77007504221693601</v>
      </c>
      <c r="Z129" s="27">
        <f t="shared" si="303"/>
        <v>-0.25666082006674884</v>
      </c>
      <c r="AA129" s="27">
        <f t="shared" si="303"/>
        <v>0.39613422654939967</v>
      </c>
      <c r="AB129" s="27">
        <f t="shared" si="304"/>
        <v>0.13947340648265083</v>
      </c>
      <c r="AH129" t="str">
        <f t="shared" si="319"/>
        <v>35 Business and public service associate professionals</v>
      </c>
      <c r="AI129" s="27">
        <f t="shared" si="305"/>
        <v>-3.2767938808708763E-3</v>
      </c>
      <c r="AJ129" s="27">
        <f t="shared" si="305"/>
        <v>0.28854304160977073</v>
      </c>
      <c r="AK129" s="27">
        <f t="shared" si="305"/>
        <v>-5.3761887560176636E-2</v>
      </c>
      <c r="AL129" s="27">
        <f t="shared" si="305"/>
        <v>0.21644132634995961</v>
      </c>
      <c r="AM129" s="27">
        <f t="shared" si="306"/>
        <v>0.16267943878978297</v>
      </c>
      <c r="AS129" t="str">
        <f t="shared" si="320"/>
        <v>35 Business and public service associate professionals</v>
      </c>
      <c r="AT129" s="27">
        <f t="shared" si="307"/>
        <v>-3.3168891491647701E-2</v>
      </c>
      <c r="AU129" s="27">
        <f t="shared" si="307"/>
        <v>0.21583889167277781</v>
      </c>
      <c r="AV129" s="27">
        <f t="shared" si="307"/>
        <v>-7.9591904591260754E-2</v>
      </c>
      <c r="AW129" s="27">
        <f t="shared" si="307"/>
        <v>0.17642366688807076</v>
      </c>
      <c r="AX129" s="27">
        <f t="shared" si="308"/>
        <v>9.6831762296810009E-2</v>
      </c>
      <c r="BD129" t="str">
        <f t="shared" si="321"/>
        <v>35 Business and public service associate professionals</v>
      </c>
      <c r="BE129" s="27">
        <f t="shared" si="309"/>
        <v>0.64195748432743649</v>
      </c>
      <c r="BF129" s="27">
        <f t="shared" si="309"/>
        <v>2.9972724648266613E-2</v>
      </c>
      <c r="BG129" s="27">
        <f t="shared" si="309"/>
        <v>-0.41232170363831688</v>
      </c>
      <c r="BH129" s="27">
        <f t="shared" si="309"/>
        <v>-0.2390023116748603</v>
      </c>
      <c r="BI129" s="27">
        <f t="shared" si="310"/>
        <v>-0.65132401531317718</v>
      </c>
      <c r="BO129" t="str">
        <f t="shared" si="322"/>
        <v>35 Business and public service associate professionals</v>
      </c>
      <c r="BP129" s="27">
        <f t="shared" si="311"/>
        <v>0.24531060482865197</v>
      </c>
      <c r="BQ129" s="27">
        <f t="shared" si="311"/>
        <v>-0.42029872520602396</v>
      </c>
      <c r="BR129" s="27">
        <f t="shared" si="311"/>
        <v>-0.33970869668743653</v>
      </c>
      <c r="BS129" s="27">
        <f t="shared" si="311"/>
        <v>-0.72265516290466669</v>
      </c>
      <c r="BT129" s="27">
        <f t="shared" si="312"/>
        <v>-1.0623638595921032</v>
      </c>
      <c r="BZ129" t="str">
        <f t="shared" si="323"/>
        <v>35 Business and public service associate professionals</v>
      </c>
      <c r="CA129" s="68">
        <f t="shared" si="313"/>
        <v>-8.5539283625886142E-3</v>
      </c>
      <c r="CB129" s="68">
        <f t="shared" si="313"/>
        <v>-4.7187329452473392E-2</v>
      </c>
      <c r="CC129" s="68">
        <f t="shared" si="313"/>
        <v>-0.61659634609028524</v>
      </c>
      <c r="CD129" s="68">
        <f t="shared" si="313"/>
        <v>-0.81961296880786083</v>
      </c>
      <c r="CE129" s="68">
        <f t="shared" si="314"/>
        <v>-1.4362093148981461</v>
      </c>
      <c r="CK129" t="str">
        <f t="shared" si="324"/>
        <v>35 Business and public service associate professionals</v>
      </c>
      <c r="CL129" s="68">
        <f t="shared" si="315"/>
        <v>-1.5003905587718802E-2</v>
      </c>
      <c r="CM129" s="68">
        <f t="shared" si="315"/>
        <v>0.11980372585849275</v>
      </c>
      <c r="CN129" s="68">
        <f t="shared" si="315"/>
        <v>-0.33863503833517716</v>
      </c>
      <c r="CO129" s="68">
        <f t="shared" si="315"/>
        <v>-4.9916460301010601E-2</v>
      </c>
      <c r="CP129" s="68">
        <f t="shared" si="316"/>
        <v>-0.38855149863618776</v>
      </c>
    </row>
    <row r="130" spans="1:94" x14ac:dyDescent="0.2">
      <c r="A130" t="str">
        <f t="shared" si="298"/>
        <v>41 Administrative occupations</v>
      </c>
      <c r="B130" s="27">
        <f t="shared" si="299"/>
        <v>7.3517759507708669E-2</v>
      </c>
      <c r="C130" s="27">
        <f t="shared" si="299"/>
        <v>1.7944345161305719E-2</v>
      </c>
      <c r="D130" s="27">
        <f t="shared" si="299"/>
        <v>8.8332379249718984E-2</v>
      </c>
      <c r="E130" s="27">
        <f t="shared" si="299"/>
        <v>0.26642204408992137</v>
      </c>
      <c r="F130" s="27">
        <f t="shared" si="300"/>
        <v>0.35475442333964036</v>
      </c>
      <c r="L130" t="str">
        <f t="shared" si="317"/>
        <v>41 Administrative occupations</v>
      </c>
      <c r="M130" s="27">
        <f t="shared" si="301"/>
        <v>0.83743030212628877</v>
      </c>
      <c r="N130" s="27">
        <f t="shared" si="301"/>
        <v>0.26403552557667309</v>
      </c>
      <c r="O130" s="27">
        <f t="shared" si="301"/>
        <v>0.78418630757988428</v>
      </c>
      <c r="P130" s="27">
        <f t="shared" si="301"/>
        <v>2.0355799488797839</v>
      </c>
      <c r="Q130" s="27">
        <f t="shared" si="302"/>
        <v>2.8197662564596682</v>
      </c>
      <c r="W130" t="str">
        <f t="shared" si="318"/>
        <v>41 Administrative occupations</v>
      </c>
      <c r="X130" s="27">
        <f t="shared" si="303"/>
        <v>-0.5492273214221477</v>
      </c>
      <c r="Y130" s="27">
        <f t="shared" si="303"/>
        <v>1.7161541873611874</v>
      </c>
      <c r="Z130" s="27">
        <f t="shared" si="303"/>
        <v>0.17607120438684021</v>
      </c>
      <c r="AA130" s="27">
        <f t="shared" si="303"/>
        <v>1.5853643115651685</v>
      </c>
      <c r="AB130" s="27">
        <f t="shared" si="304"/>
        <v>1.7614355159520088</v>
      </c>
      <c r="AH130" t="str">
        <f t="shared" si="319"/>
        <v>41 Administrative occupations</v>
      </c>
      <c r="AI130" s="27">
        <f t="shared" si="305"/>
        <v>-8.0921360968540412E-2</v>
      </c>
      <c r="AJ130" s="27">
        <f t="shared" si="305"/>
        <v>0.65007833969512507</v>
      </c>
      <c r="AK130" s="27">
        <f t="shared" si="305"/>
        <v>-1.0191936461367845E-3</v>
      </c>
      <c r="AL130" s="27">
        <f t="shared" si="305"/>
        <v>0.55354634686863369</v>
      </c>
      <c r="AM130" s="27">
        <f t="shared" si="306"/>
        <v>0.5525271532224969</v>
      </c>
      <c r="AS130" t="str">
        <f t="shared" si="320"/>
        <v>41 Administrative occupations</v>
      </c>
      <c r="AT130" s="27">
        <f t="shared" si="307"/>
        <v>-0.22061738960733379</v>
      </c>
      <c r="AU130" s="27">
        <f t="shared" si="307"/>
        <v>0.67085584365399242</v>
      </c>
      <c r="AV130" s="27">
        <f t="shared" si="307"/>
        <v>-5.9282617959851347E-2</v>
      </c>
      <c r="AW130" s="27">
        <f t="shared" si="307"/>
        <v>0.53184630336019678</v>
      </c>
      <c r="AX130" s="27">
        <f t="shared" si="308"/>
        <v>0.47256368540034543</v>
      </c>
      <c r="BD130" t="str">
        <f t="shared" si="321"/>
        <v>41 Administrative occupations</v>
      </c>
      <c r="BE130" s="27">
        <f t="shared" si="309"/>
        <v>0.1936714590003934</v>
      </c>
      <c r="BF130" s="27">
        <f t="shared" si="309"/>
        <v>0.17111335754531609</v>
      </c>
      <c r="BG130" s="27">
        <f t="shared" si="309"/>
        <v>-0.98923758073129342</v>
      </c>
      <c r="BH130" s="27">
        <f t="shared" si="309"/>
        <v>-1.1224846130260175</v>
      </c>
      <c r="BI130" s="27">
        <f t="shared" si="310"/>
        <v>-2.111722193757311</v>
      </c>
      <c r="BO130" t="str">
        <f t="shared" si="322"/>
        <v>41 Administrative occupations</v>
      </c>
      <c r="BP130" s="27">
        <f t="shared" si="311"/>
        <v>-0.23868872936260566</v>
      </c>
      <c r="BQ130" s="27">
        <f t="shared" si="311"/>
        <v>-1.0841383307989165</v>
      </c>
      <c r="BR130" s="27">
        <f t="shared" si="311"/>
        <v>-0.97081487691727908</v>
      </c>
      <c r="BS130" s="27">
        <f t="shared" si="311"/>
        <v>-2.7509671791736885</v>
      </c>
      <c r="BT130" s="27">
        <f t="shared" si="312"/>
        <v>-3.7217820560909676</v>
      </c>
      <c r="BZ130" t="str">
        <f t="shared" si="323"/>
        <v>41 Administrative occupations</v>
      </c>
      <c r="CA130" s="68">
        <f t="shared" si="313"/>
        <v>-1.128033033290496</v>
      </c>
      <c r="CB130" s="68">
        <f t="shared" si="313"/>
        <v>-0.52105131324196829</v>
      </c>
      <c r="CC130" s="68">
        <f t="shared" si="313"/>
        <v>-1.5842420878862455</v>
      </c>
      <c r="CD130" s="68">
        <f t="shared" si="313"/>
        <v>-2.3666048008906477</v>
      </c>
      <c r="CE130" s="68">
        <f t="shared" si="314"/>
        <v>-3.9508468887768933</v>
      </c>
      <c r="CK130" t="str">
        <f t="shared" si="324"/>
        <v>41 Administrative occupations</v>
      </c>
      <c r="CL130" s="68">
        <f t="shared" si="315"/>
        <v>-0.55044571741912995</v>
      </c>
      <c r="CM130" s="68">
        <f t="shared" si="315"/>
        <v>0.2882651156377134</v>
      </c>
      <c r="CN130" s="68">
        <f t="shared" si="315"/>
        <v>-0.7643581313857204</v>
      </c>
      <c r="CO130" s="68">
        <f t="shared" si="315"/>
        <v>-0.37403851322802817</v>
      </c>
      <c r="CP130" s="68">
        <f t="shared" si="316"/>
        <v>-1.1383966446137486</v>
      </c>
    </row>
    <row r="131" spans="1:94" x14ac:dyDescent="0.2">
      <c r="A131" t="str">
        <f t="shared" si="298"/>
        <v>42 Secretarial and related occupations</v>
      </c>
      <c r="B131" s="27">
        <f t="shared" si="299"/>
        <v>2.8611993496714845E-3</v>
      </c>
      <c r="C131" s="27">
        <f t="shared" si="299"/>
        <v>3.8356418736010985E-3</v>
      </c>
      <c r="D131" s="27">
        <f t="shared" si="299"/>
        <v>1.3337612272104525E-2</v>
      </c>
      <c r="E131" s="27">
        <f t="shared" si="299"/>
        <v>2.6524538845015273E-2</v>
      </c>
      <c r="F131" s="27">
        <f t="shared" si="300"/>
        <v>3.9862151117119798E-2</v>
      </c>
      <c r="L131" t="str">
        <f t="shared" si="317"/>
        <v>42 Secretarial and related occupations</v>
      </c>
      <c r="M131" s="27">
        <f t="shared" si="301"/>
        <v>9.1739729808898995E-2</v>
      </c>
      <c r="N131" s="27">
        <f t="shared" si="301"/>
        <v>6.3719798098378411E-2</v>
      </c>
      <c r="O131" s="27">
        <f t="shared" si="301"/>
        <v>0.21334845221629561</v>
      </c>
      <c r="P131" s="27">
        <f t="shared" si="301"/>
        <v>-4.2636109357617635E-2</v>
      </c>
      <c r="Q131" s="27">
        <f t="shared" si="302"/>
        <v>0.17071234285867798</v>
      </c>
      <c r="W131" t="str">
        <f t="shared" si="318"/>
        <v>42 Secretarial and related occupations</v>
      </c>
      <c r="X131" s="27">
        <f t="shared" si="303"/>
        <v>-0.12814135736492305</v>
      </c>
      <c r="Y131" s="27">
        <f t="shared" si="303"/>
        <v>0.25789876149981916</v>
      </c>
      <c r="Z131" s="27">
        <f t="shared" si="303"/>
        <v>0.58848408462840252</v>
      </c>
      <c r="AA131" s="27">
        <f t="shared" si="303"/>
        <v>0.68032901491214615</v>
      </c>
      <c r="AB131" s="27">
        <f t="shared" si="304"/>
        <v>1.2688130995405487</v>
      </c>
      <c r="AH131" t="str">
        <f t="shared" si="319"/>
        <v>42 Secretarial and related occupations</v>
      </c>
      <c r="AI131" s="27">
        <f t="shared" si="305"/>
        <v>-7.3559512069970245E-2</v>
      </c>
      <c r="AJ131" s="27">
        <f t="shared" si="305"/>
        <v>0.14118692784089382</v>
      </c>
      <c r="AK131" s="27">
        <f t="shared" si="305"/>
        <v>0.17723099998334713</v>
      </c>
      <c r="AL131" s="27">
        <f t="shared" si="305"/>
        <v>7.3191244790767107E-2</v>
      </c>
      <c r="AM131" s="27">
        <f t="shared" si="306"/>
        <v>0.25042224477411423</v>
      </c>
      <c r="AS131" t="str">
        <f t="shared" si="320"/>
        <v>42 Secretarial and related occupations</v>
      </c>
      <c r="AT131" s="27">
        <f t="shared" si="307"/>
        <v>-9.5970978777272953E-2</v>
      </c>
      <c r="AU131" s="27">
        <f t="shared" si="307"/>
        <v>0.11420034097770632</v>
      </c>
      <c r="AV131" s="27">
        <f t="shared" si="307"/>
        <v>0.10405167426376882</v>
      </c>
      <c r="AW131" s="27">
        <f t="shared" si="307"/>
        <v>2.3675178724394508E-2</v>
      </c>
      <c r="AX131" s="27">
        <f t="shared" si="308"/>
        <v>0.12772685298816333</v>
      </c>
      <c r="BD131" t="str">
        <f t="shared" si="321"/>
        <v>42 Secretarial and related occupations</v>
      </c>
      <c r="BE131" s="27">
        <f t="shared" si="309"/>
        <v>-0.13266548773007503</v>
      </c>
      <c r="BF131" s="27">
        <f t="shared" si="309"/>
        <v>-0.13174333523810677</v>
      </c>
      <c r="BG131" s="27">
        <f t="shared" si="309"/>
        <v>0.16943161234509807</v>
      </c>
      <c r="BH131" s="27">
        <f t="shared" si="309"/>
        <v>-1.303352372087258</v>
      </c>
      <c r="BI131" s="27">
        <f t="shared" si="310"/>
        <v>-1.1339207597421599</v>
      </c>
      <c r="BO131" t="str">
        <f t="shared" si="322"/>
        <v>42 Secretarial and related occupations</v>
      </c>
      <c r="BP131" s="27">
        <f t="shared" si="311"/>
        <v>-0.55976165096457775</v>
      </c>
      <c r="BQ131" s="27">
        <f t="shared" si="311"/>
        <v>-0.42924113617832127</v>
      </c>
      <c r="BR131" s="27">
        <f t="shared" si="311"/>
        <v>-0.28049234209417229</v>
      </c>
      <c r="BS131" s="27">
        <f t="shared" si="311"/>
        <v>-1.3114311532418157</v>
      </c>
      <c r="BT131" s="27">
        <f t="shared" si="312"/>
        <v>-1.591923495335988</v>
      </c>
      <c r="BZ131" t="str">
        <f t="shared" si="323"/>
        <v>42 Secretarial and related occupations</v>
      </c>
      <c r="CA131" s="68">
        <f t="shared" si="313"/>
        <v>-0.26333311061377618</v>
      </c>
      <c r="CB131" s="68">
        <f t="shared" si="313"/>
        <v>-0.41106603641946959</v>
      </c>
      <c r="CC131" s="68">
        <f t="shared" si="313"/>
        <v>-0.36886638990852805</v>
      </c>
      <c r="CD131" s="68">
        <f t="shared" si="313"/>
        <v>-1.2102575004526017</v>
      </c>
      <c r="CE131" s="68">
        <f t="shared" si="314"/>
        <v>-1.5791238903611298</v>
      </c>
      <c r="CK131" t="str">
        <f t="shared" si="324"/>
        <v>42 Secretarial and related occupations</v>
      </c>
      <c r="CL131" s="68">
        <f t="shared" si="315"/>
        <v>-0.1288999322781067</v>
      </c>
      <c r="CM131" s="68">
        <f t="shared" si="315"/>
        <v>0.12332217483063346</v>
      </c>
      <c r="CN131" s="68">
        <f t="shared" si="315"/>
        <v>-4.6347401015692458E-2</v>
      </c>
      <c r="CO131" s="68">
        <f t="shared" si="315"/>
        <v>-0.12095297908508085</v>
      </c>
      <c r="CP131" s="68">
        <f t="shared" si="316"/>
        <v>-0.1673003801007733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4.4943196976254662E-3</v>
      </c>
      <c r="C132" s="27">
        <f t="shared" si="299"/>
        <v>-2.2888150145192274E-3</v>
      </c>
      <c r="D132" s="27">
        <f t="shared" si="299"/>
        <v>2.8775898059065757E-3</v>
      </c>
      <c r="E132" s="27">
        <f t="shared" si="299"/>
        <v>9.8518925044114424E-3</v>
      </c>
      <c r="F132" s="27">
        <f t="shared" si="300"/>
        <v>1.2729482310318018E-2</v>
      </c>
      <c r="L132" t="str">
        <f t="shared" si="317"/>
        <v>51 Skilled agricultural and related trades</v>
      </c>
      <c r="M132" s="27">
        <f t="shared" si="301"/>
        <v>-1.8593083842291525E-5</v>
      </c>
      <c r="N132" s="27">
        <f t="shared" si="301"/>
        <v>-1.2623348410736229E-2</v>
      </c>
      <c r="O132" s="27">
        <f t="shared" si="301"/>
        <v>1.6363781141243178E-2</v>
      </c>
      <c r="P132" s="27">
        <f t="shared" si="301"/>
        <v>4.145057740371913E-2</v>
      </c>
      <c r="Q132" s="27">
        <f t="shared" si="302"/>
        <v>5.7814358544962308E-2</v>
      </c>
      <c r="W132" t="str">
        <f t="shared" si="318"/>
        <v>51 Skilled agricultural and related trades</v>
      </c>
      <c r="X132" s="27">
        <f t="shared" si="303"/>
        <v>-0.1225739064015835</v>
      </c>
      <c r="Y132" s="27">
        <f t="shared" si="303"/>
        <v>-1.2759970823375433E-2</v>
      </c>
      <c r="Z132" s="27">
        <f t="shared" si="303"/>
        <v>8.6523706492906305E-2</v>
      </c>
      <c r="AA132" s="27">
        <f t="shared" si="303"/>
        <v>0.22403805003287613</v>
      </c>
      <c r="AB132" s="27">
        <f t="shared" si="304"/>
        <v>0.31056175652578244</v>
      </c>
      <c r="AH132" t="str">
        <f t="shared" si="319"/>
        <v>51 Skilled agricultural and related trades</v>
      </c>
      <c r="AI132" s="27">
        <f t="shared" si="305"/>
        <v>-2.9962821907453946E-2</v>
      </c>
      <c r="AJ132" s="27">
        <f t="shared" si="305"/>
        <v>-1.3443991974301406E-2</v>
      </c>
      <c r="AK132" s="27">
        <f t="shared" si="305"/>
        <v>4.2555305302816621E-2</v>
      </c>
      <c r="AL132" s="27">
        <f t="shared" si="305"/>
        <v>8.6779293835839988E-2</v>
      </c>
      <c r="AM132" s="27">
        <f t="shared" si="306"/>
        <v>0.12933459913865661</v>
      </c>
      <c r="AS132" t="str">
        <f t="shared" si="320"/>
        <v>51 Skilled agricultural and related trades</v>
      </c>
      <c r="AT132" s="27">
        <f t="shared" si="307"/>
        <v>-8.1338084710429359E-2</v>
      </c>
      <c r="AU132" s="27">
        <f t="shared" si="307"/>
        <v>-4.8700372241175072E-2</v>
      </c>
      <c r="AV132" s="27">
        <f t="shared" si="307"/>
        <v>6.0141250366462728E-2</v>
      </c>
      <c r="AW132" s="27">
        <f t="shared" si="307"/>
        <v>0.18081089910199788</v>
      </c>
      <c r="AX132" s="27">
        <f t="shared" si="308"/>
        <v>0.24095214946846061</v>
      </c>
      <c r="BD132" t="str">
        <f t="shared" si="321"/>
        <v>51 Skilled agricultural and related trades</v>
      </c>
      <c r="BE132" s="27">
        <f t="shared" si="309"/>
        <v>-3.7509213899067473E-2</v>
      </c>
      <c r="BF132" s="27">
        <f t="shared" si="309"/>
        <v>-0.16538893229514806</v>
      </c>
      <c r="BG132" s="27">
        <f t="shared" si="309"/>
        <v>2.6763171048814316E-2</v>
      </c>
      <c r="BH132" s="27">
        <f t="shared" si="309"/>
        <v>3.7422708304822194E-2</v>
      </c>
      <c r="BI132" s="27">
        <f t="shared" si="310"/>
        <v>6.418587935363651E-2</v>
      </c>
      <c r="BO132" t="str">
        <f t="shared" si="322"/>
        <v>51 Skilled agricultural and related trades</v>
      </c>
      <c r="BP132" s="27">
        <f t="shared" si="311"/>
        <v>-4.5984341484323288E-2</v>
      </c>
      <c r="BQ132" s="27">
        <f t="shared" si="311"/>
        <v>-0.33855107325884926</v>
      </c>
      <c r="BR132" s="27">
        <f t="shared" si="311"/>
        <v>6.2530369950715148E-2</v>
      </c>
      <c r="BS132" s="27">
        <f t="shared" si="311"/>
        <v>-5.7208667540065705E-2</v>
      </c>
      <c r="BT132" s="27">
        <f t="shared" si="312"/>
        <v>5.3217024106494426E-3</v>
      </c>
      <c r="BZ132" t="str">
        <f t="shared" si="323"/>
        <v>51 Skilled agricultural and related trades</v>
      </c>
      <c r="CA132" s="68">
        <f t="shared" si="313"/>
        <v>-0.20097957582796455</v>
      </c>
      <c r="CB132" s="68">
        <f t="shared" si="313"/>
        <v>-3.621033989876532E-2</v>
      </c>
      <c r="CC132" s="68">
        <f t="shared" si="313"/>
        <v>-1.479569680339976E-2</v>
      </c>
      <c r="CD132" s="68">
        <f t="shared" si="313"/>
        <v>7.3920323856596193E-2</v>
      </c>
      <c r="CE132" s="68">
        <f t="shared" si="314"/>
        <v>5.9124627053196432E-2</v>
      </c>
      <c r="CK132" t="str">
        <f t="shared" si="324"/>
        <v>51 Skilled agricultural and related trades</v>
      </c>
      <c r="CL132" s="68">
        <f t="shared" si="315"/>
        <v>-0.25000095305088732</v>
      </c>
      <c r="CM132" s="68">
        <f t="shared" si="315"/>
        <v>-0.1648997325742525</v>
      </c>
      <c r="CN132" s="68">
        <f t="shared" si="315"/>
        <v>-0.16639249357800234</v>
      </c>
      <c r="CO132" s="68">
        <f t="shared" si="315"/>
        <v>-0.25575228597928096</v>
      </c>
      <c r="CP132" s="68">
        <f t="shared" si="316"/>
        <v>-0.4221447795572833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5.2954868867132777E-3</v>
      </c>
      <c r="C133" s="27">
        <f t="shared" si="299"/>
        <v>-5.1757825606495028E-3</v>
      </c>
      <c r="D133" s="27">
        <f t="shared" si="299"/>
        <v>5.4953545296542866E-3</v>
      </c>
      <c r="E133" s="27">
        <f t="shared" si="299"/>
        <v>1.1610148694120706E-2</v>
      </c>
      <c r="F133" s="27">
        <f t="shared" si="300"/>
        <v>1.7105503223774993E-2</v>
      </c>
      <c r="L133" t="str">
        <f t="shared" si="317"/>
        <v>52 Skilled metal, electrical and electronic trades</v>
      </c>
      <c r="M133" s="27">
        <f t="shared" si="301"/>
        <v>0.13096028957986511</v>
      </c>
      <c r="N133" s="27">
        <f t="shared" si="301"/>
        <v>-0.14034407419529038</v>
      </c>
      <c r="O133" s="27">
        <f t="shared" si="301"/>
        <v>0.27632529446306975</v>
      </c>
      <c r="P133" s="27">
        <f t="shared" si="301"/>
        <v>0.43236803878251917</v>
      </c>
      <c r="Q133" s="27">
        <f t="shared" si="302"/>
        <v>0.70869333324558892</v>
      </c>
      <c r="W133" t="str">
        <f t="shared" si="318"/>
        <v>52 Skilled metal, electrical and electronic trades</v>
      </c>
      <c r="X133" s="27">
        <f t="shared" si="303"/>
        <v>7.8120243117889565E-3</v>
      </c>
      <c r="Y133" s="27">
        <f t="shared" si="303"/>
        <v>-0.22683554287254815</v>
      </c>
      <c r="Z133" s="27">
        <f t="shared" si="303"/>
        <v>0.27045299137352385</v>
      </c>
      <c r="AA133" s="27">
        <f t="shared" si="303"/>
        <v>0.31237139962472238</v>
      </c>
      <c r="AB133" s="27">
        <f t="shared" si="304"/>
        <v>0.58282439099824623</v>
      </c>
      <c r="AH133" t="str">
        <f t="shared" si="319"/>
        <v>52 Skilled metal, electrical and electronic trades</v>
      </c>
      <c r="AI133" s="27">
        <f t="shared" si="305"/>
        <v>-3.6296439027034666E-2</v>
      </c>
      <c r="AJ133" s="27">
        <f t="shared" si="305"/>
        <v>-6.8787175550941548E-2</v>
      </c>
      <c r="AK133" s="27">
        <f t="shared" si="305"/>
        <v>3.4085003365673439E-2</v>
      </c>
      <c r="AL133" s="27">
        <f t="shared" si="305"/>
        <v>7.8961456997490076E-2</v>
      </c>
      <c r="AM133" s="27">
        <f t="shared" si="306"/>
        <v>0.11304646036316351</v>
      </c>
      <c r="AS133" t="str">
        <f t="shared" si="320"/>
        <v>52 Skilled metal, electrical and electronic trades</v>
      </c>
      <c r="AT133" s="27">
        <f t="shared" si="307"/>
        <v>-0.12205556632463455</v>
      </c>
      <c r="AU133" s="27">
        <f t="shared" si="307"/>
        <v>-0.26361584444870112</v>
      </c>
      <c r="AV133" s="27">
        <f t="shared" si="307"/>
        <v>9.824243549919065E-2</v>
      </c>
      <c r="AW133" s="27">
        <f t="shared" si="307"/>
        <v>0.18330361646825688</v>
      </c>
      <c r="AX133" s="27">
        <f t="shared" si="308"/>
        <v>0.28154605196744753</v>
      </c>
      <c r="BD133" t="str">
        <f t="shared" si="321"/>
        <v>52 Skilled metal, electrical and electronic trades</v>
      </c>
      <c r="BE133" s="27">
        <f t="shared" si="309"/>
        <v>1.2783727733083232</v>
      </c>
      <c r="BF133" s="27">
        <f t="shared" si="309"/>
        <v>-1.8381649684977255</v>
      </c>
      <c r="BG133" s="27">
        <f t="shared" si="309"/>
        <v>0.13406537297906596</v>
      </c>
      <c r="BH133" s="27">
        <f t="shared" si="309"/>
        <v>-0.30148622677581116</v>
      </c>
      <c r="BI133" s="27">
        <f t="shared" si="310"/>
        <v>-0.16742085379674521</v>
      </c>
      <c r="BO133" t="str">
        <f t="shared" si="322"/>
        <v>52 Skilled metal, electrical and electronic trades</v>
      </c>
      <c r="BP133" s="27">
        <f t="shared" si="311"/>
        <v>0.45156943526416793</v>
      </c>
      <c r="BQ133" s="27">
        <f t="shared" si="311"/>
        <v>-1.3127476786001084</v>
      </c>
      <c r="BR133" s="27">
        <f t="shared" si="311"/>
        <v>-1.8977387857701977E-2</v>
      </c>
      <c r="BS133" s="27">
        <f t="shared" si="311"/>
        <v>-0.76603605061644853</v>
      </c>
      <c r="BT133" s="27">
        <f t="shared" si="312"/>
        <v>-0.7850134384741505</v>
      </c>
      <c r="BZ133" t="str">
        <f t="shared" si="323"/>
        <v>52 Skilled metal, electrical and electronic trades</v>
      </c>
      <c r="CA133" s="68">
        <f t="shared" si="313"/>
        <v>-0.20224185184440469</v>
      </c>
      <c r="CB133" s="68">
        <f t="shared" si="313"/>
        <v>-0.35726212378560751</v>
      </c>
      <c r="CC133" s="68">
        <f t="shared" si="313"/>
        <v>-0.44539773855589138</v>
      </c>
      <c r="CD133" s="68">
        <f t="shared" si="313"/>
        <v>-0.99345667233127388</v>
      </c>
      <c r="CE133" s="68">
        <f t="shared" si="314"/>
        <v>-1.4388544108871653</v>
      </c>
      <c r="CK133" t="str">
        <f t="shared" si="324"/>
        <v>52 Skilled metal, electrical and electronic trades</v>
      </c>
      <c r="CL133" s="68">
        <f t="shared" si="315"/>
        <v>-0.22329300081596681</v>
      </c>
      <c r="CM133" s="68">
        <f t="shared" si="315"/>
        <v>-0.35216347470118259</v>
      </c>
      <c r="CN133" s="68">
        <f t="shared" si="315"/>
        <v>-0.48758503624276384</v>
      </c>
      <c r="CO133" s="68">
        <f t="shared" si="315"/>
        <v>-0.2747263978803034</v>
      </c>
      <c r="CP133" s="68">
        <f t="shared" si="316"/>
        <v>-0.76231143412306723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-1.380672261826435E-3</v>
      </c>
      <c r="C134" s="27">
        <f t="shared" si="299"/>
        <v>-2.3739736839026161E-3</v>
      </c>
      <c r="D134" s="27">
        <f t="shared" si="299"/>
        <v>2.3013397310829215E-3</v>
      </c>
      <c r="E134" s="27">
        <f t="shared" si="299"/>
        <v>6.4178484593216401E-4</v>
      </c>
      <c r="F134" s="27">
        <f t="shared" si="300"/>
        <v>2.9431245770150855E-3</v>
      </c>
      <c r="L134" t="str">
        <f t="shared" si="317"/>
        <v>53 Skilled construction and building trades</v>
      </c>
      <c r="M134" s="27">
        <f t="shared" si="301"/>
        <v>5.5684431406281099E-2</v>
      </c>
      <c r="N134" s="27">
        <f t="shared" si="301"/>
        <v>-5.7912185661556509E-2</v>
      </c>
      <c r="O134" s="27">
        <f t="shared" si="301"/>
        <v>6.1726694958774253E-2</v>
      </c>
      <c r="P134" s="27">
        <f t="shared" si="301"/>
        <v>9.3898042601215315E-2</v>
      </c>
      <c r="Q134" s="27">
        <f t="shared" si="302"/>
        <v>0.15562473755998957</v>
      </c>
      <c r="W134" t="str">
        <f t="shared" si="318"/>
        <v>53 Skilled construction and building trades</v>
      </c>
      <c r="X134" s="27">
        <f t="shared" si="303"/>
        <v>-1.4702509391668395E-2</v>
      </c>
      <c r="Y134" s="27">
        <f t="shared" si="303"/>
        <v>-0.11062779908466447</v>
      </c>
      <c r="Z134" s="27">
        <f t="shared" si="303"/>
        <v>0.12394924802342611</v>
      </c>
      <c r="AA134" s="27">
        <f t="shared" si="303"/>
        <v>9.2134241801794858E-2</v>
      </c>
      <c r="AB134" s="27">
        <f t="shared" si="304"/>
        <v>0.21608348982522096</v>
      </c>
      <c r="AH134" t="str">
        <f t="shared" si="319"/>
        <v>53 Skilled construction and building trades</v>
      </c>
      <c r="AI134" s="27">
        <f t="shared" si="305"/>
        <v>5.0499424115976299E-2</v>
      </c>
      <c r="AJ134" s="27">
        <f t="shared" si="305"/>
        <v>-4.9484193765028994E-2</v>
      </c>
      <c r="AK134" s="27">
        <f t="shared" si="305"/>
        <v>6.8532361486601689E-2</v>
      </c>
      <c r="AL134" s="27">
        <f t="shared" si="305"/>
        <v>7.0826096952803286E-2</v>
      </c>
      <c r="AM134" s="27">
        <f t="shared" si="306"/>
        <v>0.13935845843940498</v>
      </c>
      <c r="AS134" t="str">
        <f t="shared" si="320"/>
        <v>53 Skilled construction and building trades</v>
      </c>
      <c r="AT134" s="27">
        <f t="shared" si="307"/>
        <v>3.9458969358900975E-2</v>
      </c>
      <c r="AU134" s="27">
        <f t="shared" si="307"/>
        <v>-7.3459335970636142E-2</v>
      </c>
      <c r="AV134" s="27">
        <f t="shared" si="307"/>
        <v>0.11364172821895746</v>
      </c>
      <c r="AW134" s="27">
        <f t="shared" si="307"/>
        <v>5.3958521450918284E-2</v>
      </c>
      <c r="AX134" s="27">
        <f t="shared" si="308"/>
        <v>0.16760024966987574</v>
      </c>
      <c r="BD134" t="str">
        <f t="shared" si="321"/>
        <v>53 Skilled construction and building trades</v>
      </c>
      <c r="BE134" s="27">
        <f t="shared" si="309"/>
        <v>0.97689024453661677</v>
      </c>
      <c r="BF134" s="27">
        <f t="shared" si="309"/>
        <v>-1.0312112986016517</v>
      </c>
      <c r="BG134" s="27">
        <f t="shared" si="309"/>
        <v>0.22651452419105578</v>
      </c>
      <c r="BH134" s="27">
        <f t="shared" si="309"/>
        <v>-0.48487812690562127</v>
      </c>
      <c r="BI134" s="27">
        <f t="shared" si="310"/>
        <v>-0.25836360271456549</v>
      </c>
      <c r="BO134" t="str">
        <f t="shared" si="322"/>
        <v>53 Skilled construction and building trades</v>
      </c>
      <c r="BP134" s="27">
        <f t="shared" si="311"/>
        <v>1.3444554619993996</v>
      </c>
      <c r="BQ134" s="27">
        <f t="shared" si="311"/>
        <v>-1.2227079110963777</v>
      </c>
      <c r="BR134" s="27">
        <f t="shared" si="311"/>
        <v>0.78283148770490207</v>
      </c>
      <c r="BS134" s="27">
        <f t="shared" si="311"/>
        <v>-0.24327213449383489</v>
      </c>
      <c r="BT134" s="27">
        <f t="shared" si="312"/>
        <v>0.53955935321106718</v>
      </c>
      <c r="BZ134" t="str">
        <f t="shared" si="323"/>
        <v>53 Skilled construction and building trades</v>
      </c>
      <c r="CA134" s="68">
        <f t="shared" si="313"/>
        <v>4.7755032983329837E-2</v>
      </c>
      <c r="CB134" s="68">
        <f t="shared" si="313"/>
        <v>-0.33962505695274636</v>
      </c>
      <c r="CC134" s="68">
        <f t="shared" si="313"/>
        <v>-0.22441467675243798</v>
      </c>
      <c r="CD134" s="68">
        <f t="shared" si="313"/>
        <v>-0.59212756777166953</v>
      </c>
      <c r="CE134" s="68">
        <f t="shared" si="314"/>
        <v>-0.81654224452410751</v>
      </c>
      <c r="CK134" t="str">
        <f t="shared" si="324"/>
        <v>53 Skilled construction and building trades</v>
      </c>
      <c r="CL134" s="68">
        <f t="shared" si="315"/>
        <v>6.1904736451412923E-2</v>
      </c>
      <c r="CM134" s="68">
        <f t="shared" si="315"/>
        <v>-0.37967127575863913</v>
      </c>
      <c r="CN134" s="68">
        <f t="shared" si="315"/>
        <v>-0.77829552224997134</v>
      </c>
      <c r="CO134" s="68">
        <f t="shared" si="315"/>
        <v>-0.72371637434614611</v>
      </c>
      <c r="CP134" s="68">
        <f t="shared" si="316"/>
        <v>-1.5020118965961176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1.053396544558681E-3</v>
      </c>
      <c r="C135" s="27">
        <f t="shared" si="299"/>
        <v>-3.3870272371000938E-3</v>
      </c>
      <c r="D135" s="27">
        <f t="shared" si="299"/>
        <v>9.3232178874358383E-3</v>
      </c>
      <c r="E135" s="27">
        <f t="shared" si="299"/>
        <v>1.4214040174795467E-2</v>
      </c>
      <c r="F135" s="27">
        <f t="shared" si="300"/>
        <v>2.3537258062231305E-2</v>
      </c>
      <c r="L135" t="str">
        <f t="shared" si="317"/>
        <v>54 Textiles, printing and other skilled trades</v>
      </c>
      <c r="M135" s="27">
        <f t="shared" si="301"/>
        <v>7.1525216413977022E-2</v>
      </c>
      <c r="N135" s="27">
        <f t="shared" si="301"/>
        <v>1.7576557070022092E-2</v>
      </c>
      <c r="O135" s="27">
        <f t="shared" si="301"/>
        <v>0.10040889274284637</v>
      </c>
      <c r="P135" s="27">
        <f t="shared" si="301"/>
        <v>0.23297948812531061</v>
      </c>
      <c r="Q135" s="27">
        <f t="shared" si="302"/>
        <v>0.33338838086815697</v>
      </c>
      <c r="W135" t="str">
        <f t="shared" si="318"/>
        <v>54 Textiles, printing and other skilled trades</v>
      </c>
      <c r="X135" s="27">
        <f t="shared" si="303"/>
        <v>-7.6746698773575428E-2</v>
      </c>
      <c r="Y135" s="27">
        <f t="shared" si="303"/>
        <v>6.8950875419075408E-2</v>
      </c>
      <c r="Z135" s="27">
        <f t="shared" si="303"/>
        <v>0.13067621469050572</v>
      </c>
      <c r="AA135" s="27">
        <f t="shared" si="303"/>
        <v>0.22655572292538151</v>
      </c>
      <c r="AB135" s="27">
        <f t="shared" si="304"/>
        <v>0.35723193761588723</v>
      </c>
      <c r="AH135" t="str">
        <f t="shared" si="319"/>
        <v>54 Textiles, printing and other skilled trades</v>
      </c>
      <c r="AI135" s="27">
        <f t="shared" si="305"/>
        <v>-5.161599935495953E-2</v>
      </c>
      <c r="AJ135" s="27">
        <f t="shared" si="305"/>
        <v>5.4253621070217306E-2</v>
      </c>
      <c r="AK135" s="27">
        <f t="shared" si="305"/>
        <v>8.9419759660760434E-3</v>
      </c>
      <c r="AL135" s="27">
        <f t="shared" si="305"/>
        <v>5.8643044613823303E-2</v>
      </c>
      <c r="AM135" s="27">
        <f t="shared" si="306"/>
        <v>6.7585020579899346E-2</v>
      </c>
      <c r="AS135" t="str">
        <f t="shared" si="320"/>
        <v>54 Textiles, printing and other skilled trades</v>
      </c>
      <c r="AT135" s="27">
        <f t="shared" si="307"/>
        <v>-5.5748087485651854E-2</v>
      </c>
      <c r="AU135" s="27">
        <f t="shared" si="307"/>
        <v>4.3058355843009155E-2</v>
      </c>
      <c r="AV135" s="27">
        <f t="shared" si="307"/>
        <v>2.5232278969772148E-2</v>
      </c>
      <c r="AW135" s="27">
        <f t="shared" si="307"/>
        <v>5.5554528256983537E-2</v>
      </c>
      <c r="AX135" s="27">
        <f t="shared" si="308"/>
        <v>8.0786807226755686E-2</v>
      </c>
      <c r="BD135" t="str">
        <f t="shared" si="321"/>
        <v>54 Textiles, printing and other skilled trades</v>
      </c>
      <c r="BE135" s="27">
        <f t="shared" si="309"/>
        <v>6.0229556900789571E-2</v>
      </c>
      <c r="BF135" s="27">
        <f t="shared" si="309"/>
        <v>-0.11848766585231885</v>
      </c>
      <c r="BG135" s="27">
        <f t="shared" si="309"/>
        <v>0.18667353247068719</v>
      </c>
      <c r="BH135" s="27">
        <f t="shared" si="309"/>
        <v>1.8726754749121E-4</v>
      </c>
      <c r="BI135" s="27">
        <f t="shared" si="310"/>
        <v>0.1868608000181784</v>
      </c>
      <c r="BO135" t="str">
        <f t="shared" si="322"/>
        <v>54 Textiles, printing and other skilled trades</v>
      </c>
      <c r="BP135" s="27">
        <f t="shared" si="311"/>
        <v>-0.25030400867664104</v>
      </c>
      <c r="BQ135" s="27">
        <f t="shared" si="311"/>
        <v>-0.13620973855267327</v>
      </c>
      <c r="BR135" s="27">
        <f t="shared" si="311"/>
        <v>-5.7649602653234489E-2</v>
      </c>
      <c r="BS135" s="27">
        <f t="shared" si="311"/>
        <v>-0.10670526539127811</v>
      </c>
      <c r="BT135" s="27">
        <f t="shared" si="312"/>
        <v>-0.1643548680445126</v>
      </c>
      <c r="BZ135" t="str">
        <f t="shared" si="323"/>
        <v>54 Textiles, printing and other skilled trades</v>
      </c>
      <c r="CA135" s="68">
        <f t="shared" si="313"/>
        <v>-0.29753873120802021</v>
      </c>
      <c r="CB135" s="68">
        <f t="shared" si="313"/>
        <v>-4.1004435031891662E-2</v>
      </c>
      <c r="CC135" s="68">
        <f t="shared" si="313"/>
        <v>-0.21833773040441007</v>
      </c>
      <c r="CD135" s="68">
        <f t="shared" si="313"/>
        <v>-0.58167887282676434</v>
      </c>
      <c r="CE135" s="68">
        <f t="shared" si="314"/>
        <v>-0.80001660323117441</v>
      </c>
      <c r="CK135" t="str">
        <f t="shared" si="324"/>
        <v>54 Textiles, printing and other skilled trades</v>
      </c>
      <c r="CL135" s="68">
        <f t="shared" si="315"/>
        <v>-0.33052912439665061</v>
      </c>
      <c r="CM135" s="68">
        <f t="shared" si="315"/>
        <v>7.0759539566671137E-2</v>
      </c>
      <c r="CN135" s="68">
        <f t="shared" si="315"/>
        <v>-0.54348027351023709</v>
      </c>
      <c r="CO135" s="68">
        <f t="shared" si="315"/>
        <v>-0.19409745153658814</v>
      </c>
      <c r="CP135" s="68">
        <f t="shared" si="316"/>
        <v>-0.73757772504682517</v>
      </c>
    </row>
    <row r="136" spans="1:94" x14ac:dyDescent="0.2">
      <c r="A136" t="str">
        <f t="shared" si="298"/>
        <v>61 Caring personal service occupations</v>
      </c>
      <c r="B136" s="27">
        <f t="shared" si="299"/>
        <v>6.5603853931901907E-3</v>
      </c>
      <c r="C136" s="27">
        <f t="shared" si="299"/>
        <v>-1.6597234184672835E-4</v>
      </c>
      <c r="D136" s="27">
        <f t="shared" si="299"/>
        <v>9.3675711680033177E-3</v>
      </c>
      <c r="E136" s="27">
        <f t="shared" si="299"/>
        <v>2.6753115670721951E-2</v>
      </c>
      <c r="F136" s="27">
        <f t="shared" si="300"/>
        <v>3.6120686838725269E-2</v>
      </c>
      <c r="L136" t="str">
        <f t="shared" si="317"/>
        <v>61 Caring personal service occupations</v>
      </c>
      <c r="M136" s="27">
        <f t="shared" si="301"/>
        <v>0.53087495677965402</v>
      </c>
      <c r="N136" s="27">
        <f t="shared" si="301"/>
        <v>4.6902113557137692E-2</v>
      </c>
      <c r="O136" s="27">
        <f t="shared" si="301"/>
        <v>0.69188221870353872</v>
      </c>
      <c r="P136" s="27">
        <f t="shared" si="301"/>
        <v>2.1059984139970034</v>
      </c>
      <c r="Q136" s="27">
        <f t="shared" si="302"/>
        <v>2.7978806327005419</v>
      </c>
      <c r="W136" t="str">
        <f t="shared" si="318"/>
        <v>61 Caring personal service occupations</v>
      </c>
      <c r="X136" s="27">
        <f t="shared" si="303"/>
        <v>0.18837284595395776</v>
      </c>
      <c r="Y136" s="27">
        <f t="shared" si="303"/>
        <v>0.67818692573911044</v>
      </c>
      <c r="Z136" s="27">
        <f t="shared" si="303"/>
        <v>0.85451181476006699</v>
      </c>
      <c r="AA136" s="27">
        <f t="shared" si="303"/>
        <v>1.749093846282137</v>
      </c>
      <c r="AB136" s="27">
        <f t="shared" si="304"/>
        <v>2.603605661042204</v>
      </c>
      <c r="AH136" t="str">
        <f t="shared" si="319"/>
        <v>61 Caring personal service occupations</v>
      </c>
      <c r="AI136" s="27">
        <f t="shared" si="305"/>
        <v>-0.26877745874818615</v>
      </c>
      <c r="AJ136" s="27">
        <f t="shared" si="305"/>
        <v>0.60388670523267995</v>
      </c>
      <c r="AK136" s="27">
        <f t="shared" si="305"/>
        <v>0.11602895331816265</v>
      </c>
      <c r="AL136" s="27">
        <f t="shared" si="305"/>
        <v>0.5003841033569949</v>
      </c>
      <c r="AM136" s="27">
        <f t="shared" si="306"/>
        <v>0.61641305667515756</v>
      </c>
      <c r="AS136" t="str">
        <f t="shared" si="320"/>
        <v>61 Caring personal service occupations</v>
      </c>
      <c r="AT136" s="27">
        <f t="shared" si="307"/>
        <v>-3.000328577582323E-2</v>
      </c>
      <c r="AU136" s="27">
        <f t="shared" si="307"/>
        <v>0.29255021517250634</v>
      </c>
      <c r="AV136" s="27">
        <f t="shared" si="307"/>
        <v>6.5873166104227998E-2</v>
      </c>
      <c r="AW136" s="27">
        <f t="shared" si="307"/>
        <v>0.33205677702314818</v>
      </c>
      <c r="AX136" s="27">
        <f t="shared" si="308"/>
        <v>0.39792994312737617</v>
      </c>
      <c r="BD136" t="str">
        <f t="shared" si="321"/>
        <v>61 Caring personal service occupations</v>
      </c>
      <c r="BE136" s="27">
        <f t="shared" si="309"/>
        <v>2.0044941542983246</v>
      </c>
      <c r="BF136" s="27">
        <f t="shared" si="309"/>
        <v>-0.73070534793376929</v>
      </c>
      <c r="BG136" s="27">
        <f t="shared" si="309"/>
        <v>1.5110458179359672</v>
      </c>
      <c r="BH136" s="27">
        <f t="shared" si="309"/>
        <v>1.367825860092136</v>
      </c>
      <c r="BI136" s="27">
        <f t="shared" si="310"/>
        <v>2.8788716780281032</v>
      </c>
      <c r="BO136" t="str">
        <f t="shared" si="322"/>
        <v>61 Caring personal service occupations</v>
      </c>
      <c r="BP136" s="27">
        <f t="shared" si="311"/>
        <v>0.22314572533619348</v>
      </c>
      <c r="BQ136" s="27">
        <f t="shared" si="311"/>
        <v>-1.8582812808355484</v>
      </c>
      <c r="BR136" s="27">
        <f t="shared" si="311"/>
        <v>0.41626435362384306</v>
      </c>
      <c r="BS136" s="27">
        <f t="shared" si="311"/>
        <v>-1.5947821723532378</v>
      </c>
      <c r="BT136" s="27">
        <f t="shared" si="312"/>
        <v>-1.1785178187293948</v>
      </c>
      <c r="BZ136" t="str">
        <f t="shared" si="323"/>
        <v>61 Caring personal service occupations</v>
      </c>
      <c r="CA136" s="68">
        <f t="shared" si="313"/>
        <v>-1.1463955340272944</v>
      </c>
      <c r="CB136" s="68">
        <f t="shared" si="313"/>
        <v>-0.35717164977582461</v>
      </c>
      <c r="CC136" s="68">
        <f t="shared" si="313"/>
        <v>-0.4557126789342445</v>
      </c>
      <c r="CD136" s="68">
        <f t="shared" si="313"/>
        <v>-0.26859552500855677</v>
      </c>
      <c r="CE136" s="68">
        <f t="shared" si="314"/>
        <v>-0.72430820394280127</v>
      </c>
      <c r="CK136" t="str">
        <f t="shared" si="324"/>
        <v>61 Caring personal service occupations</v>
      </c>
      <c r="CL136" s="68">
        <f t="shared" si="315"/>
        <v>-0.13122026963451044</v>
      </c>
      <c r="CM136" s="68">
        <f t="shared" si="315"/>
        <v>3.1931110893625825E-2</v>
      </c>
      <c r="CN136" s="68">
        <f t="shared" si="315"/>
        <v>-0.10574641437549953</v>
      </c>
      <c r="CO136" s="68">
        <f t="shared" si="315"/>
        <v>-0.10290611096176688</v>
      </c>
      <c r="CP136" s="68">
        <f t="shared" si="316"/>
        <v>-0.20865252533726641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7.145591109174787E-3</v>
      </c>
      <c r="C137" s="27">
        <f t="shared" si="299"/>
        <v>8.8191308304667523E-4</v>
      </c>
      <c r="D137" s="27">
        <f t="shared" si="299"/>
        <v>8.1477881748827294E-3</v>
      </c>
      <c r="E137" s="27">
        <f t="shared" si="299"/>
        <v>2.048751510266562E-2</v>
      </c>
      <c r="F137" s="27">
        <f t="shared" si="300"/>
        <v>2.863530327754835E-2</v>
      </c>
      <c r="L137" t="str">
        <f t="shared" si="317"/>
        <v>62 Leisure, travel and related personal service occupations</v>
      </c>
      <c r="M137" s="27">
        <f t="shared" si="301"/>
        <v>6.5342653777633097E-2</v>
      </c>
      <c r="N137" s="27">
        <f t="shared" si="301"/>
        <v>-3.9850023635895626E-3</v>
      </c>
      <c r="O137" s="27">
        <f t="shared" si="301"/>
        <v>8.1302015618040901E-2</v>
      </c>
      <c r="P137" s="27">
        <f t="shared" si="301"/>
        <v>0.28389398705600943</v>
      </c>
      <c r="Q137" s="27">
        <f t="shared" si="302"/>
        <v>0.36519600267405034</v>
      </c>
      <c r="W137" t="str">
        <f t="shared" si="318"/>
        <v>62 Leisure, travel and related personal service occupations</v>
      </c>
      <c r="X137" s="27">
        <f t="shared" si="303"/>
        <v>7.7217211312139211E-2</v>
      </c>
      <c r="Y137" s="27">
        <f t="shared" si="303"/>
        <v>4.8126054181887312E-2</v>
      </c>
      <c r="Z137" s="27">
        <f t="shared" si="303"/>
        <v>0.24767704242991018</v>
      </c>
      <c r="AA137" s="27">
        <f t="shared" si="303"/>
        <v>0.56289830412431896</v>
      </c>
      <c r="AB137" s="27">
        <f t="shared" si="304"/>
        <v>0.81057534655422914</v>
      </c>
      <c r="AH137" t="str">
        <f t="shared" si="319"/>
        <v>62 Leisure, travel and related personal service occupations</v>
      </c>
      <c r="AI137" s="27">
        <f t="shared" si="305"/>
        <v>3.5050349239667988E-2</v>
      </c>
      <c r="AJ137" s="27">
        <f t="shared" si="305"/>
        <v>5.1892455727689413E-2</v>
      </c>
      <c r="AK137" s="27">
        <f t="shared" si="305"/>
        <v>9.983375457835042E-2</v>
      </c>
      <c r="AL137" s="27">
        <f t="shared" si="305"/>
        <v>0.30060237876753271</v>
      </c>
      <c r="AM137" s="27">
        <f t="shared" si="306"/>
        <v>0.40043613334588313</v>
      </c>
      <c r="AS137" t="str">
        <f t="shared" si="320"/>
        <v>62 Leisure, travel and related personal service occupations</v>
      </c>
      <c r="AT137" s="27">
        <f t="shared" si="307"/>
        <v>3.367686890722299E-2</v>
      </c>
      <c r="AU137" s="27">
        <f t="shared" si="307"/>
        <v>8.9651898988282408E-2</v>
      </c>
      <c r="AV137" s="27">
        <f t="shared" si="307"/>
        <v>0.16421908083992942</v>
      </c>
      <c r="AW137" s="27">
        <f t="shared" si="307"/>
        <v>0.40834205247944444</v>
      </c>
      <c r="AX137" s="27">
        <f t="shared" si="308"/>
        <v>0.57256113331937386</v>
      </c>
      <c r="BD137" t="str">
        <f t="shared" si="321"/>
        <v>62 Leisure, travel and related personal service occupations</v>
      </c>
      <c r="BE137" s="27">
        <f t="shared" si="309"/>
        <v>-9.9537101814111129E-2</v>
      </c>
      <c r="BF137" s="27">
        <f t="shared" si="309"/>
        <v>-0.27687198123176815</v>
      </c>
      <c r="BG137" s="27">
        <f t="shared" si="309"/>
        <v>3.1874725728275877E-4</v>
      </c>
      <c r="BH137" s="27">
        <f t="shared" si="309"/>
        <v>-0.13826272987317711</v>
      </c>
      <c r="BI137" s="27">
        <f t="shared" si="310"/>
        <v>-0.13794398261589436</v>
      </c>
      <c r="BO137" t="str">
        <f t="shared" si="322"/>
        <v>62 Leisure, travel and related personal service occupations</v>
      </c>
      <c r="BP137" s="27">
        <f t="shared" si="311"/>
        <v>-0.10799025105038762</v>
      </c>
      <c r="BQ137" s="27">
        <f t="shared" si="311"/>
        <v>-0.61634777844973332</v>
      </c>
      <c r="BR137" s="27">
        <f t="shared" si="311"/>
        <v>4.6704337527674333E-3</v>
      </c>
      <c r="BS137" s="27">
        <f t="shared" si="311"/>
        <v>-0.42332887684664655</v>
      </c>
      <c r="BT137" s="27">
        <f t="shared" si="312"/>
        <v>-0.41865844309387912</v>
      </c>
      <c r="BZ137" t="str">
        <f t="shared" si="323"/>
        <v>62 Leisure, travel and related personal service occupations</v>
      </c>
      <c r="CA137" s="68">
        <f t="shared" si="313"/>
        <v>-9.5444988581330659E-2</v>
      </c>
      <c r="CB137" s="68">
        <f t="shared" si="313"/>
        <v>-0.28177830589608521</v>
      </c>
      <c r="CC137" s="68">
        <f t="shared" si="313"/>
        <v>-0.1059591724383524</v>
      </c>
      <c r="CD137" s="68">
        <f t="shared" si="313"/>
        <v>-0.47589639530117245</v>
      </c>
      <c r="CE137" s="68">
        <f t="shared" si="314"/>
        <v>-0.58185556773952485</v>
      </c>
      <c r="CK137" t="str">
        <f t="shared" si="324"/>
        <v>62 Leisure, travel and related personal service occupations</v>
      </c>
      <c r="CL137" s="68">
        <f t="shared" si="315"/>
        <v>-0.22995420384543097</v>
      </c>
      <c r="CM137" s="68">
        <f t="shared" si="315"/>
        <v>7.8972817586043798E-3</v>
      </c>
      <c r="CN137" s="68">
        <f t="shared" si="315"/>
        <v>-0.30021223555790022</v>
      </c>
      <c r="CO137" s="68">
        <f t="shared" si="315"/>
        <v>-0.18305608235284437</v>
      </c>
      <c r="CP137" s="68">
        <f t="shared" si="316"/>
        <v>-0.48326831791074459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7.5212872324037093E-4</v>
      </c>
      <c r="C138" s="27">
        <f t="shared" si="299"/>
        <v>-4.0733348972435217E-4</v>
      </c>
      <c r="D138" s="27">
        <f t="shared" si="299"/>
        <v>7.7698654948227166E-4</v>
      </c>
      <c r="E138" s="27">
        <f t="shared" si="299"/>
        <v>1.3500167805405093E-3</v>
      </c>
      <c r="F138" s="27">
        <f t="shared" si="300"/>
        <v>2.1270033300227809E-3</v>
      </c>
      <c r="L138" t="str">
        <f t="shared" si="317"/>
        <v>63 Community and civil enforcement occupations</v>
      </c>
      <c r="M138" s="27">
        <f t="shared" si="301"/>
        <v>3.3924432806482843E-3</v>
      </c>
      <c r="N138" s="27">
        <f t="shared" si="301"/>
        <v>5.8556126417676907E-4</v>
      </c>
      <c r="O138" s="27">
        <f t="shared" si="301"/>
        <v>3.0509863495339143E-3</v>
      </c>
      <c r="P138" s="27">
        <f t="shared" si="301"/>
        <v>1.4281228755261985E-2</v>
      </c>
      <c r="Q138" s="27">
        <f t="shared" si="302"/>
        <v>1.7332215104795899E-2</v>
      </c>
      <c r="W138" t="str">
        <f t="shared" si="318"/>
        <v>63 Community and civil enforcement occupations</v>
      </c>
      <c r="X138" s="27">
        <f t="shared" si="303"/>
        <v>-2.2946335796374256E-3</v>
      </c>
      <c r="Y138" s="27">
        <f t="shared" si="303"/>
        <v>1.2231477850386779E-2</v>
      </c>
      <c r="Z138" s="27">
        <f t="shared" si="303"/>
        <v>9.5590051652873764E-3</v>
      </c>
      <c r="AA138" s="27">
        <f t="shared" si="303"/>
        <v>2.5481783381726603E-2</v>
      </c>
      <c r="AB138" s="27">
        <f t="shared" si="304"/>
        <v>3.5040788547013979E-2</v>
      </c>
      <c r="AH138" t="str">
        <f t="shared" si="319"/>
        <v>63 Community and civil enforcement occupations</v>
      </c>
      <c r="AI138" s="27">
        <f t="shared" si="305"/>
        <v>-2.4347950147971878E-3</v>
      </c>
      <c r="AJ138" s="27">
        <f t="shared" si="305"/>
        <v>6.1920802075956204E-3</v>
      </c>
      <c r="AK138" s="27">
        <f t="shared" si="305"/>
        <v>-1.5715908607355743E-3</v>
      </c>
      <c r="AL138" s="27">
        <f t="shared" si="305"/>
        <v>7.1098549675933029E-3</v>
      </c>
      <c r="AM138" s="27">
        <f t="shared" si="306"/>
        <v>5.5382641068577286E-3</v>
      </c>
      <c r="AS138" t="str">
        <f t="shared" si="320"/>
        <v>63 Community and civil enforcement occupations</v>
      </c>
      <c r="AT138" s="27">
        <f t="shared" si="307"/>
        <v>-2.9095672827310799E-3</v>
      </c>
      <c r="AU138" s="27">
        <f t="shared" si="307"/>
        <v>5.485276305385825E-3</v>
      </c>
      <c r="AV138" s="27">
        <f t="shared" si="307"/>
        <v>-4.0744980901012869E-3</v>
      </c>
      <c r="AW138" s="27">
        <f t="shared" si="307"/>
        <v>2.0680835240103265E-3</v>
      </c>
      <c r="AX138" s="27">
        <f t="shared" si="308"/>
        <v>-2.0064145660909603E-3</v>
      </c>
      <c r="BD138" t="str">
        <f t="shared" si="321"/>
        <v>63 Community and civil enforcement occupations</v>
      </c>
      <c r="BE138" s="27">
        <f t="shared" si="309"/>
        <v>-1.7120243214091078E-2</v>
      </c>
      <c r="BF138" s="27">
        <f t="shared" si="309"/>
        <v>2.3170230427451179E-2</v>
      </c>
      <c r="BG138" s="27">
        <f t="shared" si="309"/>
        <v>-2.3675804540921212E-2</v>
      </c>
      <c r="BH138" s="27">
        <f t="shared" si="309"/>
        <v>8.322397856649448E-3</v>
      </c>
      <c r="BI138" s="27">
        <f t="shared" si="310"/>
        <v>-1.5353406684271764E-2</v>
      </c>
      <c r="BO138" t="str">
        <f t="shared" si="322"/>
        <v>63 Community and civil enforcement occupations</v>
      </c>
      <c r="BP138" s="27">
        <f t="shared" si="311"/>
        <v>-6.7621515450405484E-3</v>
      </c>
      <c r="BQ138" s="27">
        <f t="shared" si="311"/>
        <v>1.8710927500960761E-2</v>
      </c>
      <c r="BR138" s="27">
        <f t="shared" si="311"/>
        <v>-2.1038434745483947E-2</v>
      </c>
      <c r="BS138" s="27">
        <f t="shared" si="311"/>
        <v>7.0131667254447333E-3</v>
      </c>
      <c r="BT138" s="27">
        <f t="shared" si="312"/>
        <v>-1.4025268020039214E-2</v>
      </c>
      <c r="BZ138" t="str">
        <f t="shared" si="323"/>
        <v>63 Community and civil enforcement occupations</v>
      </c>
      <c r="CA138" s="68">
        <f t="shared" si="313"/>
        <v>-1.1163267601642837E-2</v>
      </c>
      <c r="CB138" s="68">
        <f t="shared" si="313"/>
        <v>2.0384952797039488E-2</v>
      </c>
      <c r="CC138" s="68">
        <f t="shared" si="313"/>
        <v>-2.5241785285841228E-2</v>
      </c>
      <c r="CD138" s="68">
        <f t="shared" si="313"/>
        <v>-1.4352443213480753E-2</v>
      </c>
      <c r="CE138" s="68">
        <f t="shared" si="314"/>
        <v>-3.9594228499321982E-2</v>
      </c>
      <c r="CK138" t="str">
        <f t="shared" si="324"/>
        <v>63 Community and civil enforcement occupations</v>
      </c>
      <c r="CL138" s="68">
        <f t="shared" si="315"/>
        <v>-1.8951743210538455E-2</v>
      </c>
      <c r="CM138" s="68">
        <f t="shared" si="315"/>
        <v>1.5004594099374421E-2</v>
      </c>
      <c r="CN138" s="68">
        <f t="shared" si="315"/>
        <v>-2.8562678764313579E-2</v>
      </c>
      <c r="CO138" s="68">
        <f t="shared" si="315"/>
        <v>-7.9861975228565432E-3</v>
      </c>
      <c r="CP138" s="68">
        <f t="shared" si="316"/>
        <v>-3.6548876287170122E-2</v>
      </c>
    </row>
    <row r="139" spans="1:94" x14ac:dyDescent="0.2">
      <c r="A139" t="str">
        <f t="shared" si="298"/>
        <v>71 Sales occupations</v>
      </c>
      <c r="B139" s="27">
        <f t="shared" si="299"/>
        <v>1.2159634786528047E-2</v>
      </c>
      <c r="C139" s="27">
        <f t="shared" si="299"/>
        <v>-8.3875444843137109E-3</v>
      </c>
      <c r="D139" s="27">
        <f t="shared" si="299"/>
        <v>1.2389703976667804E-2</v>
      </c>
      <c r="E139" s="27">
        <f t="shared" si="299"/>
        <v>3.5918816913463131E-2</v>
      </c>
      <c r="F139" s="27">
        <f t="shared" si="300"/>
        <v>4.8308520890130935E-2</v>
      </c>
      <c r="L139" t="str">
        <f t="shared" si="317"/>
        <v>71 Sales occupations</v>
      </c>
      <c r="M139" s="27">
        <f t="shared" si="301"/>
        <v>0.21924265506784579</v>
      </c>
      <c r="N139" s="27">
        <f t="shared" si="301"/>
        <v>-2.1066860297877632E-2</v>
      </c>
      <c r="O139" s="27">
        <f t="shared" si="301"/>
        <v>0.29280210520950123</v>
      </c>
      <c r="P139" s="27">
        <f t="shared" si="301"/>
        <v>0.89496261393209897</v>
      </c>
      <c r="Q139" s="27">
        <f t="shared" si="302"/>
        <v>1.1877647191416001</v>
      </c>
      <c r="W139" t="str">
        <f t="shared" si="318"/>
        <v>71 Sales occupations</v>
      </c>
      <c r="X139" s="27">
        <f t="shared" si="303"/>
        <v>-0.19053562181916295</v>
      </c>
      <c r="Y139" s="27">
        <f t="shared" si="303"/>
        <v>0.42614286867409046</v>
      </c>
      <c r="Z139" s="27">
        <f t="shared" si="303"/>
        <v>0.30597845713770555</v>
      </c>
      <c r="AA139" s="27">
        <f t="shared" si="303"/>
        <v>1.2276586898007951</v>
      </c>
      <c r="AB139" s="27">
        <f t="shared" si="304"/>
        <v>1.5336371469385006</v>
      </c>
      <c r="AH139" t="str">
        <f t="shared" si="319"/>
        <v>71 Sales occupations</v>
      </c>
      <c r="AI139" s="27">
        <f t="shared" si="305"/>
        <v>-8.3689302362707441E-2</v>
      </c>
      <c r="AJ139" s="27">
        <f t="shared" si="305"/>
        <v>0.17991960998892109</v>
      </c>
      <c r="AK139" s="27">
        <f t="shared" si="305"/>
        <v>2.6871617360266553E-2</v>
      </c>
      <c r="AL139" s="27">
        <f t="shared" si="305"/>
        <v>0.33547914454174621</v>
      </c>
      <c r="AM139" s="27">
        <f t="shared" si="306"/>
        <v>0.36235076190201276</v>
      </c>
      <c r="AS139" t="str">
        <f t="shared" si="320"/>
        <v>71 Sales occupations</v>
      </c>
      <c r="AT139" s="27">
        <f t="shared" si="307"/>
        <v>-0.10789348389587228</v>
      </c>
      <c r="AU139" s="27">
        <f t="shared" si="307"/>
        <v>0.10618759715789494</v>
      </c>
      <c r="AV139" s="27">
        <f t="shared" si="307"/>
        <v>-2.0922451325638081E-2</v>
      </c>
      <c r="AW139" s="27">
        <f t="shared" si="307"/>
        <v>0.20937579398430817</v>
      </c>
      <c r="AX139" s="27">
        <f t="shared" si="308"/>
        <v>0.18845334265867009</v>
      </c>
      <c r="BD139" t="str">
        <f t="shared" si="321"/>
        <v>71 Sales occupations</v>
      </c>
      <c r="BE139" s="27">
        <f t="shared" si="309"/>
        <v>0.17266203394995383</v>
      </c>
      <c r="BF139" s="27">
        <f t="shared" si="309"/>
        <v>-6.934063600467244E-2</v>
      </c>
      <c r="BG139" s="27">
        <f t="shared" si="309"/>
        <v>-0.1318155312742455</v>
      </c>
      <c r="BH139" s="27">
        <f t="shared" si="309"/>
        <v>-2.2553009079333997E-2</v>
      </c>
      <c r="BI139" s="27">
        <f t="shared" si="310"/>
        <v>-0.1543685403535795</v>
      </c>
      <c r="BO139" t="str">
        <f t="shared" si="322"/>
        <v>71 Sales occupations</v>
      </c>
      <c r="BP139" s="27">
        <f t="shared" si="311"/>
        <v>-0.40196422863250092</v>
      </c>
      <c r="BQ139" s="27">
        <f t="shared" si="311"/>
        <v>-1.0259700743062483</v>
      </c>
      <c r="BR139" s="27">
        <f t="shared" si="311"/>
        <v>-0.34027287840125275</v>
      </c>
      <c r="BS139" s="27">
        <f t="shared" si="311"/>
        <v>-1.2537486795739188</v>
      </c>
      <c r="BT139" s="27">
        <f t="shared" si="312"/>
        <v>-1.5940215579751715</v>
      </c>
      <c r="BZ139" t="str">
        <f t="shared" si="323"/>
        <v>71 Sales occupations</v>
      </c>
      <c r="CA139" s="68">
        <f t="shared" si="313"/>
        <v>-0.55230283870941577</v>
      </c>
      <c r="CB139" s="68">
        <f t="shared" si="313"/>
        <v>-0.46114687359152118</v>
      </c>
      <c r="CC139" s="68">
        <f t="shared" si="313"/>
        <v>-1.0358390019440815</v>
      </c>
      <c r="CD139" s="68">
        <f t="shared" si="313"/>
        <v>-2.0392012474151331</v>
      </c>
      <c r="CE139" s="68">
        <f t="shared" si="314"/>
        <v>-3.0750402493592146</v>
      </c>
      <c r="CK139" t="str">
        <f t="shared" si="324"/>
        <v>71 Sales occupations</v>
      </c>
      <c r="CL139" s="68">
        <f t="shared" si="315"/>
        <v>-0.85910674777265772</v>
      </c>
      <c r="CM139" s="68">
        <f t="shared" si="315"/>
        <v>4.423894624012048E-2</v>
      </c>
      <c r="CN139" s="68">
        <f t="shared" si="315"/>
        <v>-1.2880103035134312</v>
      </c>
      <c r="CO139" s="68">
        <f t="shared" si="315"/>
        <v>-0.73467886398237547</v>
      </c>
      <c r="CP139" s="68">
        <f t="shared" si="316"/>
        <v>-2.0226891674958067</v>
      </c>
    </row>
    <row r="140" spans="1:94" x14ac:dyDescent="0.2">
      <c r="A140" t="str">
        <f t="shared" si="298"/>
        <v>72 Customer service occupations</v>
      </c>
      <c r="B140" s="27">
        <f t="shared" si="299"/>
        <v>8.5492544939945875E-3</v>
      </c>
      <c r="C140" s="27">
        <f t="shared" si="299"/>
        <v>2.4368462800127069E-3</v>
      </c>
      <c r="D140" s="27">
        <f t="shared" si="299"/>
        <v>3.2444836455121022E-2</v>
      </c>
      <c r="E140" s="27">
        <f t="shared" si="299"/>
        <v>6.4395432309687653E-2</v>
      </c>
      <c r="F140" s="27">
        <f t="shared" si="300"/>
        <v>9.6840268764808668E-2</v>
      </c>
      <c r="L140" t="str">
        <f t="shared" si="317"/>
        <v>72 Customer service occupations</v>
      </c>
      <c r="M140" s="27">
        <f t="shared" si="301"/>
        <v>0.11748870848225945</v>
      </c>
      <c r="N140" s="27">
        <f t="shared" si="301"/>
        <v>2.5568076515833704E-2</v>
      </c>
      <c r="O140" s="27">
        <f t="shared" si="301"/>
        <v>0.2794599009582634</v>
      </c>
      <c r="P140" s="27">
        <f t="shared" si="301"/>
        <v>0.56090822933103734</v>
      </c>
      <c r="Q140" s="27">
        <f t="shared" si="302"/>
        <v>0.84036813028930069</v>
      </c>
      <c r="W140" t="str">
        <f t="shared" si="318"/>
        <v>72 Customer service occupations</v>
      </c>
      <c r="X140" s="27">
        <f t="shared" si="303"/>
        <v>3.4945412797336317E-2</v>
      </c>
      <c r="Y140" s="27">
        <f t="shared" si="303"/>
        <v>0.2786068469976577</v>
      </c>
      <c r="Z140" s="27">
        <f t="shared" si="303"/>
        <v>0.65165967990074125</v>
      </c>
      <c r="AA140" s="27">
        <f t="shared" si="303"/>
        <v>0.85749261283235301</v>
      </c>
      <c r="AB140" s="27">
        <f t="shared" si="304"/>
        <v>1.5091522927330943</v>
      </c>
      <c r="AH140" t="str">
        <f t="shared" si="319"/>
        <v>72 Customer service occupations</v>
      </c>
      <c r="AI140" s="27">
        <f t="shared" si="305"/>
        <v>2.2515514623078825E-2</v>
      </c>
      <c r="AJ140" s="27">
        <f t="shared" si="305"/>
        <v>0.10210667074994961</v>
      </c>
      <c r="AK140" s="27">
        <f t="shared" si="305"/>
        <v>0.19383683042021638</v>
      </c>
      <c r="AL140" s="27">
        <f t="shared" si="305"/>
        <v>0.29319697857563487</v>
      </c>
      <c r="AM140" s="27">
        <f t="shared" si="306"/>
        <v>0.48703380899585125</v>
      </c>
      <c r="AS140" t="str">
        <f t="shared" si="320"/>
        <v>72 Customer service occupations</v>
      </c>
      <c r="AT140" s="27">
        <f t="shared" si="307"/>
        <v>-2.8868585022219784E-2</v>
      </c>
      <c r="AU140" s="27">
        <f t="shared" si="307"/>
        <v>6.4093107021069184E-2</v>
      </c>
      <c r="AV140" s="27">
        <f t="shared" si="307"/>
        <v>0.2844298789630062</v>
      </c>
      <c r="AW140" s="27">
        <f t="shared" si="307"/>
        <v>0.23461422604257121</v>
      </c>
      <c r="AX140" s="27">
        <f t="shared" si="308"/>
        <v>0.51904410500557741</v>
      </c>
      <c r="BD140" t="str">
        <f t="shared" si="321"/>
        <v>72 Customer service occupations</v>
      </c>
      <c r="BE140" s="27">
        <f t="shared" si="309"/>
        <v>0.33201097234698418</v>
      </c>
      <c r="BF140" s="27">
        <f t="shared" si="309"/>
        <v>8.1228166153821668E-3</v>
      </c>
      <c r="BG140" s="27">
        <f t="shared" si="309"/>
        <v>0.78612240310320614</v>
      </c>
      <c r="BH140" s="27">
        <f t="shared" si="309"/>
        <v>0.47322570972491196</v>
      </c>
      <c r="BI140" s="27">
        <f t="shared" si="310"/>
        <v>1.2593481128281181</v>
      </c>
      <c r="BO140" t="str">
        <f t="shared" si="322"/>
        <v>72 Customer service occupations</v>
      </c>
      <c r="BP140" s="27">
        <f t="shared" si="311"/>
        <v>0.32615114880199814</v>
      </c>
      <c r="BQ140" s="27">
        <f t="shared" si="311"/>
        <v>-0.30385212440949294</v>
      </c>
      <c r="BR140" s="27">
        <f t="shared" si="311"/>
        <v>0.7882479115009664</v>
      </c>
      <c r="BS140" s="27">
        <f t="shared" si="311"/>
        <v>-6.7392371244560323E-2</v>
      </c>
      <c r="BT140" s="27">
        <f t="shared" si="312"/>
        <v>0.72085554025640608</v>
      </c>
      <c r="BZ140" t="str">
        <f t="shared" si="323"/>
        <v>72 Customer service occupations</v>
      </c>
      <c r="CA140" s="68">
        <f t="shared" si="313"/>
        <v>-3.7960393350720434E-2</v>
      </c>
      <c r="CB140" s="68">
        <f t="shared" si="313"/>
        <v>-3.0257856822028861E-2</v>
      </c>
      <c r="CC140" s="68">
        <f t="shared" si="313"/>
        <v>0.1032197929891232</v>
      </c>
      <c r="CD140" s="68">
        <f t="shared" si="313"/>
        <v>-0.23085311791314478</v>
      </c>
      <c r="CE140" s="68">
        <f t="shared" si="314"/>
        <v>-0.12763332492402157</v>
      </c>
      <c r="CK140" t="str">
        <f t="shared" si="324"/>
        <v>72 Customer service occupations</v>
      </c>
      <c r="CL140" s="68">
        <f t="shared" si="315"/>
        <v>1.3509507421225586E-2</v>
      </c>
      <c r="CM140" s="68">
        <f t="shared" si="315"/>
        <v>9.4698306323074521E-2</v>
      </c>
      <c r="CN140" s="68">
        <f t="shared" si="315"/>
        <v>2.8972969305677165E-2</v>
      </c>
      <c r="CO140" s="68">
        <f t="shared" si="315"/>
        <v>-1.2665070670288103E-2</v>
      </c>
      <c r="CP140" s="68">
        <f t="shared" si="316"/>
        <v>1.6307898635389062E-2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9.3047367030685488E-3</v>
      </c>
      <c r="C141" s="27">
        <f t="shared" si="299"/>
        <v>-3.9845161904553845E-3</v>
      </c>
      <c r="D141" s="27">
        <f t="shared" si="299"/>
        <v>1.917355771075353E-2</v>
      </c>
      <c r="E141" s="27">
        <f t="shared" si="299"/>
        <v>5.8294304305515854E-2</v>
      </c>
      <c r="F141" s="27">
        <f t="shared" si="300"/>
        <v>7.7467862016269387E-2</v>
      </c>
      <c r="L141" t="str">
        <f t="shared" si="317"/>
        <v>81 Process, plant and machine operatives</v>
      </c>
      <c r="M141" s="27">
        <f t="shared" si="301"/>
        <v>6.7108907180205318E-2</v>
      </c>
      <c r="N141" s="27">
        <f t="shared" si="301"/>
        <v>-3.863804842268867E-2</v>
      </c>
      <c r="O141" s="27">
        <f t="shared" si="301"/>
        <v>0.14951434561914745</v>
      </c>
      <c r="P141" s="27">
        <f t="shared" si="301"/>
        <v>0.29689306913966684</v>
      </c>
      <c r="Q141" s="27">
        <f t="shared" si="302"/>
        <v>0.44640741475881429</v>
      </c>
      <c r="W141" t="str">
        <f t="shared" si="318"/>
        <v>81 Process, plant and machine operatives</v>
      </c>
      <c r="X141" s="27">
        <f t="shared" si="303"/>
        <v>1.0454245150224639E-2</v>
      </c>
      <c r="Y141" s="27">
        <f t="shared" si="303"/>
        <v>-3.5120148198964252E-2</v>
      </c>
      <c r="Z141" s="27">
        <f t="shared" si="303"/>
        <v>0.37316405235988115</v>
      </c>
      <c r="AA141" s="27">
        <f t="shared" si="303"/>
        <v>0.67522468385520151</v>
      </c>
      <c r="AB141" s="27">
        <f t="shared" si="304"/>
        <v>1.0483887362150828</v>
      </c>
      <c r="AH141" t="str">
        <f t="shared" si="319"/>
        <v>81 Process, plant and machine operatives</v>
      </c>
      <c r="AI141" s="27">
        <f t="shared" si="305"/>
        <v>3.9602545192471417E-3</v>
      </c>
      <c r="AJ141" s="27">
        <f t="shared" si="305"/>
        <v>-1.4865358327436573E-2</v>
      </c>
      <c r="AK141" s="27">
        <f t="shared" si="305"/>
        <v>0.1336057738937183</v>
      </c>
      <c r="AL141" s="27">
        <f t="shared" si="305"/>
        <v>0.15249760031442533</v>
      </c>
      <c r="AM141" s="27">
        <f t="shared" si="306"/>
        <v>0.28610337420814363</v>
      </c>
      <c r="AS141" t="str">
        <f t="shared" si="320"/>
        <v>81 Process, plant and machine operatives</v>
      </c>
      <c r="AT141" s="27">
        <f t="shared" si="307"/>
        <v>-4.7228806065021445E-2</v>
      </c>
      <c r="AU141" s="27">
        <f t="shared" si="307"/>
        <v>-5.3859578322695612E-2</v>
      </c>
      <c r="AV141" s="27">
        <f t="shared" si="307"/>
        <v>0.27990778910778968</v>
      </c>
      <c r="AW141" s="27">
        <f t="shared" si="307"/>
        <v>0.32189570715763582</v>
      </c>
      <c r="AX141" s="27">
        <f t="shared" si="308"/>
        <v>0.60180349626542551</v>
      </c>
      <c r="BD141" t="str">
        <f t="shared" si="321"/>
        <v>81 Process, plant and machine operatives</v>
      </c>
      <c r="BE141" s="27">
        <f t="shared" si="309"/>
        <v>0.55908209921880925</v>
      </c>
      <c r="BF141" s="27">
        <f t="shared" si="309"/>
        <v>-0.69542968378679548</v>
      </c>
      <c r="BG141" s="27">
        <f t="shared" si="309"/>
        <v>1.6371331376875902</v>
      </c>
      <c r="BH141" s="27">
        <f t="shared" si="309"/>
        <v>0.99077401311311952</v>
      </c>
      <c r="BI141" s="27">
        <f t="shared" si="310"/>
        <v>2.6279071508007097</v>
      </c>
      <c r="BO141" t="str">
        <f t="shared" si="322"/>
        <v>81 Process, plant and machine operatives</v>
      </c>
      <c r="BP141" s="27">
        <f t="shared" si="311"/>
        <v>0.51324339791330953</v>
      </c>
      <c r="BQ141" s="27">
        <f t="shared" si="311"/>
        <v>-1.2171972115441845</v>
      </c>
      <c r="BR141" s="27">
        <f t="shared" si="311"/>
        <v>1.9721648981014832</v>
      </c>
      <c r="BS141" s="27">
        <f t="shared" si="311"/>
        <v>4.1511901385920424E-2</v>
      </c>
      <c r="BT141" s="27">
        <f t="shared" si="312"/>
        <v>2.0136767994874036</v>
      </c>
      <c r="BZ141" t="str">
        <f t="shared" si="323"/>
        <v>81 Process, plant and machine operatives</v>
      </c>
      <c r="CA141" s="68">
        <f t="shared" si="313"/>
        <v>-0.25641662770658336</v>
      </c>
      <c r="CB141" s="68">
        <f t="shared" si="313"/>
        <v>-0.68897194260722072</v>
      </c>
      <c r="CC141" s="68">
        <f t="shared" si="313"/>
        <v>0.38141304982881019</v>
      </c>
      <c r="CD141" s="68">
        <f t="shared" si="313"/>
        <v>-2.0103926136825896</v>
      </c>
      <c r="CE141" s="68">
        <f t="shared" si="314"/>
        <v>-1.6289795638537794</v>
      </c>
      <c r="CK141" t="str">
        <f t="shared" si="324"/>
        <v>81 Process, plant and machine operatives</v>
      </c>
      <c r="CL141" s="68">
        <f t="shared" si="315"/>
        <v>-0.89267577574819645</v>
      </c>
      <c r="CM141" s="68">
        <f t="shared" si="315"/>
        <v>-0.35527441392508852</v>
      </c>
      <c r="CN141" s="68">
        <f t="shared" si="315"/>
        <v>-1.2159782093706084</v>
      </c>
      <c r="CO141" s="68">
        <f t="shared" si="315"/>
        <v>-0.59333043934202201</v>
      </c>
      <c r="CP141" s="68">
        <f t="shared" si="316"/>
        <v>-1.8093086487126304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2.7399523827929047E-2</v>
      </c>
      <c r="C142" s="27">
        <f t="shared" si="299"/>
        <v>-1.6280071028663412E-2</v>
      </c>
      <c r="D142" s="27">
        <f t="shared" si="299"/>
        <v>3.9831277112939392E-2</v>
      </c>
      <c r="E142" s="27">
        <f t="shared" si="299"/>
        <v>8.0940801991747316E-2</v>
      </c>
      <c r="F142" s="27">
        <f t="shared" si="300"/>
        <v>0.12077207910468671</v>
      </c>
      <c r="L142" t="str">
        <f t="shared" si="317"/>
        <v>82 Transport and mobile machine drivers and operatives</v>
      </c>
      <c r="M142" s="27">
        <f t="shared" si="301"/>
        <v>0.11964243326996732</v>
      </c>
      <c r="N142" s="27">
        <f t="shared" si="301"/>
        <v>-7.446047242134135E-2</v>
      </c>
      <c r="O142" s="27">
        <f t="shared" si="301"/>
        <v>0.18217904364925169</v>
      </c>
      <c r="P142" s="27">
        <f t="shared" si="301"/>
        <v>0.37733508212910349</v>
      </c>
      <c r="Q142" s="27">
        <f t="shared" si="302"/>
        <v>0.55951412577835513</v>
      </c>
      <c r="W142" t="str">
        <f t="shared" si="318"/>
        <v>82 Transport and mobile machine drivers and operatives</v>
      </c>
      <c r="X142" s="27">
        <f t="shared" si="303"/>
        <v>0.18187815566746257</v>
      </c>
      <c r="Y142" s="27">
        <f t="shared" si="303"/>
        <v>-1.8720195693273656E-2</v>
      </c>
      <c r="Z142" s="27">
        <f t="shared" si="303"/>
        <v>0.37112061382933792</v>
      </c>
      <c r="AA142" s="27">
        <f t="shared" si="303"/>
        <v>0.65213342826429188</v>
      </c>
      <c r="AB142" s="27">
        <f t="shared" si="304"/>
        <v>1.0232540420936298</v>
      </c>
      <c r="AH142" t="str">
        <f t="shared" si="319"/>
        <v>82 Transport and mobile machine drivers and operatives</v>
      </c>
      <c r="AI142" s="27">
        <f t="shared" si="305"/>
        <v>7.3954175352468565E-2</v>
      </c>
      <c r="AJ142" s="27">
        <f t="shared" si="305"/>
        <v>-3.6854893323032767E-2</v>
      </c>
      <c r="AK142" s="27">
        <f t="shared" si="305"/>
        <v>0.15696726739981565</v>
      </c>
      <c r="AL142" s="27">
        <f t="shared" si="305"/>
        <v>0.19722752957126799</v>
      </c>
      <c r="AM142" s="27">
        <f t="shared" si="306"/>
        <v>0.35419479697108364</v>
      </c>
      <c r="AS142" t="str">
        <f t="shared" si="320"/>
        <v>82 Transport and mobile machine drivers and operatives</v>
      </c>
      <c r="AT142" s="27">
        <f t="shared" si="307"/>
        <v>5.0009992125882974E-2</v>
      </c>
      <c r="AU142" s="27">
        <f t="shared" si="307"/>
        <v>-4.630670537334447E-2</v>
      </c>
      <c r="AV142" s="27">
        <f t="shared" si="307"/>
        <v>0.20198253491776696</v>
      </c>
      <c r="AW142" s="27">
        <f t="shared" si="307"/>
        <v>0.25706802199082679</v>
      </c>
      <c r="AX142" s="27">
        <f t="shared" si="308"/>
        <v>0.45905055690859375</v>
      </c>
      <c r="BD142" t="str">
        <f t="shared" si="321"/>
        <v>82 Transport and mobile machine drivers and operatives</v>
      </c>
      <c r="BE142" s="27">
        <f t="shared" si="309"/>
        <v>0.88613099835499698</v>
      </c>
      <c r="BF142" s="27">
        <f t="shared" si="309"/>
        <v>-0.40912009692632179</v>
      </c>
      <c r="BG142" s="27">
        <f t="shared" si="309"/>
        <v>1.1418434176454095</v>
      </c>
      <c r="BH142" s="27">
        <f t="shared" si="309"/>
        <v>1.1539725413522541</v>
      </c>
      <c r="BI142" s="27">
        <f t="shared" si="310"/>
        <v>2.2958159589976637</v>
      </c>
      <c r="BO142" t="str">
        <f t="shared" si="322"/>
        <v>82 Transport and mobile machine drivers and operatives</v>
      </c>
      <c r="BP142" s="27">
        <f t="shared" si="311"/>
        <v>1.4107877905307999</v>
      </c>
      <c r="BQ142" s="27">
        <f t="shared" si="311"/>
        <v>-1.3978124581045162</v>
      </c>
      <c r="BR142" s="27">
        <f t="shared" si="311"/>
        <v>2.0014143166034319</v>
      </c>
      <c r="BS142" s="27">
        <f t="shared" si="311"/>
        <v>0.72337974451523479</v>
      </c>
      <c r="BT142" s="27">
        <f t="shared" si="312"/>
        <v>2.7247940611186667</v>
      </c>
      <c r="BZ142" t="str">
        <f t="shared" si="323"/>
        <v>82 Transport and mobile machine drivers and operatives</v>
      </c>
      <c r="CA142" s="68">
        <f t="shared" si="313"/>
        <v>-0.14497166136805184</v>
      </c>
      <c r="CB142" s="68">
        <f t="shared" si="313"/>
        <v>-0.62443279430199272</v>
      </c>
      <c r="CC142" s="68">
        <f t="shared" si="313"/>
        <v>-0.23655351618824749</v>
      </c>
      <c r="CD142" s="68">
        <f t="shared" si="313"/>
        <v>-1.2200212402785953</v>
      </c>
      <c r="CE142" s="68">
        <f t="shared" si="314"/>
        <v>-1.4565747564668428</v>
      </c>
      <c r="CK142" t="str">
        <f t="shared" si="324"/>
        <v>82 Transport and mobile machine drivers and operatives</v>
      </c>
      <c r="CL142" s="68">
        <f t="shared" si="315"/>
        <v>0.21263622669409754</v>
      </c>
      <c r="CM142" s="68">
        <f t="shared" si="315"/>
        <v>-0.39580566845056619</v>
      </c>
      <c r="CN142" s="68">
        <f t="shared" si="315"/>
        <v>-1.2992262360872084</v>
      </c>
      <c r="CO142" s="68">
        <f t="shared" si="315"/>
        <v>-1.3976342865166724</v>
      </c>
      <c r="CP142" s="68">
        <f t="shared" si="316"/>
        <v>-2.6968605226038811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1.5979115183293354E-5</v>
      </c>
      <c r="C143" s="27">
        <f t="shared" si="299"/>
        <v>-8.2610147805887155E-5</v>
      </c>
      <c r="D143" s="27">
        <f t="shared" si="299"/>
        <v>7.0109676697941499E-5</v>
      </c>
      <c r="E143" s="27">
        <f t="shared" si="299"/>
        <v>2.5037274994374052E-4</v>
      </c>
      <c r="F143" s="27">
        <f t="shared" si="300"/>
        <v>3.2048242664168202E-4</v>
      </c>
      <c r="L143" t="str">
        <f t="shared" si="317"/>
        <v>91 Elementary trades and related occupations</v>
      </c>
      <c r="M143" s="27">
        <f t="shared" si="301"/>
        <v>2.6607378396978312E-2</v>
      </c>
      <c r="N143" s="27">
        <f t="shared" si="301"/>
        <v>-3.9953251013940178E-2</v>
      </c>
      <c r="O143" s="27">
        <f t="shared" si="301"/>
        <v>3.3037978483556649E-2</v>
      </c>
      <c r="P143" s="27">
        <f t="shared" si="301"/>
        <v>0.1075767711952922</v>
      </c>
      <c r="Q143" s="27">
        <f t="shared" si="302"/>
        <v>0.14061474967884885</v>
      </c>
      <c r="W143" t="str">
        <f t="shared" si="318"/>
        <v>91 Elementary trades and related occupations</v>
      </c>
      <c r="X143" s="27">
        <f t="shared" si="303"/>
        <v>-5.6174391252063194E-2</v>
      </c>
      <c r="Y143" s="27">
        <f t="shared" si="303"/>
        <v>-3.0653991269058045E-2</v>
      </c>
      <c r="Z143" s="27">
        <f t="shared" si="303"/>
        <v>1.2582538549218036E-2</v>
      </c>
      <c r="AA143" s="27">
        <f t="shared" si="303"/>
        <v>6.3358188342496624E-2</v>
      </c>
      <c r="AB143" s="27">
        <f t="shared" si="304"/>
        <v>7.5940726891714661E-2</v>
      </c>
      <c r="AH143" t="str">
        <f t="shared" si="319"/>
        <v>91 Elementary trades and related occupations</v>
      </c>
      <c r="AI143" s="27">
        <f t="shared" si="305"/>
        <v>-3.1568344940603399E-2</v>
      </c>
      <c r="AJ143" s="27">
        <f t="shared" si="305"/>
        <v>-3.0352887420578206E-2</v>
      </c>
      <c r="AK143" s="27">
        <f t="shared" si="305"/>
        <v>1.6285066247062441E-2</v>
      </c>
      <c r="AL143" s="27">
        <f t="shared" si="305"/>
        <v>6.6378207355756752E-2</v>
      </c>
      <c r="AM143" s="27">
        <f t="shared" si="306"/>
        <v>8.2663273602819193E-2</v>
      </c>
      <c r="AS143" t="str">
        <f t="shared" si="320"/>
        <v>91 Elementary trades and related occupations</v>
      </c>
      <c r="AT143" s="27">
        <f t="shared" si="307"/>
        <v>-4.1085885495315499E-2</v>
      </c>
      <c r="AU143" s="27">
        <f t="shared" si="307"/>
        <v>-1.0967082664726208E-2</v>
      </c>
      <c r="AV143" s="27">
        <f t="shared" si="307"/>
        <v>1.2675981516973994E-2</v>
      </c>
      <c r="AW143" s="27">
        <f t="shared" si="307"/>
        <v>4.548400765637628E-2</v>
      </c>
      <c r="AX143" s="27">
        <f t="shared" si="308"/>
        <v>5.8159989173350274E-2</v>
      </c>
      <c r="BD143" t="str">
        <f t="shared" si="321"/>
        <v>91 Elementary trades and related occupations</v>
      </c>
      <c r="BE143" s="27">
        <f t="shared" si="309"/>
        <v>-7.4486785729523941E-3</v>
      </c>
      <c r="BF143" s="27">
        <f t="shared" si="309"/>
        <v>-0.20371431510168114</v>
      </c>
      <c r="BG143" s="27">
        <f t="shared" si="309"/>
        <v>3.402509572624246E-2</v>
      </c>
      <c r="BH143" s="27">
        <f t="shared" si="309"/>
        <v>0.21838225432012237</v>
      </c>
      <c r="BI143" s="27">
        <f t="shared" si="310"/>
        <v>0.25240735004636483</v>
      </c>
      <c r="BO143" t="str">
        <f t="shared" si="322"/>
        <v>91 Elementary trades and related occupations</v>
      </c>
      <c r="BP143" s="27">
        <f t="shared" si="311"/>
        <v>-9.1934632767979085E-2</v>
      </c>
      <c r="BQ143" s="27">
        <f t="shared" si="311"/>
        <v>-0.40819096675006739</v>
      </c>
      <c r="BR143" s="27">
        <f t="shared" si="311"/>
        <v>-2.1334796761006469E-2</v>
      </c>
      <c r="BS143" s="27">
        <f t="shared" si="311"/>
        <v>2.8059235368201429E-2</v>
      </c>
      <c r="BT143" s="27">
        <f t="shared" si="312"/>
        <v>6.7244386071949602E-3</v>
      </c>
      <c r="BZ143" t="str">
        <f t="shared" si="323"/>
        <v>91 Elementary trades and related occupations</v>
      </c>
      <c r="CA143" s="68">
        <f t="shared" si="313"/>
        <v>-0.31110339407391141</v>
      </c>
      <c r="CB143" s="68">
        <f t="shared" si="313"/>
        <v>-0.43881202847064049</v>
      </c>
      <c r="CC143" s="68">
        <f t="shared" si="313"/>
        <v>-0.49470317220502347</v>
      </c>
      <c r="CD143" s="68">
        <f t="shared" si="313"/>
        <v>-0.46843883612746451</v>
      </c>
      <c r="CE143" s="68">
        <f t="shared" si="314"/>
        <v>-0.96314200833248798</v>
      </c>
      <c r="CK143" t="str">
        <f t="shared" si="324"/>
        <v>91 Elementary trades and related occupations</v>
      </c>
      <c r="CL143" s="68">
        <f t="shared" si="315"/>
        <v>-0.5150244252711782</v>
      </c>
      <c r="CM143" s="68">
        <f t="shared" si="315"/>
        <v>-9.0432144701847905E-2</v>
      </c>
      <c r="CN143" s="68">
        <f t="shared" si="315"/>
        <v>-0.74192070314475611</v>
      </c>
      <c r="CO143" s="68">
        <f t="shared" si="315"/>
        <v>-0.42791766948272181</v>
      </c>
      <c r="CP143" s="68">
        <f t="shared" si="316"/>
        <v>-1.1698383726274779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1.2586355973475998E-2</v>
      </c>
      <c r="C144" s="27">
        <f t="shared" si="299"/>
        <v>-5.6932090289832579E-3</v>
      </c>
      <c r="D144" s="27">
        <f t="shared" si="299"/>
        <v>1.8266134031504594E-2</v>
      </c>
      <c r="E144" s="27">
        <f t="shared" si="299"/>
        <v>3.6386266118137917E-2</v>
      </c>
      <c r="F144" s="27">
        <f t="shared" si="300"/>
        <v>5.465240014964251E-2</v>
      </c>
      <c r="L144" t="str">
        <f t="shared" ref="L144" si="325">A144</f>
        <v>92 Elementary administration and service occupations</v>
      </c>
      <c r="M144" s="27">
        <f t="shared" si="301"/>
        <v>0.32999087171616526</v>
      </c>
      <c r="N144" s="27">
        <f t="shared" si="301"/>
        <v>-5.9688512107004876E-2</v>
      </c>
      <c r="O144" s="27">
        <f t="shared" si="301"/>
        <v>0.48180752294282747</v>
      </c>
      <c r="P144" s="27">
        <f t="shared" si="301"/>
        <v>1.4184651794307708</v>
      </c>
      <c r="Q144" s="27">
        <f t="shared" si="302"/>
        <v>1.9002727023735981</v>
      </c>
      <c r="W144" t="str">
        <f t="shared" ref="W144" si="326">A144</f>
        <v>92 Elementary administration and service occupations</v>
      </c>
      <c r="X144" s="27">
        <f t="shared" si="303"/>
        <v>0.19183021423996482</v>
      </c>
      <c r="Y144" s="27">
        <f t="shared" si="303"/>
        <v>0.28664499162262924</v>
      </c>
      <c r="Z144" s="27">
        <f t="shared" si="303"/>
        <v>0.76036756398661698</v>
      </c>
      <c r="AA144" s="27">
        <f t="shared" si="303"/>
        <v>1.3502395277356238</v>
      </c>
      <c r="AB144" s="27">
        <f t="shared" si="304"/>
        <v>2.1106070917222408</v>
      </c>
      <c r="AH144" t="str">
        <f t="shared" ref="AH144" si="327">L144</f>
        <v>92 Elementary administration and service occupations</v>
      </c>
      <c r="AI144" s="27">
        <f t="shared" si="305"/>
        <v>8.6617732351106147E-2</v>
      </c>
      <c r="AJ144" s="27">
        <f t="shared" si="305"/>
        <v>0.12899083122606836</v>
      </c>
      <c r="AK144" s="27">
        <f t="shared" si="305"/>
        <v>0.33489413007038027</v>
      </c>
      <c r="AL144" s="27">
        <f t="shared" si="305"/>
        <v>0.76170964184771139</v>
      </c>
      <c r="AM144" s="27">
        <f t="shared" si="306"/>
        <v>1.0966037719180917</v>
      </c>
      <c r="AS144" t="str">
        <f t="shared" ref="AS144" si="328">W144</f>
        <v>92 Elementary administration and service occupations</v>
      </c>
      <c r="AT144" s="27">
        <f t="shared" si="307"/>
        <v>2.3993602298396643E-2</v>
      </c>
      <c r="AU144" s="27">
        <f t="shared" si="307"/>
        <v>0.13729655727545986</v>
      </c>
      <c r="AV144" s="27">
        <f t="shared" si="307"/>
        <v>0.29285888593463727</v>
      </c>
      <c r="AW144" s="27">
        <f t="shared" si="307"/>
        <v>0.65478076249635175</v>
      </c>
      <c r="AX144" s="27">
        <f t="shared" si="308"/>
        <v>0.94763964843098902</v>
      </c>
      <c r="BD144" t="str">
        <f t="shared" ref="BD144" si="329">AH144</f>
        <v>92 Elementary administration and service occupations</v>
      </c>
      <c r="BE144" s="27">
        <f t="shared" si="309"/>
        <v>0.29476749040334571</v>
      </c>
      <c r="BF144" s="27">
        <f t="shared" si="309"/>
        <v>-0.63557574390323168</v>
      </c>
      <c r="BG144" s="27">
        <f t="shared" si="309"/>
        <v>0.26332131501831224</v>
      </c>
      <c r="BH144" s="27">
        <f t="shared" si="309"/>
        <v>-0.42359476536001051</v>
      </c>
      <c r="BI144" s="27">
        <f t="shared" si="310"/>
        <v>-0.16027345034169826</v>
      </c>
      <c r="BO144" t="str">
        <f t="shared" ref="BO144" si="330">AS144</f>
        <v>92 Elementary administration and service occupations</v>
      </c>
      <c r="BP144" s="27">
        <f t="shared" si="311"/>
        <v>1.6695673885043814</v>
      </c>
      <c r="BQ144" s="27">
        <f t="shared" si="311"/>
        <v>-2.8221963997219106</v>
      </c>
      <c r="BR144" s="27">
        <f t="shared" si="311"/>
        <v>1.8281238084193543</v>
      </c>
      <c r="BS144" s="27">
        <f t="shared" si="311"/>
        <v>-0.82488463154571257</v>
      </c>
      <c r="BT144" s="27">
        <f t="shared" si="312"/>
        <v>1.0032391768736417</v>
      </c>
      <c r="BZ144" t="str">
        <f t="shared" ref="BZ144" si="331">BD144</f>
        <v>92 Elementary administration and service occupations</v>
      </c>
      <c r="CA144" s="68">
        <f t="shared" si="313"/>
        <v>0.13655416802958698</v>
      </c>
      <c r="CB144" s="68">
        <f t="shared" si="313"/>
        <v>-1.7909172994425138</v>
      </c>
      <c r="CC144" s="68">
        <f t="shared" si="313"/>
        <v>-0.62092041375865215</v>
      </c>
      <c r="CD144" s="68">
        <f t="shared" si="313"/>
        <v>-3.2415102285889938</v>
      </c>
      <c r="CE144" s="68">
        <f t="shared" si="314"/>
        <v>-3.862430642347646</v>
      </c>
      <c r="CK144" t="str">
        <f t="shared" ref="CK144" si="332">BO144</f>
        <v>92 Elementary administration and service occupations</v>
      </c>
      <c r="CL144" s="68">
        <f t="shared" si="315"/>
        <v>-2.4679261786362545</v>
      </c>
      <c r="CM144" s="68">
        <f t="shared" si="315"/>
        <v>-0.21233519742591955</v>
      </c>
      <c r="CN144" s="68">
        <f t="shared" si="315"/>
        <v>-2.3585283949579461</v>
      </c>
      <c r="CO144" s="68">
        <f t="shared" si="315"/>
        <v>-1.7260035430046705</v>
      </c>
      <c r="CP144" s="68">
        <f t="shared" si="316"/>
        <v>-4.0845319379626162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2.3266463278411669</v>
      </c>
      <c r="C146" s="29">
        <f>D35-C35</f>
        <v>-0.21401091904036207</v>
      </c>
      <c r="D146" s="29">
        <f>E35-D35</f>
        <v>2.2114531434428812</v>
      </c>
      <c r="E146" s="29">
        <f>F35-E35</f>
        <v>4.5629231651528457</v>
      </c>
      <c r="F146" s="29">
        <f t="shared" ref="F146" si="334">F35-D35</f>
        <v>6.7743763085957269</v>
      </c>
      <c r="L146" s="24" t="str">
        <f t="shared" ref="L146" si="335">L35</f>
        <v>All occupations</v>
      </c>
      <c r="M146" s="29">
        <f>N35-M35</f>
        <v>16.320765053480216</v>
      </c>
      <c r="N146" s="29">
        <f t="shared" ref="N146" si="336">O35-N35</f>
        <v>-0.12170627579468629</v>
      </c>
      <c r="O146" s="29">
        <f>P35-O35</f>
        <v>14.42145710649082</v>
      </c>
      <c r="P146" s="29">
        <f>Q35-P35</f>
        <v>31.840409706312656</v>
      </c>
      <c r="Q146" s="29">
        <f>Q35-O35</f>
        <v>46.261866812803476</v>
      </c>
      <c r="W146" s="24" t="str">
        <f t="shared" ref="W146" si="337">W35</f>
        <v>All occupations</v>
      </c>
      <c r="X146" s="29">
        <f>Y35-X35</f>
        <v>1.356317234932618</v>
      </c>
      <c r="Y146" s="29">
        <f t="shared" ref="Y146" si="338">Z35-Y35</f>
        <v>10.207571694371083</v>
      </c>
      <c r="Z146" s="29">
        <f>AA35-Z35</f>
        <v>6.7040867144446565</v>
      </c>
      <c r="AA146" s="29">
        <f>AB35-AA35</f>
        <v>16.025473926923368</v>
      </c>
      <c r="AB146" s="29">
        <f>AB35-Z35</f>
        <v>22.729560641368025</v>
      </c>
      <c r="AH146" s="24" t="str">
        <f t="shared" ref="AH146" si="339">AH35</f>
        <v>All occupations</v>
      </c>
      <c r="AI146" s="29">
        <f>AJ35-AI35</f>
        <v>-1.6736204270927217</v>
      </c>
      <c r="AJ146" s="29">
        <f t="shared" ref="AJ146" si="340">AK35-AJ35</f>
        <v>2.8584786082372915</v>
      </c>
      <c r="AK146" s="29">
        <f>AL35-AK35</f>
        <v>-6.0042266706421543E-2</v>
      </c>
      <c r="AL146" s="29">
        <f>AM35-AL35</f>
        <v>3.4466943887830688</v>
      </c>
      <c r="AM146" s="29">
        <f>AM35-AK35</f>
        <v>3.3866521220766472</v>
      </c>
      <c r="AS146" s="24" t="str">
        <f t="shared" ref="AS146" si="341">AS35</f>
        <v>All occupations</v>
      </c>
      <c r="AT146" s="29">
        <f>AU35-AT35</f>
        <v>-0.56425463299593659</v>
      </c>
      <c r="AU146" s="29">
        <f t="shared" ref="AU146" si="342">AV35-AU35</f>
        <v>2.4601503518292489</v>
      </c>
      <c r="AV146" s="29">
        <f>AW35-AV35</f>
        <v>1.2393047448788472</v>
      </c>
      <c r="AW146" s="29">
        <f>AX35-AW35</f>
        <v>4.4436515909752288</v>
      </c>
      <c r="AX146" s="29">
        <f>AX35-AV35</f>
        <v>5.682956335854076</v>
      </c>
      <c r="BD146" s="24" t="str">
        <f t="shared" ref="BD146" si="343">BD35</f>
        <v>All occupations</v>
      </c>
      <c r="BE146" s="29">
        <f>BF35-BE35</f>
        <v>11.917668883984206</v>
      </c>
      <c r="BF146" s="29">
        <f t="shared" ref="BF146" si="344">BG35-BF35</f>
        <v>-5.2730808138996821</v>
      </c>
      <c r="BG146" s="29">
        <f>BH35-BG35</f>
        <v>4.7653705864053961</v>
      </c>
      <c r="BH146" s="29">
        <f>BI35-BH35</f>
        <v>1.2805315683752667</v>
      </c>
      <c r="BI146" s="29">
        <f>BI35-BG35</f>
        <v>6.0459021547806628</v>
      </c>
      <c r="BO146" s="24" t="str">
        <f t="shared" ref="BO146" si="345">BO35</f>
        <v>All occupations</v>
      </c>
      <c r="BP146" s="29">
        <f>BQ35-BP35</f>
        <v>7.4241068089016693</v>
      </c>
      <c r="BQ146" s="29">
        <f t="shared" ref="BQ146" si="346">BR35-BQ35</f>
        <v>-15.85375844822623</v>
      </c>
      <c r="BR146" s="29">
        <f>BS35-BR35</f>
        <v>6.3110647658619996</v>
      </c>
      <c r="BS146" s="29">
        <f>BT35-BS35</f>
        <v>-11.750536497722337</v>
      </c>
      <c r="BT146" s="29">
        <f>BT35-BR35</f>
        <v>-5.4394717318603369</v>
      </c>
      <c r="BZ146" s="24" t="str">
        <f t="shared" ref="BZ146" si="347">BZ35</f>
        <v>All occupations</v>
      </c>
      <c r="CA146" s="70">
        <f>CB35-CA35</f>
        <v>-3.5751383719219945</v>
      </c>
      <c r="CB146" s="70">
        <f t="shared" ref="CB146" si="348">CC35-CB35</f>
        <v>-6.2266827924313759</v>
      </c>
      <c r="CC146" s="70">
        <f>CD35-CC35</f>
        <v>-7.6430181011439942</v>
      </c>
      <c r="CD146" s="70">
        <f>CE35-CD35</f>
        <v>-20.205050980381742</v>
      </c>
      <c r="CE146" s="70">
        <f>CE35-CC35</f>
        <v>-27.848069081525736</v>
      </c>
      <c r="CK146" s="24" t="str">
        <f t="shared" ref="CK146" si="349">CK35</f>
        <v>All occupations</v>
      </c>
      <c r="CL146" s="70">
        <f>CM35-CL35</f>
        <v>-6.0204908771293475</v>
      </c>
      <c r="CM146" s="70">
        <f t="shared" ref="CM146" si="350">CN35-CM35</f>
        <v>-0.53196140504520883</v>
      </c>
      <c r="CN146" s="70">
        <f>CO35-CN35</f>
        <v>-11.633676693674339</v>
      </c>
      <c r="CO146" s="70">
        <f>CP35-CO35</f>
        <v>-7.8110968684184634</v>
      </c>
      <c r="CP146" s="70">
        <f>CP35-CN35</f>
        <v>-19.444773562092802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Coventry and Warwickshire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0.49848975707190957</v>
      </c>
      <c r="C8" s="69">
        <f>'Basic T2'!O8</f>
        <v>4.2662088633060993</v>
      </c>
      <c r="D8" s="69">
        <f>'Basic T2'!Z8</f>
        <v>9.9707538216096108</v>
      </c>
      <c r="E8" s="69">
        <f>'Basic T2'!AK8</f>
        <v>1.797804913180342</v>
      </c>
      <c r="F8" s="69">
        <f>'Basic T2'!AV8</f>
        <v>2.7369949624462269</v>
      </c>
      <c r="G8" s="69">
        <f>'Basic T2'!BG8</f>
        <v>6.6605338850989106</v>
      </c>
      <c r="H8" s="69">
        <f>'Basic T2'!BR8</f>
        <v>5.2226061276602262</v>
      </c>
      <c r="I8" s="69">
        <f>'Basic T2'!CC8</f>
        <v>3.8253928056818958</v>
      </c>
      <c r="J8" s="69">
        <f>'Basic T2'!CN8</f>
        <v>1.1893569482103199</v>
      </c>
      <c r="K8" s="309">
        <f>SUM(B8:J8)</f>
        <v>36.168142084265533</v>
      </c>
      <c r="L8" s="97"/>
      <c r="M8" s="97">
        <f t="shared" ref="M8:M33" si="0">B8/B$35*100</f>
        <v>6.523710134567998</v>
      </c>
      <c r="N8" s="97">
        <f t="shared" ref="N8:N33" si="1">C8/C$35*100</f>
        <v>8.0838725312726858</v>
      </c>
      <c r="O8" s="97">
        <f t="shared" ref="O8:O33" si="2">D8/D$35*100</f>
        <v>10.015525897946748</v>
      </c>
      <c r="P8" s="97">
        <f t="shared" ref="P8:P33" si="3">E8/E$35*100</f>
        <v>6.5883660659052126</v>
      </c>
      <c r="Q8" s="97">
        <f t="shared" ref="Q8:Q33" si="4">F8/F$35*100</f>
        <v>9.5456843336528117</v>
      </c>
      <c r="R8" s="97">
        <f t="shared" ref="R8:R33" si="5">G8/G$35*100</f>
        <v>6.4381387134161834</v>
      </c>
      <c r="S8" s="97">
        <f t="shared" ref="S8:S33" si="6">H8/H$35*100</f>
        <v>5.2452708946375601</v>
      </c>
      <c r="T8" s="97">
        <f t="shared" ref="T8:T33" si="7">I8/I$35*100</f>
        <v>6.1390299800932793</v>
      </c>
      <c r="U8" s="97">
        <f t="shared" ref="U8:U33" si="8">J8/J$35*100</f>
        <v>3.6168864920058685</v>
      </c>
      <c r="V8" s="97">
        <f t="shared" ref="V8:V33" si="9">K8/K$35*100</f>
        <v>7.0345916798630599</v>
      </c>
      <c r="W8" s="97"/>
      <c r="X8" s="97">
        <f t="shared" ref="X8:X32" si="10">IF($K8&gt;0,B8/$K8*100,0)</f>
        <v>1.3782564664519243</v>
      </c>
      <c r="Y8" s="97">
        <f t="shared" ref="Y8:AG23" si="11">IF($K8&gt;0,C8/$K8*100,0)</f>
        <v>11.795488010875893</v>
      </c>
      <c r="Z8" s="97">
        <f t="shared" si="11"/>
        <v>27.567779949491111</v>
      </c>
      <c r="AA8" s="97">
        <f t="shared" si="11"/>
        <v>4.9706863819318299</v>
      </c>
      <c r="AB8" s="97">
        <f t="shared" si="11"/>
        <v>7.567419294221696</v>
      </c>
      <c r="AC8" s="97">
        <f t="shared" si="11"/>
        <v>18.415471465415656</v>
      </c>
      <c r="AD8" s="97">
        <f t="shared" si="11"/>
        <v>14.439796535560093</v>
      </c>
      <c r="AE8" s="97">
        <f t="shared" si="11"/>
        <v>10.576691489348251</v>
      </c>
      <c r="AF8" s="97">
        <f>IF($K8&gt;0,J8/$K8*100,0)</f>
        <v>3.2884104067035658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0.15332077565756261</v>
      </c>
      <c r="C9" s="69">
        <f>'Basic T2'!O9</f>
        <v>1.4696106453852269</v>
      </c>
      <c r="D9" s="69">
        <f>'Basic T2'!Z9</f>
        <v>3.1771241175147606</v>
      </c>
      <c r="E9" s="69">
        <f>'Basic T2'!AK9</f>
        <v>0.8938080117721503</v>
      </c>
      <c r="F9" s="69">
        <f>'Basic T2'!AV9</f>
        <v>1.0219800950196214</v>
      </c>
      <c r="G9" s="69">
        <f>'Basic T2'!BG9</f>
        <v>2.4155323195119642</v>
      </c>
      <c r="H9" s="69">
        <f>'Basic T2'!BR9</f>
        <v>2.7437746540381229</v>
      </c>
      <c r="I9" s="69">
        <f>'Basic T2'!CC9</f>
        <v>1.818715241348323</v>
      </c>
      <c r="J9" s="69">
        <f>'Basic T2'!CN9</f>
        <v>0.79019460621168647</v>
      </c>
      <c r="K9" s="309">
        <f>SUM(B9:J9)</f>
        <v>14.48406046645942</v>
      </c>
      <c r="L9" s="97"/>
      <c r="M9" s="97">
        <f t="shared" si="0"/>
        <v>2.0065012045027455</v>
      </c>
      <c r="N9" s="97">
        <f t="shared" si="1"/>
        <v>2.7847078069893274</v>
      </c>
      <c r="O9" s="97">
        <f t="shared" si="2"/>
        <v>3.1913904855413824</v>
      </c>
      <c r="P9" s="97">
        <f t="shared" si="3"/>
        <v>3.2755135615780411</v>
      </c>
      <c r="Q9" s="97">
        <f t="shared" si="4"/>
        <v>3.5643103170400798</v>
      </c>
      <c r="R9" s="97">
        <f t="shared" si="5"/>
        <v>2.3348777152159208</v>
      </c>
      <c r="S9" s="97">
        <f t="shared" si="6"/>
        <v>2.7556819301474071</v>
      </c>
      <c r="T9" s="97">
        <f t="shared" si="7"/>
        <v>2.9186930490657663</v>
      </c>
      <c r="U9" s="97">
        <f t="shared" si="8"/>
        <v>2.4030163539747891</v>
      </c>
      <c r="V9" s="97">
        <f t="shared" si="9"/>
        <v>2.8171049265014516</v>
      </c>
      <c r="W9" s="97"/>
      <c r="X9" s="97">
        <f t="shared" si="10"/>
        <v>1.058548298749552</v>
      </c>
      <c r="Y9" s="97">
        <f t="shared" si="11"/>
        <v>10.14639954582065</v>
      </c>
      <c r="Z9" s="97">
        <f t="shared" si="11"/>
        <v>21.935313822197802</v>
      </c>
      <c r="AA9" s="97">
        <f t="shared" si="11"/>
        <v>6.1709768047567302</v>
      </c>
      <c r="AB9" s="97">
        <f t="shared" si="11"/>
        <v>7.0558949776977906</v>
      </c>
      <c r="AC9" s="97">
        <f t="shared" si="11"/>
        <v>16.677176438924608</v>
      </c>
      <c r="AD9" s="97">
        <f t="shared" si="11"/>
        <v>18.943407895816588</v>
      </c>
      <c r="AE9" s="97">
        <f t="shared" si="11"/>
        <v>12.556667003426988</v>
      </c>
      <c r="AF9" s="97">
        <f t="shared" si="11"/>
        <v>5.4556152126092776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1.5467100269693557</v>
      </c>
      <c r="C10" s="69">
        <f>'Basic T2'!O10</f>
        <v>6.0034390438272407</v>
      </c>
      <c r="D10" s="69">
        <f>'Basic T2'!Z10</f>
        <v>10.720852705259908</v>
      </c>
      <c r="E10" s="69">
        <f>'Basic T2'!AK10</f>
        <v>1.074128117209848</v>
      </c>
      <c r="F10" s="69">
        <f>'Basic T2'!AV10</f>
        <v>3.0940793150881758</v>
      </c>
      <c r="G10" s="69">
        <f>'Basic T2'!BG10</f>
        <v>4.3605579262822225</v>
      </c>
      <c r="H10" s="69">
        <f>'Basic T2'!BR10</f>
        <v>3.1594896500283469</v>
      </c>
      <c r="I10" s="69">
        <f>'Basic T2'!CC10</f>
        <v>1.9103484322681994</v>
      </c>
      <c r="J10" s="69">
        <f>'Basic T2'!CN10</f>
        <v>0.69971416170772538</v>
      </c>
      <c r="K10" s="309">
        <f t="shared" ref="K10:K32" si="12">SUM(B10:J10)</f>
        <v>32.569319378641026</v>
      </c>
      <c r="L10" s="97"/>
      <c r="M10" s="97">
        <f t="shared" si="0"/>
        <v>20.24171557194575</v>
      </c>
      <c r="N10" s="97">
        <f t="shared" si="1"/>
        <v>11.375682141815217</v>
      </c>
      <c r="O10" s="97">
        <f t="shared" si="2"/>
        <v>10.768992980740263</v>
      </c>
      <c r="P10" s="97">
        <f t="shared" si="3"/>
        <v>3.9363276771455431</v>
      </c>
      <c r="Q10" s="97">
        <f t="shared" si="4"/>
        <v>10.791070078813378</v>
      </c>
      <c r="R10" s="97">
        <f t="shared" si="5"/>
        <v>4.2149589329616424</v>
      </c>
      <c r="S10" s="97">
        <f t="shared" si="6"/>
        <v>3.1732010222694838</v>
      </c>
      <c r="T10" s="97">
        <f t="shared" si="7"/>
        <v>3.0657469425621904</v>
      </c>
      <c r="U10" s="97">
        <f t="shared" si="8"/>
        <v>2.1278613653824219</v>
      </c>
      <c r="V10" s="97">
        <f t="shared" si="9"/>
        <v>6.3346318034805265</v>
      </c>
      <c r="W10" s="97"/>
      <c r="X10" s="97">
        <f t="shared" si="10"/>
        <v>4.748978659909266</v>
      </c>
      <c r="Y10" s="97">
        <f t="shared" si="11"/>
        <v>18.43280473267826</v>
      </c>
      <c r="Z10" s="97">
        <f t="shared" si="11"/>
        <v>32.917030229040179</v>
      </c>
      <c r="AA10" s="97">
        <f t="shared" si="11"/>
        <v>3.2979753267864163</v>
      </c>
      <c r="AB10" s="97">
        <f t="shared" si="11"/>
        <v>9.499981498284777</v>
      </c>
      <c r="AC10" s="97">
        <f t="shared" si="11"/>
        <v>13.388544831372432</v>
      </c>
      <c r="AD10" s="97">
        <f t="shared" si="11"/>
        <v>9.700815707252211</v>
      </c>
      <c r="AE10" s="97">
        <f t="shared" si="11"/>
        <v>5.8654846607602327</v>
      </c>
      <c r="AF10" s="97">
        <f t="shared" si="11"/>
        <v>2.1483843539162142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1.3750954877840582</v>
      </c>
      <c r="C11" s="69">
        <f>'Basic T2'!O11</f>
        <v>4.3188215454594419</v>
      </c>
      <c r="D11" s="69">
        <f>'Basic T2'!Z11</f>
        <v>7.9832879208869452</v>
      </c>
      <c r="E11" s="69">
        <f>'Basic T2'!AK11</f>
        <v>2.6720036731021675</v>
      </c>
      <c r="F11" s="69">
        <f>'Basic T2'!AV11</f>
        <v>0.55888032286037237</v>
      </c>
      <c r="G11" s="69">
        <f>'Basic T2'!BG11</f>
        <v>2.3862316690412833</v>
      </c>
      <c r="H11" s="69">
        <f>'Basic T2'!BR11</f>
        <v>1.7402924176278822</v>
      </c>
      <c r="I11" s="69">
        <f>'Basic T2'!CC11</f>
        <v>0.84831279329325537</v>
      </c>
      <c r="J11" s="69">
        <f>'Basic T2'!CN11</f>
        <v>0.31262679441876673</v>
      </c>
      <c r="K11" s="309">
        <f t="shared" si="12"/>
        <v>22.195552624474171</v>
      </c>
      <c r="L11" s="97"/>
      <c r="M11" s="97">
        <f t="shared" si="0"/>
        <v>17.995804813220094</v>
      </c>
      <c r="N11" s="97">
        <f t="shared" si="1"/>
        <v>8.1835662475635456</v>
      </c>
      <c r="O11" s="97">
        <f t="shared" si="2"/>
        <v>8.0191355992681572</v>
      </c>
      <c r="P11" s="97">
        <f t="shared" si="3"/>
        <v>9.7920181432246949</v>
      </c>
      <c r="Q11" s="97">
        <f t="shared" si="4"/>
        <v>1.9491797447617316</v>
      </c>
      <c r="R11" s="97">
        <f t="shared" si="5"/>
        <v>2.3065554132236441</v>
      </c>
      <c r="S11" s="97">
        <f t="shared" si="6"/>
        <v>1.7478448389964125</v>
      </c>
      <c r="T11" s="97">
        <f t="shared" si="7"/>
        <v>1.3613811535350675</v>
      </c>
      <c r="U11" s="97">
        <f t="shared" si="8"/>
        <v>0.95071175350158998</v>
      </c>
      <c r="V11" s="97">
        <f t="shared" si="9"/>
        <v>4.3169662809418652</v>
      </c>
      <c r="W11" s="97"/>
      <c r="X11" s="97">
        <f t="shared" si="10"/>
        <v>6.1953649501287655</v>
      </c>
      <c r="Y11" s="97">
        <f t="shared" si="11"/>
        <v>19.458049180074237</v>
      </c>
      <c r="Z11" s="97">
        <f t="shared" si="11"/>
        <v>35.967961942448255</v>
      </c>
      <c r="AA11" s="97">
        <f t="shared" si="11"/>
        <v>12.038464273945824</v>
      </c>
      <c r="AB11" s="97">
        <f t="shared" si="11"/>
        <v>2.5179833650283472</v>
      </c>
      <c r="AC11" s="97">
        <f t="shared" si="11"/>
        <v>10.750945062796402</v>
      </c>
      <c r="AD11" s="97">
        <f t="shared" si="11"/>
        <v>7.8407257844480505</v>
      </c>
      <c r="AE11" s="97">
        <f t="shared" si="11"/>
        <v>3.8219944672963622</v>
      </c>
      <c r="AF11" s="97">
        <f t="shared" si="11"/>
        <v>1.4085109738337642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2.0692051199906718</v>
      </c>
      <c r="C12" s="69">
        <f>'Basic T2'!O12</f>
        <v>12.07681086122737</v>
      </c>
      <c r="D12" s="69">
        <f>'Basic T2'!Z12</f>
        <v>5.9428468205158724</v>
      </c>
      <c r="E12" s="69">
        <f>'Basic T2'!AK12</f>
        <v>0.43560071945552742</v>
      </c>
      <c r="F12" s="69">
        <f>'Basic T2'!AV12</f>
        <v>0.21773779395085094</v>
      </c>
      <c r="G12" s="69">
        <f>'Basic T2'!BG12</f>
        <v>0.93485361014184665</v>
      </c>
      <c r="H12" s="69">
        <f>'Basic T2'!BR12</f>
        <v>0.7426659392840228</v>
      </c>
      <c r="I12" s="69">
        <f>'Basic T2'!CC12</f>
        <v>0.51820582952142957</v>
      </c>
      <c r="J12" s="69">
        <f>'Basic T2'!CN12</f>
        <v>0.20806953084928945</v>
      </c>
      <c r="K12" s="309">
        <f t="shared" si="12"/>
        <v>23.145996224936884</v>
      </c>
      <c r="L12" s="97"/>
      <c r="M12" s="97">
        <f t="shared" si="0"/>
        <v>27.07958231895195</v>
      </c>
      <c r="N12" s="97">
        <f t="shared" si="1"/>
        <v>22.883877164606329</v>
      </c>
      <c r="O12" s="97">
        <f t="shared" si="2"/>
        <v>5.9695322242745519</v>
      </c>
      <c r="P12" s="97">
        <f t="shared" si="3"/>
        <v>1.5963339388520226</v>
      </c>
      <c r="Q12" s="97">
        <f t="shared" si="4"/>
        <v>0.75939352358292722</v>
      </c>
      <c r="R12" s="97">
        <f t="shared" si="5"/>
        <v>0.90363885578246295</v>
      </c>
      <c r="S12" s="97">
        <f t="shared" si="6"/>
        <v>0.74588891839529969</v>
      </c>
      <c r="T12" s="97">
        <f t="shared" si="7"/>
        <v>0.83162208036936058</v>
      </c>
      <c r="U12" s="97">
        <f t="shared" si="8"/>
        <v>0.63274854252897828</v>
      </c>
      <c r="V12" s="97">
        <f t="shared" si="9"/>
        <v>4.5018246192114084</v>
      </c>
      <c r="W12" s="97"/>
      <c r="X12" s="97">
        <f t="shared" si="10"/>
        <v>8.939797189465386</v>
      </c>
      <c r="Y12" s="97">
        <f t="shared" si="11"/>
        <v>52.176673424910234</v>
      </c>
      <c r="Z12" s="97">
        <f t="shared" si="11"/>
        <v>25.675485136877395</v>
      </c>
      <c r="AA12" s="97">
        <f t="shared" si="11"/>
        <v>1.8819700617864212</v>
      </c>
      <c r="AB12" s="97">
        <f t="shared" si="11"/>
        <v>0.94071472160816316</v>
      </c>
      <c r="AC12" s="97">
        <f t="shared" si="11"/>
        <v>4.0389430684113741</v>
      </c>
      <c r="AD12" s="97">
        <f t="shared" si="11"/>
        <v>3.2086151404617196</v>
      </c>
      <c r="AE12" s="97">
        <f t="shared" si="11"/>
        <v>2.238857314610327</v>
      </c>
      <c r="AF12" s="97">
        <f t="shared" si="11"/>
        <v>0.89894394186896487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0.58172418382937041</v>
      </c>
      <c r="C13" s="69">
        <f>'Basic T2'!O13</f>
        <v>6.9920925901083795</v>
      </c>
      <c r="D13" s="69">
        <f>'Basic T2'!Z13</f>
        <v>12.160969785547918</v>
      </c>
      <c r="E13" s="69">
        <f>'Basic T2'!AK13</f>
        <v>1.1270716390097433</v>
      </c>
      <c r="F13" s="69">
        <f>'Basic T2'!AV13</f>
        <v>1.9357280641593266</v>
      </c>
      <c r="G13" s="69">
        <f>'Basic T2'!BG13</f>
        <v>4.5894507298422491</v>
      </c>
      <c r="H13" s="69">
        <f>'Basic T2'!BR13</f>
        <v>2.9643851390054974</v>
      </c>
      <c r="I13" s="69">
        <f>'Basic T2'!CC13</f>
        <v>1.8040632255736222</v>
      </c>
      <c r="J13" s="69">
        <f>'Basic T2'!CN13</f>
        <v>0.71526278657325337</v>
      </c>
      <c r="K13" s="309">
        <f t="shared" si="12"/>
        <v>32.870748143649365</v>
      </c>
      <c r="L13" s="97"/>
      <c r="M13" s="97">
        <f t="shared" si="0"/>
        <v>7.6129948504107645</v>
      </c>
      <c r="N13" s="97">
        <f t="shared" si="1"/>
        <v>13.249043128537727</v>
      </c>
      <c r="O13" s="97">
        <f t="shared" si="2"/>
        <v>12.215576676592818</v>
      </c>
      <c r="P13" s="97">
        <f t="shared" si="3"/>
        <v>4.1303483408330681</v>
      </c>
      <c r="Q13" s="97">
        <f t="shared" si="4"/>
        <v>6.7511447078963336</v>
      </c>
      <c r="R13" s="97">
        <f t="shared" si="5"/>
        <v>4.4362090076919944</v>
      </c>
      <c r="S13" s="97">
        <f t="shared" si="6"/>
        <v>2.9772498078632146</v>
      </c>
      <c r="T13" s="97">
        <f t="shared" si="7"/>
        <v>2.8951793424534453</v>
      </c>
      <c r="U13" s="97">
        <f t="shared" si="8"/>
        <v>2.1751454135649446</v>
      </c>
      <c r="V13" s="97">
        <f t="shared" si="9"/>
        <v>6.3932587652265518</v>
      </c>
      <c r="W13" s="97"/>
      <c r="X13" s="97">
        <f t="shared" si="10"/>
        <v>1.7697321073653738</v>
      </c>
      <c r="Y13" s="97">
        <f t="shared" si="11"/>
        <v>21.271473833062888</v>
      </c>
      <c r="Z13" s="97">
        <f t="shared" si="11"/>
        <v>36.996327958228783</v>
      </c>
      <c r="AA13" s="97">
        <f t="shared" si="11"/>
        <v>3.4287982557753063</v>
      </c>
      <c r="AB13" s="97">
        <f t="shared" si="11"/>
        <v>5.8889078389696152</v>
      </c>
      <c r="AC13" s="97">
        <f t="shared" si="11"/>
        <v>13.962112178845956</v>
      </c>
      <c r="AD13" s="97">
        <f t="shared" si="11"/>
        <v>9.0183074813227737</v>
      </c>
      <c r="AE13" s="97">
        <f t="shared" si="11"/>
        <v>5.4883546236600269</v>
      </c>
      <c r="AF13" s="97">
        <f t="shared" si="11"/>
        <v>2.1759857227692652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0.1946326484181829</v>
      </c>
      <c r="C14" s="69">
        <f>'Basic T2'!O14</f>
        <v>1.1074181348133352</v>
      </c>
      <c r="D14" s="69">
        <f>'Basic T2'!Z14</f>
        <v>2.7292332793456771</v>
      </c>
      <c r="E14" s="69">
        <f>'Basic T2'!AK14</f>
        <v>0.50244289020154631</v>
      </c>
      <c r="F14" s="69">
        <f>'Basic T2'!AV14</f>
        <v>1.0904293724308785</v>
      </c>
      <c r="G14" s="69">
        <f>'Basic T2'!BG14</f>
        <v>1.9937557689726586</v>
      </c>
      <c r="H14" s="69">
        <f>'Basic T2'!BR14</f>
        <v>1.4721926008678956</v>
      </c>
      <c r="I14" s="69">
        <f>'Basic T2'!CC14</f>
        <v>1.205706385349778</v>
      </c>
      <c r="J14" s="69">
        <f>'Basic T2'!CN14</f>
        <v>0.42761051855264659</v>
      </c>
      <c r="K14" s="309">
        <f t="shared" si="12"/>
        <v>10.723421598952598</v>
      </c>
      <c r="L14" s="97"/>
      <c r="M14" s="97">
        <f t="shared" si="0"/>
        <v>2.5471475852619085</v>
      </c>
      <c r="N14" s="97">
        <f t="shared" si="1"/>
        <v>2.0984033664289989</v>
      </c>
      <c r="O14" s="97">
        <f t="shared" si="2"/>
        <v>2.7414884651531821</v>
      </c>
      <c r="P14" s="97">
        <f t="shared" si="3"/>
        <v>1.8412885978842271</v>
      </c>
      <c r="Q14" s="97">
        <f t="shared" si="4"/>
        <v>3.8030375357597337</v>
      </c>
      <c r="R14" s="97">
        <f t="shared" si="5"/>
        <v>1.9271842802326811</v>
      </c>
      <c r="S14" s="97">
        <f t="shared" si="6"/>
        <v>1.4785815380055647</v>
      </c>
      <c r="T14" s="97">
        <f t="shared" si="7"/>
        <v>1.9349300902793867</v>
      </c>
      <c r="U14" s="97">
        <f t="shared" si="8"/>
        <v>1.3003822870164929</v>
      </c>
      <c r="V14" s="97">
        <f t="shared" si="9"/>
        <v>2.0856723075215062</v>
      </c>
      <c r="W14" s="97"/>
      <c r="X14" s="97">
        <f t="shared" si="10"/>
        <v>1.8150237461258962</v>
      </c>
      <c r="Y14" s="97">
        <f t="shared" si="11"/>
        <v>10.327096856114483</v>
      </c>
      <c r="Z14" s="97">
        <f t="shared" si="11"/>
        <v>25.451142195250938</v>
      </c>
      <c r="AA14" s="97">
        <f t="shared" si="11"/>
        <v>4.685471755121724</v>
      </c>
      <c r="AB14" s="97">
        <f t="shared" si="11"/>
        <v>10.168670161559119</v>
      </c>
      <c r="AC14" s="97">
        <f t="shared" si="11"/>
        <v>18.592533647724878</v>
      </c>
      <c r="AD14" s="97">
        <f t="shared" si="11"/>
        <v>13.72875800212584</v>
      </c>
      <c r="AE14" s="97">
        <f t="shared" si="11"/>
        <v>11.243672313205931</v>
      </c>
      <c r="AF14" s="97">
        <f t="shared" si="11"/>
        <v>3.9876313227712052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3.5527725030992212E-2</v>
      </c>
      <c r="C15" s="69">
        <f>'Basic T2'!O15</f>
        <v>1.063259743418197</v>
      </c>
      <c r="D15" s="69">
        <f>'Basic T2'!Z15</f>
        <v>2.8802197414084114</v>
      </c>
      <c r="E15" s="69">
        <f>'Basic T2'!AK15</f>
        <v>1.4821993479331828</v>
      </c>
      <c r="F15" s="69">
        <f>'Basic T2'!AV15</f>
        <v>0.43039059393566848</v>
      </c>
      <c r="G15" s="69">
        <f>'Basic T2'!BG15</f>
        <v>1.72082898954185</v>
      </c>
      <c r="H15" s="69">
        <f>'Basic T2'!BR15</f>
        <v>1.1942187008905967</v>
      </c>
      <c r="I15" s="69">
        <f>'Basic T2'!CC15</f>
        <v>0.40763824817471395</v>
      </c>
      <c r="J15" s="69">
        <f>'Basic T2'!CN15</f>
        <v>0.12589542584731048</v>
      </c>
      <c r="K15" s="309">
        <f t="shared" si="12"/>
        <v>9.3401785161809237</v>
      </c>
      <c r="L15" s="97"/>
      <c r="M15" s="97">
        <f t="shared" si="0"/>
        <v>0.46494953317444937</v>
      </c>
      <c r="N15" s="97">
        <f t="shared" si="1"/>
        <v>2.014729355459993</v>
      </c>
      <c r="O15" s="97">
        <f t="shared" si="2"/>
        <v>2.8931529077905345</v>
      </c>
      <c r="P15" s="97">
        <f t="shared" si="3"/>
        <v>5.4317750581485029</v>
      </c>
      <c r="Q15" s="97">
        <f t="shared" si="4"/>
        <v>1.5010523608020545</v>
      </c>
      <c r="R15" s="97">
        <f t="shared" si="5"/>
        <v>1.663370523723972</v>
      </c>
      <c r="S15" s="97">
        <f t="shared" si="6"/>
        <v>1.1994013028165409</v>
      </c>
      <c r="T15" s="97">
        <f t="shared" si="7"/>
        <v>0.65418208108204712</v>
      </c>
      <c r="U15" s="97">
        <f t="shared" si="8"/>
        <v>0.38285349561176651</v>
      </c>
      <c r="V15" s="97">
        <f t="shared" si="9"/>
        <v>1.8166358096382791</v>
      </c>
      <c r="W15" s="97"/>
      <c r="X15" s="97">
        <f t="shared" si="10"/>
        <v>0.38037522483584213</v>
      </c>
      <c r="Y15" s="97">
        <f t="shared" si="11"/>
        <v>11.38371971773565</v>
      </c>
      <c r="Z15" s="97">
        <f t="shared" si="11"/>
        <v>30.836881076937868</v>
      </c>
      <c r="AA15" s="97">
        <f t="shared" si="11"/>
        <v>15.869068726742436</v>
      </c>
      <c r="AB15" s="97">
        <f t="shared" si="11"/>
        <v>4.6079482655503847</v>
      </c>
      <c r="AC15" s="97">
        <f t="shared" si="11"/>
        <v>18.42394111162529</v>
      </c>
      <c r="AD15" s="97">
        <f t="shared" si="11"/>
        <v>12.785823084877151</v>
      </c>
      <c r="AE15" s="97">
        <f t="shared" si="11"/>
        <v>4.3643517890854175</v>
      </c>
      <c r="AF15" s="97">
        <f t="shared" si="11"/>
        <v>1.3478910026099529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2.408484846518083E-2</v>
      </c>
      <c r="C16" s="69">
        <f>'Basic T2'!O16</f>
        <v>0.29410747140327376</v>
      </c>
      <c r="D16" s="69">
        <f>'Basic T2'!Z16</f>
        <v>1.2967408833180132</v>
      </c>
      <c r="E16" s="69">
        <f>'Basic T2'!AK16</f>
        <v>0.3606273181525621</v>
      </c>
      <c r="F16" s="69">
        <f>'Basic T2'!AV16</f>
        <v>0.30003087402083284</v>
      </c>
      <c r="G16" s="69">
        <f>'Basic T2'!BG16</f>
        <v>0.99776013533847363</v>
      </c>
      <c r="H16" s="69">
        <f>'Basic T2'!BR16</f>
        <v>1.2239664822165304</v>
      </c>
      <c r="I16" s="69">
        <f>'Basic T2'!CC16</f>
        <v>0.65640023251494772</v>
      </c>
      <c r="J16" s="69">
        <f>'Basic T2'!CN16</f>
        <v>0.15004133332909242</v>
      </c>
      <c r="K16" s="309">
        <f t="shared" si="12"/>
        <v>5.303759578758906</v>
      </c>
      <c r="L16" s="97"/>
      <c r="M16" s="97">
        <f t="shared" si="0"/>
        <v>0.31519718869402763</v>
      </c>
      <c r="N16" s="97">
        <f t="shared" si="1"/>
        <v>0.5572927593321173</v>
      </c>
      <c r="O16" s="97">
        <f t="shared" si="2"/>
        <v>1.3025636909869349</v>
      </c>
      <c r="P16" s="97">
        <f t="shared" si="3"/>
        <v>1.3215809835293331</v>
      </c>
      <c r="Q16" s="97">
        <f t="shared" si="4"/>
        <v>1.0464031001332517</v>
      </c>
      <c r="R16" s="97">
        <f t="shared" si="5"/>
        <v>0.96444493261978248</v>
      </c>
      <c r="S16" s="97">
        <f t="shared" si="6"/>
        <v>1.2292781818602356</v>
      </c>
      <c r="T16" s="97">
        <f t="shared" si="7"/>
        <v>1.053397889064926</v>
      </c>
      <c r="U16" s="97">
        <f t="shared" si="8"/>
        <v>0.45628225620335727</v>
      </c>
      <c r="V16" s="97">
        <f t="shared" si="9"/>
        <v>1.0315648207144856</v>
      </c>
      <c r="W16" s="97"/>
      <c r="X16" s="97">
        <f t="shared" si="10"/>
        <v>0.45410897887676777</v>
      </c>
      <c r="Y16" s="97">
        <f t="shared" si="11"/>
        <v>5.5452640157587174</v>
      </c>
      <c r="Z16" s="97">
        <f t="shared" si="11"/>
        <v>24.449465781053636</v>
      </c>
      <c r="AA16" s="97">
        <f t="shared" si="11"/>
        <v>6.7994657902074414</v>
      </c>
      <c r="AB16" s="97">
        <f t="shared" si="11"/>
        <v>5.6569471063965695</v>
      </c>
      <c r="AC16" s="97">
        <f t="shared" si="11"/>
        <v>18.812318328576126</v>
      </c>
      <c r="AD16" s="97">
        <f t="shared" si="11"/>
        <v>23.077337199039135</v>
      </c>
      <c r="AE16" s="97">
        <f t="shared" si="11"/>
        <v>12.376130983458854</v>
      </c>
      <c r="AF16" s="97">
        <f t="shared" si="11"/>
        <v>2.8289618166327686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8.1572624712658609E-2</v>
      </c>
      <c r="C17" s="69">
        <f>'Basic T2'!O17</f>
        <v>1.5588333134093593</v>
      </c>
      <c r="D17" s="69">
        <f>'Basic T2'!Z17</f>
        <v>3.3294706371868572</v>
      </c>
      <c r="E17" s="69">
        <f>'Basic T2'!AK17</f>
        <v>0.46473748627916772</v>
      </c>
      <c r="F17" s="69">
        <f>'Basic T2'!AV17</f>
        <v>0.52784849693099023</v>
      </c>
      <c r="G17" s="69">
        <f>'Basic T2'!BG17</f>
        <v>1.4697606794691815</v>
      </c>
      <c r="H17" s="69">
        <f>'Basic T2'!BR17</f>
        <v>0.71737249760760979</v>
      </c>
      <c r="I17" s="69">
        <f>'Basic T2'!CC17</f>
        <v>0.52949490337707372</v>
      </c>
      <c r="J17" s="69">
        <f>'Basic T2'!CN17</f>
        <v>0.33071471410031689</v>
      </c>
      <c r="K17" s="309">
        <f t="shared" si="12"/>
        <v>9.0098053530732152</v>
      </c>
      <c r="L17" s="97"/>
      <c r="M17" s="97">
        <f t="shared" si="0"/>
        <v>1.0675367968784899</v>
      </c>
      <c r="N17" s="97">
        <f t="shared" si="1"/>
        <v>2.9537723554718887</v>
      </c>
      <c r="O17" s="97">
        <f t="shared" si="2"/>
        <v>3.3444210929094034</v>
      </c>
      <c r="P17" s="97">
        <f t="shared" si="3"/>
        <v>1.7031106443798085</v>
      </c>
      <c r="Q17" s="97">
        <f t="shared" si="4"/>
        <v>1.8409515533755139</v>
      </c>
      <c r="R17" s="97">
        <f t="shared" si="5"/>
        <v>1.4206853824611825</v>
      </c>
      <c r="S17" s="97">
        <f t="shared" si="6"/>
        <v>0.72048570968923942</v>
      </c>
      <c r="T17" s="97">
        <f t="shared" si="7"/>
        <v>0.84973890297234889</v>
      </c>
      <c r="U17" s="97">
        <f t="shared" si="8"/>
        <v>1.0057179082670953</v>
      </c>
      <c r="V17" s="97">
        <f t="shared" si="9"/>
        <v>1.7523792520569439</v>
      </c>
      <c r="W17" s="97"/>
      <c r="X17" s="97">
        <f t="shared" si="10"/>
        <v>0.90537610432210347</v>
      </c>
      <c r="Y17" s="97">
        <f t="shared" si="11"/>
        <v>17.301520424940662</v>
      </c>
      <c r="Z17" s="97">
        <f t="shared" si="11"/>
        <v>36.953857566425512</v>
      </c>
      <c r="AA17" s="97">
        <f t="shared" si="11"/>
        <v>5.1581301489565172</v>
      </c>
      <c r="AB17" s="97">
        <f t="shared" si="11"/>
        <v>5.8586004496861053</v>
      </c>
      <c r="AC17" s="97">
        <f t="shared" si="11"/>
        <v>16.312901576368137</v>
      </c>
      <c r="AD17" s="97">
        <f t="shared" si="11"/>
        <v>7.9621309173223853</v>
      </c>
      <c r="AE17" s="97">
        <f t="shared" si="11"/>
        <v>5.8768739459667092</v>
      </c>
      <c r="AF17" s="97">
        <f t="shared" si="11"/>
        <v>3.6706088660118632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0.41136351632202739</v>
      </c>
      <c r="C18" s="69">
        <f>'Basic T2'!O18</f>
        <v>4.0597557088219265</v>
      </c>
      <c r="D18" s="69">
        <f>'Basic T2'!Z18</f>
        <v>8.2892039560887785</v>
      </c>
      <c r="E18" s="69">
        <f>'Basic T2'!AK18</f>
        <v>2.2030539679916612</v>
      </c>
      <c r="F18" s="69">
        <f>'Basic T2'!AV18</f>
        <v>2.0624544985955469</v>
      </c>
      <c r="G18" s="69">
        <f>'Basic T2'!BG18</f>
        <v>5.8719596255789543</v>
      </c>
      <c r="H18" s="69">
        <f>'Basic T2'!BR18</f>
        <v>4.5568429102421888</v>
      </c>
      <c r="I18" s="69">
        <f>'Basic T2'!CC18</f>
        <v>2.8057707673299075</v>
      </c>
      <c r="J18" s="69">
        <f>'Basic T2'!CN18</f>
        <v>0.96980885574155695</v>
      </c>
      <c r="K18" s="309">
        <f t="shared" si="12"/>
        <v>31.230213806712548</v>
      </c>
      <c r="L18" s="97"/>
      <c r="M18" s="97">
        <f t="shared" si="0"/>
        <v>5.3834934466555415</v>
      </c>
      <c r="N18" s="97">
        <f t="shared" si="1"/>
        <v>7.6926725131760909</v>
      </c>
      <c r="O18" s="97">
        <f t="shared" si="2"/>
        <v>8.3264253015292571</v>
      </c>
      <c r="P18" s="97">
        <f t="shared" si="3"/>
        <v>8.0734710967040861</v>
      </c>
      <c r="Q18" s="97">
        <f t="shared" si="4"/>
        <v>7.1931223353510561</v>
      </c>
      <c r="R18" s="97">
        <f t="shared" si="5"/>
        <v>5.6758949419405669</v>
      </c>
      <c r="S18" s="97">
        <f t="shared" si="6"/>
        <v>4.5766184361364282</v>
      </c>
      <c r="T18" s="97">
        <f t="shared" si="7"/>
        <v>4.502729976467668</v>
      </c>
      <c r="U18" s="97">
        <f t="shared" si="8"/>
        <v>2.9492311416160519</v>
      </c>
      <c r="V18" s="97">
        <f t="shared" si="9"/>
        <v>6.0741799148322455</v>
      </c>
      <c r="W18" s="97"/>
      <c r="X18" s="97">
        <f t="shared" si="10"/>
        <v>1.3171972464485975</v>
      </c>
      <c r="Y18" s="97">
        <f t="shared" si="11"/>
        <v>12.999448975752232</v>
      </c>
      <c r="Z18" s="97">
        <f t="shared" si="11"/>
        <v>26.542258107458476</v>
      </c>
      <c r="AA18" s="97">
        <f t="shared" si="11"/>
        <v>7.0542391468294792</v>
      </c>
      <c r="AB18" s="97">
        <f t="shared" si="11"/>
        <v>6.6040357948245862</v>
      </c>
      <c r="AC18" s="97">
        <f t="shared" si="11"/>
        <v>18.802175553203703</v>
      </c>
      <c r="AD18" s="97">
        <f t="shared" si="11"/>
        <v>14.591135809844349</v>
      </c>
      <c r="AE18" s="97">
        <f t="shared" si="11"/>
        <v>8.98415484663394</v>
      </c>
      <c r="AF18" s="97">
        <f t="shared" si="11"/>
        <v>3.1053545190046332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0.32502936812397054</v>
      </c>
      <c r="C19" s="69">
        <f>'Basic T2'!O19</f>
        <v>3.4328953665888351</v>
      </c>
      <c r="D19" s="69">
        <f>'Basic T2'!Z19</f>
        <v>10.263323518371239</v>
      </c>
      <c r="E19" s="69">
        <f>'Basic T2'!AK19</f>
        <v>3.5942181831286217</v>
      </c>
      <c r="F19" s="69">
        <f>'Basic T2'!AV19</f>
        <v>3.6568971202767218</v>
      </c>
      <c r="G19" s="69">
        <f>'Basic T2'!BG19</f>
        <v>10.639602993696238</v>
      </c>
      <c r="H19" s="69">
        <f>'Basic T2'!BR19</f>
        <v>12.088645079007145</v>
      </c>
      <c r="I19" s="69">
        <f>'Basic T2'!CC19</f>
        <v>5.3197431700260234</v>
      </c>
      <c r="J19" s="69">
        <f>'Basic T2'!CN19</f>
        <v>2.2489881354143235</v>
      </c>
      <c r="K19" s="309">
        <f t="shared" si="12"/>
        <v>51.569342934633113</v>
      </c>
      <c r="L19" s="97"/>
      <c r="M19" s="97">
        <f t="shared" si="0"/>
        <v>4.2536428337417203</v>
      </c>
      <c r="N19" s="97">
        <f t="shared" si="1"/>
        <v>6.5048593366793233</v>
      </c>
      <c r="O19" s="97">
        <f t="shared" si="2"/>
        <v>10.309409332168121</v>
      </c>
      <c r="P19" s="97">
        <f t="shared" si="3"/>
        <v>13.171632215251769</v>
      </c>
      <c r="Q19" s="97">
        <f t="shared" si="4"/>
        <v>12.753982389359772</v>
      </c>
      <c r="R19" s="97">
        <f t="shared" si="5"/>
        <v>10.284346737180099</v>
      </c>
      <c r="S19" s="97">
        <f t="shared" si="6"/>
        <v>12.141106688611648</v>
      </c>
      <c r="T19" s="97">
        <f t="shared" si="7"/>
        <v>8.5371789162877221</v>
      </c>
      <c r="U19" s="97">
        <f t="shared" si="8"/>
        <v>6.8392712716746979</v>
      </c>
      <c r="V19" s="97">
        <f t="shared" si="9"/>
        <v>10.030077572101579</v>
      </c>
      <c r="W19" s="97"/>
      <c r="X19" s="97">
        <f t="shared" si="10"/>
        <v>0.63027634177143299</v>
      </c>
      <c r="Y19" s="97">
        <f t="shared" si="11"/>
        <v>6.6568530278545772</v>
      </c>
      <c r="Z19" s="97">
        <f t="shared" si="11"/>
        <v>19.90198620793084</v>
      </c>
      <c r="AA19" s="97">
        <f t="shared" si="11"/>
        <v>6.9696800048131013</v>
      </c>
      <c r="AB19" s="97">
        <f t="shared" si="11"/>
        <v>7.0912230254941075</v>
      </c>
      <c r="AC19" s="97">
        <f t="shared" si="11"/>
        <v>20.631643508009208</v>
      </c>
      <c r="AD19" s="97">
        <f t="shared" si="11"/>
        <v>23.441534041514057</v>
      </c>
      <c r="AE19" s="97">
        <f t="shared" si="11"/>
        <v>10.315708650329482</v>
      </c>
      <c r="AF19" s="97">
        <f t="shared" si="11"/>
        <v>4.361095192283206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2.5105851063069728E-2</v>
      </c>
      <c r="C20" s="69">
        <f>'Basic T2'!O20</f>
        <v>0.51284672405209397</v>
      </c>
      <c r="D20" s="69">
        <f>'Basic T2'!Z20</f>
        <v>1.5488554722760497</v>
      </c>
      <c r="E20" s="69">
        <f>'Basic T2'!AK20</f>
        <v>0.71670782277031309</v>
      </c>
      <c r="F20" s="69">
        <f>'Basic T2'!AV20</f>
        <v>0.59332281172242241</v>
      </c>
      <c r="G20" s="69">
        <f>'Basic T2'!BG20</f>
        <v>1.805856598560766</v>
      </c>
      <c r="H20" s="69">
        <f>'Basic T2'!BR20</f>
        <v>2.1167512367464973</v>
      </c>
      <c r="I20" s="69">
        <f>'Basic T2'!CC20</f>
        <v>1.8726914877799494</v>
      </c>
      <c r="J20" s="69">
        <f>'Basic T2'!CN20</f>
        <v>0.86515036125726996</v>
      </c>
      <c r="K20" s="309">
        <f t="shared" si="12"/>
        <v>10.05728836622843</v>
      </c>
      <c r="L20" s="97"/>
      <c r="M20" s="97">
        <f t="shared" si="0"/>
        <v>0.32855899784010245</v>
      </c>
      <c r="N20" s="97">
        <f t="shared" si="1"/>
        <v>0.97177322492952833</v>
      </c>
      <c r="O20" s="97">
        <f t="shared" si="2"/>
        <v>1.5558103602093616</v>
      </c>
      <c r="P20" s="97">
        <f t="shared" si="3"/>
        <v>2.6264993849391436</v>
      </c>
      <c r="Q20" s="97">
        <f t="shared" si="4"/>
        <v>2.0693031395262707</v>
      </c>
      <c r="R20" s="97">
        <f t="shared" si="5"/>
        <v>1.7455590615765602</v>
      </c>
      <c r="S20" s="97">
        <f t="shared" si="6"/>
        <v>2.1259373925386704</v>
      </c>
      <c r="T20" s="97">
        <f t="shared" si="7"/>
        <v>3.0053146881728621</v>
      </c>
      <c r="U20" s="97">
        <f t="shared" si="8"/>
        <v>2.6309600830045126</v>
      </c>
      <c r="V20" s="97">
        <f t="shared" si="9"/>
        <v>1.9561114557176118</v>
      </c>
      <c r="W20" s="97"/>
      <c r="X20" s="97">
        <f t="shared" si="10"/>
        <v>0.24962843013801977</v>
      </c>
      <c r="Y20" s="97">
        <f t="shared" si="11"/>
        <v>5.099254444907757</v>
      </c>
      <c r="Z20" s="97">
        <f t="shared" si="11"/>
        <v>15.400328755382835</v>
      </c>
      <c r="AA20" s="97">
        <f t="shared" si="11"/>
        <v>7.1262530880287835</v>
      </c>
      <c r="AB20" s="97">
        <f t="shared" si="11"/>
        <v>5.8994312394855148</v>
      </c>
      <c r="AC20" s="97">
        <f t="shared" si="11"/>
        <v>17.955700709792591</v>
      </c>
      <c r="AD20" s="97">
        <f t="shared" si="11"/>
        <v>21.046937898831445</v>
      </c>
      <c r="AE20" s="97">
        <f t="shared" si="11"/>
        <v>18.620242550350824</v>
      </c>
      <c r="AF20" s="97">
        <f t="shared" si="11"/>
        <v>8.6022228830822396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1.2016771481851672E-2</v>
      </c>
      <c r="C21" s="69">
        <f>'Basic T2'!O21</f>
        <v>7.2116293180675695E-2</v>
      </c>
      <c r="D21" s="69">
        <f>'Basic T2'!Z21</f>
        <v>0.5451656809133395</v>
      </c>
      <c r="E21" s="69">
        <f>'Basic T2'!AK21</f>
        <v>0.21304678509054156</v>
      </c>
      <c r="F21" s="69">
        <f>'Basic T2'!AV21</f>
        <v>0.35896411908063169</v>
      </c>
      <c r="G21" s="69">
        <f>'Basic T2'!BG21</f>
        <v>0.58261005869925564</v>
      </c>
      <c r="H21" s="69">
        <f>'Basic T2'!BR21</f>
        <v>0.98885777747672909</v>
      </c>
      <c r="I21" s="69">
        <f>'Basic T2'!CC21</f>
        <v>0.82042108164047889</v>
      </c>
      <c r="J21" s="69">
        <f>'Basic T2'!CN21</f>
        <v>0.69362822139838842</v>
      </c>
      <c r="K21" s="309">
        <f t="shared" si="12"/>
        <v>4.2868267889618927</v>
      </c>
      <c r="L21" s="97"/>
      <c r="M21" s="97">
        <f t="shared" si="0"/>
        <v>0.15726287810089293</v>
      </c>
      <c r="N21" s="97">
        <f t="shared" si="1"/>
        <v>0.1366503469895031</v>
      </c>
      <c r="O21" s="97">
        <f t="shared" si="2"/>
        <v>0.54761366026564673</v>
      </c>
      <c r="P21" s="97">
        <f t="shared" si="3"/>
        <v>0.78074667559879085</v>
      </c>
      <c r="Q21" s="97">
        <f t="shared" si="4"/>
        <v>1.251941715226591</v>
      </c>
      <c r="R21" s="97">
        <f t="shared" si="5"/>
        <v>0.56315671362756692</v>
      </c>
      <c r="S21" s="97">
        <f t="shared" si="6"/>
        <v>0.9931491658281375</v>
      </c>
      <c r="T21" s="97">
        <f t="shared" si="7"/>
        <v>1.3166202459027363</v>
      </c>
      <c r="U21" s="97">
        <f t="shared" si="8"/>
        <v>2.1093537547537391</v>
      </c>
      <c r="V21" s="97">
        <f t="shared" si="9"/>
        <v>0.83377454093126924</v>
      </c>
      <c r="W21" s="97"/>
      <c r="X21" s="97">
        <f t="shared" si="10"/>
        <v>0.2803185683357568</v>
      </c>
      <c r="Y21" s="97">
        <f t="shared" si="11"/>
        <v>1.6822768152510201</v>
      </c>
      <c r="Z21" s="97">
        <f t="shared" si="11"/>
        <v>12.717231363699627</v>
      </c>
      <c r="AA21" s="97">
        <f t="shared" si="11"/>
        <v>4.9698015706889205</v>
      </c>
      <c r="AB21" s="97">
        <f t="shared" si="11"/>
        <v>8.3736557773905123</v>
      </c>
      <c r="AC21" s="97">
        <f t="shared" si="11"/>
        <v>13.590706771717775</v>
      </c>
      <c r="AD21" s="97">
        <f t="shared" si="11"/>
        <v>23.067360221386345</v>
      </c>
      <c r="AE21" s="97">
        <f t="shared" si="11"/>
        <v>19.13819060179835</v>
      </c>
      <c r="AF21" s="97">
        <f t="shared" si="11"/>
        <v>16.180458309731684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1.6491559409195541E-2</v>
      </c>
      <c r="C22" s="69">
        <f>'Basic T2'!O22</f>
        <v>0.37412665636832676</v>
      </c>
      <c r="D22" s="69">
        <f>'Basic T2'!Z22</f>
        <v>1.0108615270135266</v>
      </c>
      <c r="E22" s="69">
        <f>'Basic T2'!AK22</f>
        <v>0.3532160544456372</v>
      </c>
      <c r="F22" s="69">
        <f>'Basic T2'!AV22</f>
        <v>1.674202009257562</v>
      </c>
      <c r="G22" s="69">
        <f>'Basic T2'!BG22</f>
        <v>8.9974403501190547</v>
      </c>
      <c r="H22" s="69">
        <f>'Basic T2'!BR22</f>
        <v>5.236829312856714</v>
      </c>
      <c r="I22" s="69">
        <f>'Basic T2'!CC22</f>
        <v>2.7136835417360716</v>
      </c>
      <c r="J22" s="69">
        <f>'Basic T2'!CN22</f>
        <v>1.3196473634218175</v>
      </c>
      <c r="K22" s="309">
        <f t="shared" si="12"/>
        <v>21.696498374627907</v>
      </c>
      <c r="L22" s="97"/>
      <c r="M22" s="97">
        <f t="shared" si="0"/>
        <v>0.21582420045007938</v>
      </c>
      <c r="N22" s="97">
        <f t="shared" si="1"/>
        <v>0.70891798726634747</v>
      </c>
      <c r="O22" s="97">
        <f t="shared" si="2"/>
        <v>1.0154006391271599</v>
      </c>
      <c r="P22" s="97">
        <f t="shared" si="3"/>
        <v>1.2944211298910415</v>
      </c>
      <c r="Q22" s="97">
        <f t="shared" si="4"/>
        <v>5.8390329943670665</v>
      </c>
      <c r="R22" s="97">
        <f t="shared" si="5"/>
        <v>8.6970158907755675</v>
      </c>
      <c r="S22" s="97">
        <f t="shared" si="6"/>
        <v>5.2595558047986106</v>
      </c>
      <c r="T22" s="97">
        <f t="shared" si="7"/>
        <v>4.3549474434257043</v>
      </c>
      <c r="U22" s="97">
        <f t="shared" si="8"/>
        <v>4.0131053424741037</v>
      </c>
      <c r="V22" s="97">
        <f t="shared" si="9"/>
        <v>4.2199017741283917</v>
      </c>
      <c r="W22" s="97"/>
      <c r="X22" s="97">
        <f t="shared" si="10"/>
        <v>7.6010235036271689E-2</v>
      </c>
      <c r="Y22" s="97">
        <f t="shared" si="11"/>
        <v>1.7243642264681478</v>
      </c>
      <c r="Z22" s="97">
        <f t="shared" si="11"/>
        <v>4.6590998674497532</v>
      </c>
      <c r="AA22" s="97">
        <f t="shared" si="11"/>
        <v>1.6279864536053037</v>
      </c>
      <c r="AB22" s="97">
        <f t="shared" si="11"/>
        <v>7.7164618011143675</v>
      </c>
      <c r="AC22" s="97">
        <f t="shared" si="11"/>
        <v>41.469550499636142</v>
      </c>
      <c r="AD22" s="97">
        <f t="shared" si="11"/>
        <v>24.136748808188845</v>
      </c>
      <c r="AE22" s="97">
        <f t="shared" si="11"/>
        <v>12.507472380471677</v>
      </c>
      <c r="AF22" s="97">
        <f t="shared" si="11"/>
        <v>6.0823057280294863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3.8008232781641181E-3</v>
      </c>
      <c r="C23" s="69">
        <f>'Basic T2'!O23</f>
        <v>0.14105282641574057</v>
      </c>
      <c r="D23" s="69">
        <f>'Basic T2'!Z23</f>
        <v>0.46429554972091547</v>
      </c>
      <c r="E23" s="69">
        <f>'Basic T2'!AK23</f>
        <v>0.34909226248455488</v>
      </c>
      <c r="F23" s="69">
        <f>'Basic T2'!AV23</f>
        <v>0.45142703297021169</v>
      </c>
      <c r="G23" s="69">
        <f>'Basic T2'!BG23</f>
        <v>4.892757772657232</v>
      </c>
      <c r="H23" s="69">
        <f>'Basic T2'!BR23</f>
        <v>4.8394878659067055</v>
      </c>
      <c r="I23" s="69">
        <f>'Basic T2'!CC23</f>
        <v>2.3061790178911652</v>
      </c>
      <c r="J23" s="69">
        <f>'Basic T2'!CN23</f>
        <v>1.6917692517174157</v>
      </c>
      <c r="K23" s="309">
        <f t="shared" si="12"/>
        <v>15.139862403042104</v>
      </c>
      <c r="L23" s="97"/>
      <c r="M23" s="97">
        <f t="shared" si="0"/>
        <v>4.9741181213246777E-2</v>
      </c>
      <c r="N23" s="97">
        <f t="shared" si="1"/>
        <v>0.26727549106373105</v>
      </c>
      <c r="O23" s="97">
        <f t="shared" si="2"/>
        <v>0.46638039467517006</v>
      </c>
      <c r="P23" s="97">
        <f t="shared" si="3"/>
        <v>1.2793087832620711</v>
      </c>
      <c r="Q23" s="97">
        <f t="shared" si="4"/>
        <v>1.5744201270139468</v>
      </c>
      <c r="R23" s="97">
        <f t="shared" si="5"/>
        <v>4.7293886308401651</v>
      </c>
      <c r="S23" s="97">
        <f t="shared" si="6"/>
        <v>4.8604899981926328</v>
      </c>
      <c r="T23" s="97">
        <f t="shared" si="7"/>
        <v>3.7009799645326238</v>
      </c>
      <c r="U23" s="97">
        <f t="shared" si="8"/>
        <v>5.1447442782715846</v>
      </c>
      <c r="V23" s="97">
        <f t="shared" si="9"/>
        <v>2.9446563731855098</v>
      </c>
      <c r="W23" s="97"/>
      <c r="X23" s="97">
        <f t="shared" si="10"/>
        <v>2.5104741225391889E-2</v>
      </c>
      <c r="Y23" s="97">
        <f t="shared" si="11"/>
        <v>0.93166518070466975</v>
      </c>
      <c r="Z23" s="97">
        <f t="shared" si="11"/>
        <v>3.0667091771430033</v>
      </c>
      <c r="AA23" s="97">
        <f t="shared" si="11"/>
        <v>2.305782266649997</v>
      </c>
      <c r="AB23" s="97">
        <f t="shared" si="11"/>
        <v>2.9817115965301304</v>
      </c>
      <c r="AC23" s="97">
        <f t="shared" si="11"/>
        <v>32.317055745989563</v>
      </c>
      <c r="AD23" s="97">
        <f t="shared" si="11"/>
        <v>31.965203758617321</v>
      </c>
      <c r="AE23" s="97">
        <f t="shared" si="11"/>
        <v>15.232496547840334</v>
      </c>
      <c r="AF23" s="97">
        <f t="shared" si="11"/>
        <v>11.174270985299593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2.9066050725612008E-2</v>
      </c>
      <c r="C24" s="69">
        <f>'Basic T2'!O24</f>
        <v>0.30190923813817644</v>
      </c>
      <c r="D24" s="69">
        <f>'Basic T2'!Z24</f>
        <v>0.68175446367591452</v>
      </c>
      <c r="E24" s="69">
        <f>'Basic T2'!AK24</f>
        <v>0.27144363861313225</v>
      </c>
      <c r="F24" s="69">
        <f>'Basic T2'!AV24</f>
        <v>0.29669500041029162</v>
      </c>
      <c r="G24" s="69">
        <f>'Basic T2'!BG24</f>
        <v>1.985886203368912</v>
      </c>
      <c r="H24" s="69">
        <f>'Basic T2'!BR24</f>
        <v>2.1860712478376403</v>
      </c>
      <c r="I24" s="69">
        <f>'Basic T2'!CC24</f>
        <v>1.6802001224932039</v>
      </c>
      <c r="J24" s="69">
        <f>'Basic T2'!CN24</f>
        <v>1.1950953512462066</v>
      </c>
      <c r="K24" s="309">
        <f t="shared" si="12"/>
        <v>8.6281213165090911</v>
      </c>
      <c r="L24" s="97"/>
      <c r="M24" s="97">
        <f t="shared" si="0"/>
        <v>0.38038592970163915</v>
      </c>
      <c r="N24" s="97">
        <f t="shared" si="1"/>
        <v>0.57207602237067412</v>
      </c>
      <c r="O24" s="97">
        <f t="shared" si="2"/>
        <v>0.68481577312522901</v>
      </c>
      <c r="P24" s="97">
        <f t="shared" si="3"/>
        <v>0.99475201359915455</v>
      </c>
      <c r="Q24" s="97">
        <f t="shared" si="4"/>
        <v>1.0347687358395268</v>
      </c>
      <c r="R24" s="97">
        <f t="shared" si="5"/>
        <v>1.919577479359766</v>
      </c>
      <c r="S24" s="97">
        <f t="shared" si="6"/>
        <v>2.1955582346440314</v>
      </c>
      <c r="T24" s="97">
        <f t="shared" si="7"/>
        <v>2.6964025522350283</v>
      </c>
      <c r="U24" s="97">
        <f t="shared" si="8"/>
        <v>3.6343372265876228</v>
      </c>
      <c r="V24" s="97">
        <f t="shared" si="9"/>
        <v>1.6781428884169489</v>
      </c>
      <c r="W24" s="97"/>
      <c r="X24" s="97">
        <f t="shared" si="10"/>
        <v>0.33687577700138355</v>
      </c>
      <c r="Y24" s="97">
        <f t="shared" ref="Y24:AG32" si="13">IF($K24&gt;0,C24/$K24*100,0)</f>
        <v>3.4991306573367456</v>
      </c>
      <c r="Z24" s="97">
        <f t="shared" si="13"/>
        <v>7.9015400765337178</v>
      </c>
      <c r="AA24" s="97">
        <f t="shared" si="13"/>
        <v>3.146034097756027</v>
      </c>
      <c r="AB24" s="97">
        <f t="shared" si="13"/>
        <v>3.4386975973853531</v>
      </c>
      <c r="AC24" s="97">
        <f t="shared" si="13"/>
        <v>23.016438115782019</v>
      </c>
      <c r="AD24" s="97">
        <f t="shared" si="13"/>
        <v>25.336584496729319</v>
      </c>
      <c r="AE24" s="97">
        <f t="shared" si="13"/>
        <v>19.47353381875033</v>
      </c>
      <c r="AF24" s="97">
        <f t="shared" si="13"/>
        <v>13.851165362725082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2.3508918598401755E-2</v>
      </c>
      <c r="C25" s="69">
        <f>'Basic T2'!O25</f>
        <v>1.6015837950845906</v>
      </c>
      <c r="D25" s="69">
        <f>'Basic T2'!Z25</f>
        <v>4.8763898256424669</v>
      </c>
      <c r="E25" s="69">
        <f>'Basic T2'!AK25</f>
        <v>3.8627551630377139</v>
      </c>
      <c r="F25" s="69">
        <f>'Basic T2'!AV25</f>
        <v>2.05948260532324</v>
      </c>
      <c r="G25" s="69">
        <f>'Basic T2'!BG25</f>
        <v>12.737749516220729</v>
      </c>
      <c r="H25" s="69">
        <f>'Basic T2'!BR25</f>
        <v>8.372287906086882</v>
      </c>
      <c r="I25" s="69">
        <f>'Basic T2'!CC25</f>
        <v>1.4992278764905664</v>
      </c>
      <c r="J25" s="69">
        <f>'Basic T2'!CN25</f>
        <v>0.52696879069643465</v>
      </c>
      <c r="K25" s="309">
        <f t="shared" si="12"/>
        <v>35.559954397181023</v>
      </c>
      <c r="L25" s="97"/>
      <c r="M25" s="97">
        <f t="shared" si="0"/>
        <v>0.30766002377658469</v>
      </c>
      <c r="N25" s="97">
        <f t="shared" si="1"/>
        <v>3.0347785733074741</v>
      </c>
      <c r="O25" s="97">
        <f t="shared" si="2"/>
        <v>4.8982864747253201</v>
      </c>
      <c r="P25" s="97">
        <f t="shared" si="3"/>
        <v>14.15573227688969</v>
      </c>
      <c r="Q25" s="97">
        <f t="shared" si="4"/>
        <v>7.1827574075963501</v>
      </c>
      <c r="R25" s="97">
        <f t="shared" si="5"/>
        <v>12.31243616456147</v>
      </c>
      <c r="S25" s="97">
        <f t="shared" si="6"/>
        <v>8.4086214816658664</v>
      </c>
      <c r="T25" s="97">
        <f t="shared" si="7"/>
        <v>2.4059764181855168</v>
      </c>
      <c r="U25" s="97">
        <f t="shared" si="8"/>
        <v>1.6025351377033006</v>
      </c>
      <c r="V25" s="97">
        <f t="shared" si="9"/>
        <v>6.9163010573203811</v>
      </c>
      <c r="W25" s="97"/>
      <c r="X25" s="97">
        <f t="shared" si="10"/>
        <v>6.6110654518346065E-2</v>
      </c>
      <c r="Y25" s="97">
        <f t="shared" si="13"/>
        <v>4.5038972131290311</v>
      </c>
      <c r="Z25" s="97">
        <f t="shared" si="13"/>
        <v>13.713149829092686</v>
      </c>
      <c r="AA25" s="97">
        <f t="shared" si="13"/>
        <v>10.862654996385286</v>
      </c>
      <c r="AB25" s="97">
        <f t="shared" si="13"/>
        <v>5.7915783083414283</v>
      </c>
      <c r="AC25" s="97">
        <f t="shared" si="13"/>
        <v>35.820488895875805</v>
      </c>
      <c r="AD25" s="97">
        <f t="shared" si="13"/>
        <v>23.5441469147401</v>
      </c>
      <c r="AE25" s="97">
        <f t="shared" si="13"/>
        <v>4.2160568029564631</v>
      </c>
      <c r="AF25" s="97">
        <f t="shared" si="13"/>
        <v>1.4819163849608579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1.6975903722570764E-2</v>
      </c>
      <c r="C26" s="69">
        <f>'Basic T2'!O26</f>
        <v>0.25934732695841872</v>
      </c>
      <c r="D26" s="69">
        <f>'Basic T2'!Z26</f>
        <v>1.04618160770427</v>
      </c>
      <c r="E26" s="69">
        <f>'Basic T2'!AK26</f>
        <v>0.69218825706693898</v>
      </c>
      <c r="F26" s="69">
        <f>'Basic T2'!AV26</f>
        <v>0.81030250640817747</v>
      </c>
      <c r="G26" s="69">
        <f>'Basic T2'!BG26</f>
        <v>2.3514089693697331</v>
      </c>
      <c r="H26" s="69">
        <f>'Basic T2'!BR26</f>
        <v>2.5314888082785267</v>
      </c>
      <c r="I26" s="69">
        <f>'Basic T2'!CC26</f>
        <v>1.5381440795921064</v>
      </c>
      <c r="J26" s="69">
        <f>'Basic T2'!CN26</f>
        <v>0.83074683020844542</v>
      </c>
      <c r="K26" s="309">
        <f t="shared" si="12"/>
        <v>10.076784289309188</v>
      </c>
      <c r="L26" s="97"/>
      <c r="M26" s="97">
        <f t="shared" si="0"/>
        <v>0.22216278988137739</v>
      </c>
      <c r="N26" s="97">
        <f t="shared" si="1"/>
        <v>0.49142711940114681</v>
      </c>
      <c r="O26" s="97">
        <f t="shared" si="2"/>
        <v>1.0508793189947774</v>
      </c>
      <c r="P26" s="97">
        <f t="shared" si="3"/>
        <v>2.5366432089733824</v>
      </c>
      <c r="Q26" s="97">
        <f t="shared" si="4"/>
        <v>2.8260526771401073</v>
      </c>
      <c r="R26" s="97">
        <f t="shared" si="5"/>
        <v>2.2728954432079305</v>
      </c>
      <c r="S26" s="97">
        <f t="shared" si="6"/>
        <v>2.5424748184318653</v>
      </c>
      <c r="T26" s="97">
        <f t="shared" si="7"/>
        <v>2.4684295438349664</v>
      </c>
      <c r="U26" s="97">
        <f t="shared" si="8"/>
        <v>2.5263374405631169</v>
      </c>
      <c r="V26" s="97">
        <f t="shared" si="9"/>
        <v>1.9599033524087834</v>
      </c>
      <c r="W26" s="97"/>
      <c r="X26" s="97">
        <f t="shared" si="10"/>
        <v>0.16846548695679725</v>
      </c>
      <c r="Y26" s="97">
        <f t="shared" si="13"/>
        <v>2.5737112109621059</v>
      </c>
      <c r="Z26" s="97">
        <f t="shared" si="13"/>
        <v>10.382097876345339</v>
      </c>
      <c r="AA26" s="97">
        <f t="shared" si="13"/>
        <v>6.8691383798034229</v>
      </c>
      <c r="AB26" s="97">
        <f t="shared" si="13"/>
        <v>8.041280662004997</v>
      </c>
      <c r="AC26" s="97">
        <f t="shared" si="13"/>
        <v>23.33491421330141</v>
      </c>
      <c r="AD26" s="97">
        <f t="shared" si="13"/>
        <v>25.12199066287716</v>
      </c>
      <c r="AE26" s="97">
        <f t="shared" si="13"/>
        <v>15.264235448842317</v>
      </c>
      <c r="AF26" s="97">
        <f t="shared" si="13"/>
        <v>8.2441660589064476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1.4540880029649712E-3</v>
      </c>
      <c r="C27" s="69">
        <f>'Basic T2'!O27</f>
        <v>1.8860347792342948E-2</v>
      </c>
      <c r="D27" s="69">
        <f>'Basic T2'!Z27</f>
        <v>8.1998874679508879E-2</v>
      </c>
      <c r="E27" s="69">
        <f>'Basic T2'!AK27</f>
        <v>2.4532951521199647E-2</v>
      </c>
      <c r="F27" s="69">
        <f>'Basic T2'!AV27</f>
        <v>2.4014715501919977E-2</v>
      </c>
      <c r="G27" s="69">
        <f>'Basic T2'!BG27</f>
        <v>8.1143624933257399E-2</v>
      </c>
      <c r="H27" s="69">
        <f>'Basic T2'!BR27</f>
        <v>0.12995610688150838</v>
      </c>
      <c r="I27" s="69">
        <f>'Basic T2'!CC27</f>
        <v>0.10732944294255435</v>
      </c>
      <c r="J27" s="69">
        <f>'Basic T2'!CN27</f>
        <v>4.6800713939510949E-2</v>
      </c>
      <c r="K27" s="309">
        <f t="shared" si="12"/>
        <v>0.51609086619476752</v>
      </c>
      <c r="L27" s="97"/>
      <c r="M27" s="97">
        <f t="shared" si="0"/>
        <v>1.9029575847689714E-2</v>
      </c>
      <c r="N27" s="97">
        <f t="shared" si="1"/>
        <v>3.5737736321380685E-2</v>
      </c>
      <c r="O27" s="97">
        <f t="shared" si="2"/>
        <v>8.2367077519774928E-2</v>
      </c>
      <c r="P27" s="97">
        <f t="shared" si="3"/>
        <v>8.9905230603046948E-2</v>
      </c>
      <c r="Q27" s="97">
        <f t="shared" si="4"/>
        <v>8.3754956325868879E-2</v>
      </c>
      <c r="R27" s="97">
        <f t="shared" si="5"/>
        <v>7.8434239963628555E-2</v>
      </c>
      <c r="S27" s="97">
        <f t="shared" si="6"/>
        <v>0.13052008295164533</v>
      </c>
      <c r="T27" s="97">
        <f t="shared" si="7"/>
        <v>0.17224340125081616</v>
      </c>
      <c r="U27" s="97">
        <f t="shared" si="8"/>
        <v>0.14232301776078291</v>
      </c>
      <c r="V27" s="97">
        <f t="shared" si="9"/>
        <v>0.1003780759578034</v>
      </c>
      <c r="W27" s="97"/>
      <c r="X27" s="97">
        <f t="shared" si="10"/>
        <v>0.28175038509908701</v>
      </c>
      <c r="Y27" s="97">
        <f t="shared" si="13"/>
        <v>3.6544626203915889</v>
      </c>
      <c r="Z27" s="97">
        <f t="shared" si="13"/>
        <v>15.888456868865283</v>
      </c>
      <c r="AA27" s="97">
        <f t="shared" si="13"/>
        <v>4.7536108712959004</v>
      </c>
      <c r="AB27" s="97">
        <f t="shared" si="13"/>
        <v>4.6531952171494275</v>
      </c>
      <c r="AC27" s="97">
        <f t="shared" si="13"/>
        <v>15.722739976303826</v>
      </c>
      <c r="AD27" s="97">
        <f t="shared" si="13"/>
        <v>25.180857750825659</v>
      </c>
      <c r="AE27" s="97">
        <f t="shared" si="13"/>
        <v>20.796617412339419</v>
      </c>
      <c r="AF27" s="97">
        <f t="shared" si="13"/>
        <v>9.0683088977298105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6.4690090080193233E-2</v>
      </c>
      <c r="C28" s="69">
        <f>'Basic T2'!O28</f>
        <v>0.97653046999684878</v>
      </c>
      <c r="D28" s="69">
        <f>'Basic T2'!Z28</f>
        <v>3.8220032733265215</v>
      </c>
      <c r="E28" s="69">
        <f>'Basic T2'!AK28</f>
        <v>1.2625381580813273</v>
      </c>
      <c r="F28" s="69">
        <f>'Basic T2'!AV28</f>
        <v>1.0549267597430585</v>
      </c>
      <c r="G28" s="69">
        <f>'Basic T2'!BG28</f>
        <v>7.3185254304009097</v>
      </c>
      <c r="H28" s="69">
        <f>'Basic T2'!BR28</f>
        <v>7.0689329201703783</v>
      </c>
      <c r="I28" s="69">
        <f>'Basic T2'!CC28</f>
        <v>4.5382771092407799</v>
      </c>
      <c r="J28" s="69">
        <f>'Basic T2'!CN28</f>
        <v>2.7493006543738447</v>
      </c>
      <c r="K28" s="309">
        <f t="shared" si="12"/>
        <v>28.855724865413862</v>
      </c>
      <c r="L28" s="97"/>
      <c r="M28" s="97">
        <f t="shared" si="0"/>
        <v>0.84659592353749191</v>
      </c>
      <c r="N28" s="97">
        <f t="shared" si="1"/>
        <v>1.8503894430149301</v>
      </c>
      <c r="O28" s="97">
        <f t="shared" si="2"/>
        <v>3.8391653681265452</v>
      </c>
      <c r="P28" s="97">
        <f t="shared" si="3"/>
        <v>4.6267887559049541</v>
      </c>
      <c r="Q28" s="97">
        <f t="shared" si="4"/>
        <v>3.6792167986419084</v>
      </c>
      <c r="R28" s="97">
        <f t="shared" si="5"/>
        <v>7.0741599264283641</v>
      </c>
      <c r="S28" s="97">
        <f t="shared" si="6"/>
        <v>7.0996102704238329</v>
      </c>
      <c r="T28" s="97">
        <f t="shared" si="7"/>
        <v>7.2830740911674585</v>
      </c>
      <c r="U28" s="97">
        <f t="shared" si="8"/>
        <v>8.3607435213042738</v>
      </c>
      <c r="V28" s="97">
        <f t="shared" si="9"/>
        <v>5.6123491657860223</v>
      </c>
      <c r="W28" s="97"/>
      <c r="X28" s="97">
        <f t="shared" si="10"/>
        <v>0.22418459554183656</v>
      </c>
      <c r="Y28" s="97">
        <f t="shared" si="13"/>
        <v>3.3841827732676606</v>
      </c>
      <c r="Z28" s="97">
        <f t="shared" si="13"/>
        <v>13.245216646446231</v>
      </c>
      <c r="AA28" s="97">
        <f t="shared" si="13"/>
        <v>4.3753472282187964</v>
      </c>
      <c r="AB28" s="97">
        <f t="shared" si="13"/>
        <v>3.6558664343500218</v>
      </c>
      <c r="AC28" s="97">
        <f t="shared" si="13"/>
        <v>25.362473008511422</v>
      </c>
      <c r="AD28" s="97">
        <f t="shared" si="13"/>
        <v>24.497505965074957</v>
      </c>
      <c r="AE28" s="97">
        <f t="shared" si="13"/>
        <v>15.727475675651128</v>
      </c>
      <c r="AF28" s="97">
        <f t="shared" si="13"/>
        <v>9.5277476729379433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3.9564804325670909E-2</v>
      </c>
      <c r="C29" s="69">
        <f>'Basic T2'!O29</f>
        <v>0.40549514332270825</v>
      </c>
      <c r="D29" s="69">
        <f>'Basic T2'!Z29</f>
        <v>1.6682469073569808</v>
      </c>
      <c r="E29" s="69">
        <f>'Basic T2'!AK29</f>
        <v>0.48939998917682026</v>
      </c>
      <c r="F29" s="69">
        <f>'Basic T2'!AV29</f>
        <v>0.79191222999583233</v>
      </c>
      <c r="G29" s="69">
        <f>'Basic T2'!BG29</f>
        <v>2.5224242904632757</v>
      </c>
      <c r="H29" s="69">
        <f>'Basic T2'!BR29</f>
        <v>2.4923963659868358</v>
      </c>
      <c r="I29" s="69">
        <f>'Basic T2'!CC29</f>
        <v>1.2577686288459493</v>
      </c>
      <c r="J29" s="69">
        <f>'Basic T2'!CN29</f>
        <v>0.60732948316989144</v>
      </c>
      <c r="K29" s="309">
        <f t="shared" si="12"/>
        <v>10.274537842643966</v>
      </c>
      <c r="L29" s="97"/>
      <c r="M29" s="97">
        <f t="shared" si="0"/>
        <v>0.51778258487735696</v>
      </c>
      <c r="N29" s="97">
        <f t="shared" si="1"/>
        <v>0.76835690790128308</v>
      </c>
      <c r="O29" s="97">
        <f t="shared" si="2"/>
        <v>1.6757379034463136</v>
      </c>
      <c r="P29" s="97">
        <f t="shared" si="3"/>
        <v>1.7934906383379652</v>
      </c>
      <c r="Q29" s="97">
        <f t="shared" si="4"/>
        <v>2.7619138037225364</v>
      </c>
      <c r="R29" s="97">
        <f t="shared" si="5"/>
        <v>2.4382005641356779</v>
      </c>
      <c r="S29" s="97">
        <f t="shared" si="6"/>
        <v>2.5032127249979172</v>
      </c>
      <c r="T29" s="97">
        <f t="shared" si="7"/>
        <v>2.0184801176593696</v>
      </c>
      <c r="U29" s="97">
        <f t="shared" si="8"/>
        <v>1.8469155178178205</v>
      </c>
      <c r="V29" s="97">
        <f t="shared" si="9"/>
        <v>1.9983658064024423</v>
      </c>
      <c r="W29" s="97"/>
      <c r="X29" s="97">
        <f>IF($K29&gt;0,B29/$K29*100,0)</f>
        <v>0.38507624315187322</v>
      </c>
      <c r="Y29" s="97">
        <f t="shared" si="13"/>
        <v>3.9466022660378992</v>
      </c>
      <c r="Z29" s="97">
        <f t="shared" si="13"/>
        <v>16.23670994166768</v>
      </c>
      <c r="AA29" s="97">
        <f t="shared" si="13"/>
        <v>4.7632311708035138</v>
      </c>
      <c r="AB29" s="97">
        <f t="shared" si="13"/>
        <v>7.7075216630089134</v>
      </c>
      <c r="AC29" s="97">
        <f t="shared" si="13"/>
        <v>24.5502457540628</v>
      </c>
      <c r="AD29" s="97">
        <f t="shared" si="13"/>
        <v>24.25799003476601</v>
      </c>
      <c r="AE29" s="97">
        <f t="shared" si="13"/>
        <v>12.241607828097555</v>
      </c>
      <c r="AF29" s="97">
        <f t="shared" si="13"/>
        <v>5.9110150984037473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2.8257301098876381E-2</v>
      </c>
      <c r="C30" s="69">
        <f>'Basic T2'!O30</f>
        <v>0.18327416555589005</v>
      </c>
      <c r="D30" s="69">
        <f>'Basic T2'!Z30</f>
        <v>0.54779338919809473</v>
      </c>
      <c r="E30" s="69">
        <f>'Basic T2'!AK30</f>
        <v>0.24963136522665968</v>
      </c>
      <c r="F30" s="69">
        <f>'Basic T2'!AV30</f>
        <v>0.55425796960625839</v>
      </c>
      <c r="G30" s="69">
        <f>'Basic T2'!BG30</f>
        <v>3.7693873954150106</v>
      </c>
      <c r="H30" s="69">
        <f>'Basic T2'!BR30</f>
        <v>4.7093259763294162</v>
      </c>
      <c r="I30" s="69">
        <f>'Basic T2'!CC30</f>
        <v>3.7896747088217118</v>
      </c>
      <c r="J30" s="69">
        <f>'Basic T2'!CN30</f>
        <v>2.3126005036986355</v>
      </c>
      <c r="K30" s="309">
        <f t="shared" si="12"/>
        <v>16.144202774950553</v>
      </c>
      <c r="L30" s="97"/>
      <c r="M30" s="97">
        <f t="shared" si="0"/>
        <v>0.36980186440959706</v>
      </c>
      <c r="N30" s="97">
        <f t="shared" si="1"/>
        <v>0.34727905737860271</v>
      </c>
      <c r="O30" s="97">
        <f t="shared" si="2"/>
        <v>0.55025316785444878</v>
      </c>
      <c r="P30" s="97">
        <f t="shared" si="3"/>
        <v>0.91481717709597532</v>
      </c>
      <c r="Q30" s="97">
        <f t="shared" si="4"/>
        <v>1.9330585879281186</v>
      </c>
      <c r="R30" s="97">
        <f t="shared" si="5"/>
        <v>3.643527581261452</v>
      </c>
      <c r="S30" s="97">
        <f t="shared" si="6"/>
        <v>4.7297632395012483</v>
      </c>
      <c r="T30" s="97">
        <f t="shared" si="7"/>
        <v>6.0817092084509907</v>
      </c>
      <c r="U30" s="97">
        <f t="shared" si="8"/>
        <v>7.0327192654987893</v>
      </c>
      <c r="V30" s="97">
        <f t="shared" si="9"/>
        <v>3.1399974666682007</v>
      </c>
      <c r="W30" s="97"/>
      <c r="X30" s="97">
        <f t="shared" si="10"/>
        <v>0.17503063788767934</v>
      </c>
      <c r="Y30" s="97">
        <f t="shared" si="13"/>
        <v>1.1352320589051283</v>
      </c>
      <c r="Z30" s="97">
        <f t="shared" si="13"/>
        <v>3.393127532119792</v>
      </c>
      <c r="AA30" s="97">
        <f t="shared" si="13"/>
        <v>1.5462600953822836</v>
      </c>
      <c r="AB30" s="97">
        <f t="shared" si="13"/>
        <v>3.4331702675727569</v>
      </c>
      <c r="AC30" s="97">
        <f t="shared" si="13"/>
        <v>23.348241148603606</v>
      </c>
      <c r="AD30" s="97">
        <f t="shared" si="13"/>
        <v>29.170384205260579</v>
      </c>
      <c r="AE30" s="97">
        <f t="shared" si="13"/>
        <v>23.473904296480931</v>
      </c>
      <c r="AF30" s="97">
        <f t="shared" si="13"/>
        <v>14.324649757787242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4.9921059438017917E-2</v>
      </c>
      <c r="C31" s="69">
        <f>'Basic T2'!O31</f>
        <v>0.28174410814390732</v>
      </c>
      <c r="D31" s="69">
        <f>'Basic T2'!Z31</f>
        <v>1.0249556819900001</v>
      </c>
      <c r="E31" s="69">
        <f>'Basic T2'!AK31</f>
        <v>0.48040960779004876</v>
      </c>
      <c r="F31" s="69">
        <f>'Basic T2'!AV31</f>
        <v>0.7355018545761004</v>
      </c>
      <c r="G31" s="69">
        <f>'Basic T2'!BG31</f>
        <v>4.2438769430945786</v>
      </c>
      <c r="H31" s="69">
        <f>'Basic T2'!BR31</f>
        <v>6.7501881630510177</v>
      </c>
      <c r="I31" s="69">
        <f>'Basic T2'!CC31</f>
        <v>5.5413233104124817</v>
      </c>
      <c r="J31" s="69">
        <f>'Basic T2'!CN31</f>
        <v>3.7766432306693991</v>
      </c>
      <c r="K31" s="309">
        <f t="shared" si="12"/>
        <v>22.884563959165554</v>
      </c>
      <c r="L31" s="97"/>
      <c r="M31" s="97">
        <f t="shared" si="0"/>
        <v>0.65331436958129785</v>
      </c>
      <c r="N31" s="97">
        <f t="shared" si="1"/>
        <v>0.53386590522139599</v>
      </c>
      <c r="O31" s="97">
        <f t="shared" si="2"/>
        <v>1.029558081653783</v>
      </c>
      <c r="P31" s="97">
        <f t="shared" si="3"/>
        <v>1.7605438357044305</v>
      </c>
      <c r="Q31" s="97">
        <f t="shared" si="4"/>
        <v>2.5651740784808288</v>
      </c>
      <c r="R31" s="97">
        <f t="shared" si="5"/>
        <v>4.1021739268436717</v>
      </c>
      <c r="S31" s="97">
        <f t="shared" si="6"/>
        <v>6.7794822430618433</v>
      </c>
      <c r="T31" s="97">
        <f t="shared" si="7"/>
        <v>8.8927730196711181</v>
      </c>
      <c r="U31" s="97">
        <f t="shared" si="8"/>
        <v>11.484937223167456</v>
      </c>
      <c r="V31" s="97">
        <f t="shared" si="9"/>
        <v>4.4509768527610882</v>
      </c>
      <c r="W31" s="97"/>
      <c r="X31" s="97">
        <f t="shared" si="10"/>
        <v>0.21814293480572922</v>
      </c>
      <c r="Y31" s="97">
        <f t="shared" si="13"/>
        <v>1.2311534912644262</v>
      </c>
      <c r="Z31" s="97">
        <f t="shared" si="13"/>
        <v>4.4788080027170132</v>
      </c>
      <c r="AA31" s="97">
        <f t="shared" si="13"/>
        <v>2.0992735917856051</v>
      </c>
      <c r="AB31" s="97">
        <f t="shared" si="13"/>
        <v>3.2139649061634086</v>
      </c>
      <c r="AC31" s="97">
        <f t="shared" si="13"/>
        <v>18.544714029365863</v>
      </c>
      <c r="AD31" s="97">
        <f t="shared" si="13"/>
        <v>29.496686828273532</v>
      </c>
      <c r="AE31" s="97">
        <f t="shared" si="13"/>
        <v>24.214240307572528</v>
      </c>
      <c r="AF31" s="97">
        <f t="shared" si="13"/>
        <v>16.503015908051882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3.0062745465271438E-4</v>
      </c>
      <c r="C32" s="69">
        <f>'Basic T2'!O32</f>
        <v>8.396224532838073E-2</v>
      </c>
      <c r="D32" s="69">
        <f>'Basic T2'!Z32</f>
        <v>0.27973245081313591</v>
      </c>
      <c r="E32" s="69">
        <f>'Basic T2'!AK32</f>
        <v>0.20009463347276399</v>
      </c>
      <c r="F32" s="69">
        <f>'Basic T2'!AV32</f>
        <v>0.2375661488690797</v>
      </c>
      <c r="G32" s="69">
        <f>'Basic T2'!BG32</f>
        <v>1.1026256120286515</v>
      </c>
      <c r="H32" s="69">
        <f>'Basic T2'!BR32</f>
        <v>1.9698497696987918</v>
      </c>
      <c r="I32" s="69">
        <f>'Basic T2'!CC32</f>
        <v>2.5651870331853637</v>
      </c>
      <c r="J32" s="69">
        <f>'Basic T2'!CN32</f>
        <v>1.8905749962459277</v>
      </c>
      <c r="K32" s="309">
        <f t="shared" si="12"/>
        <v>8.3298935170967479</v>
      </c>
      <c r="L32" s="97"/>
      <c r="M32" s="97">
        <f t="shared" si="0"/>
        <v>3.9342962314156049E-3</v>
      </c>
      <c r="N32" s="97">
        <f t="shared" si="1"/>
        <v>0.15909677899550509</v>
      </c>
      <c r="O32" s="97">
        <f t="shared" si="2"/>
        <v>0.28098854467182049</v>
      </c>
      <c r="P32" s="97">
        <f t="shared" si="3"/>
        <v>0.73328128290049799</v>
      </c>
      <c r="Q32" s="97">
        <f t="shared" si="4"/>
        <v>0.82854791352593127</v>
      </c>
      <c r="R32" s="97">
        <f t="shared" si="5"/>
        <v>1.0658089519051301</v>
      </c>
      <c r="S32" s="97">
        <f t="shared" si="6"/>
        <v>1.978398410917229</v>
      </c>
      <c r="T32" s="97">
        <f t="shared" si="7"/>
        <v>4.116638709070914</v>
      </c>
      <c r="U32" s="97">
        <f t="shared" si="8"/>
        <v>5.7493212414787571</v>
      </c>
      <c r="V32" s="97">
        <f t="shared" si="9"/>
        <v>1.620138504571017</v>
      </c>
      <c r="W32" s="97"/>
      <c r="X32" s="97">
        <f t="shared" si="10"/>
        <v>3.6090191793651323E-3</v>
      </c>
      <c r="Y32" s="97">
        <f t="shared" si="13"/>
        <v>1.0079630088434124</v>
      </c>
      <c r="Z32" s="97">
        <f t="shared" si="13"/>
        <v>3.3581755905882487</v>
      </c>
      <c r="AA32" s="97">
        <f t="shared" si="13"/>
        <v>2.4021271467885916</v>
      </c>
      <c r="AB32" s="97">
        <f t="shared" si="13"/>
        <v>2.8519710171742938</v>
      </c>
      <c r="AC32" s="97">
        <f t="shared" si="13"/>
        <v>13.23697127418928</v>
      </c>
      <c r="AD32" s="97">
        <f t="shared" si="13"/>
        <v>23.647958592216813</v>
      </c>
      <c r="AE32" s="97">
        <f t="shared" si="13"/>
        <v>30.794955876932011</v>
      </c>
      <c r="AF32" s="97">
        <f t="shared" si="13"/>
        <v>22.696268474087979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3.3290348989443219E-2</v>
      </c>
      <c r="C33" s="69">
        <f>'Basic T2'!O33</f>
        <v>0.91821867399379664</v>
      </c>
      <c r="D33" s="69">
        <f>'Basic T2'!Z33</f>
        <v>3.2107113943784005</v>
      </c>
      <c r="E33" s="69">
        <f>'Basic T2'!AK33</f>
        <v>1.5148156943090307</v>
      </c>
      <c r="F33" s="69">
        <f>'Basic T2'!AV33</f>
        <v>1.3965630490988796</v>
      </c>
      <c r="G33" s="69">
        <f>'Basic T2'!BG33</f>
        <v>7.0218184493776468</v>
      </c>
      <c r="H33" s="69">
        <f>'Basic T2'!BR33</f>
        <v>12.349025269971987</v>
      </c>
      <c r="I33" s="69">
        <f>'Basic T2'!CC33</f>
        <v>10.432759333536042</v>
      </c>
      <c r="J33" s="69">
        <f>'Basic T2'!CN33</f>
        <v>6.2089073142820199</v>
      </c>
      <c r="K33" s="309">
        <f t="shared" ref="K33" si="14">SUM(B33:J33)</f>
        <v>43.086109527937246</v>
      </c>
      <c r="L33" s="97"/>
      <c r="M33" s="97">
        <f t="shared" si="0"/>
        <v>0.4356691065457689</v>
      </c>
      <c r="N33" s="97">
        <f t="shared" si="1"/>
        <v>1.7398966985052415</v>
      </c>
      <c r="O33" s="97">
        <f t="shared" si="2"/>
        <v>3.2251285807032772</v>
      </c>
      <c r="P33" s="97">
        <f t="shared" si="3"/>
        <v>5.5513032828635556</v>
      </c>
      <c r="Q33" s="97">
        <f t="shared" si="4"/>
        <v>4.8707250841363177</v>
      </c>
      <c r="R33" s="97">
        <f t="shared" si="5"/>
        <v>6.7873599890629315</v>
      </c>
      <c r="S33" s="97">
        <f t="shared" si="6"/>
        <v>12.402616862617423</v>
      </c>
      <c r="T33" s="97">
        <f t="shared" si="7"/>
        <v>16.742600192206677</v>
      </c>
      <c r="U33" s="97">
        <f t="shared" si="8"/>
        <v>18.881558668266095</v>
      </c>
      <c r="V33" s="97">
        <f t="shared" si="9"/>
        <v>8.3801149336546246</v>
      </c>
      <c r="W33" s="97"/>
      <c r="X33" s="97">
        <f t="shared" ref="X33" si="15">IF($K33&gt;0,B33/$K33*100,0)</f>
        <v>7.7264690068750794E-2</v>
      </c>
      <c r="Y33" s="97">
        <f t="shared" ref="Y33" si="16">IF($K33&gt;0,C33/$K33*100,0)</f>
        <v>2.1311245876084941</v>
      </c>
      <c r="Z33" s="97">
        <f t="shared" ref="Z33" si="17">IF($K33&gt;0,D33/$K33*100,0)</f>
        <v>7.4518480075267863</v>
      </c>
      <c r="AA33" s="97">
        <f t="shared" ref="AA33" si="18">IF($K33&gt;0,E33/$K33*100,0)</f>
        <v>3.5157866674567515</v>
      </c>
      <c r="AB33" s="97">
        <f t="shared" ref="AB33" si="19">IF($K33&gt;0,F33/$K33*100,0)</f>
        <v>3.241330127969297</v>
      </c>
      <c r="AC33" s="97">
        <f t="shared" ref="AC33" si="20">IF($K33&gt;0,G33/$K33*100,0)</f>
        <v>16.297174486883449</v>
      </c>
      <c r="AD33" s="97">
        <f t="shared" ref="AD33" si="21">IF($K33&gt;0,H33/$K33*100,0)</f>
        <v>28.66126787791044</v>
      </c>
      <c r="AE33" s="97">
        <f t="shared" ref="AE33" si="22">IF($K33&gt;0,I33/$K33*100,0)</f>
        <v>24.213741848219993</v>
      </c>
      <c r="AF33" s="97">
        <f>IF($K33&gt;0,J33/$K33*100,0)</f>
        <v>14.410461706356045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7.641200280044627</v>
      </c>
      <c r="C35" s="310">
        <f t="shared" ref="C35:K35" si="24">SUM(C8:C33)</f>
        <v>52.774321302100589</v>
      </c>
      <c r="D35" s="310">
        <f t="shared" si="24"/>
        <v>99.552973285743136</v>
      </c>
      <c r="E35" s="310">
        <f t="shared" si="24"/>
        <v>27.2875686505032</v>
      </c>
      <c r="F35" s="310">
        <f t="shared" si="24"/>
        <v>28.672590322278875</v>
      </c>
      <c r="G35" s="310">
        <f t="shared" si="24"/>
        <v>103.45433954722483</v>
      </c>
      <c r="H35" s="310">
        <f t="shared" si="24"/>
        <v>99.567900925755708</v>
      </c>
      <c r="I35" s="310">
        <f t="shared" si="24"/>
        <v>62.312658809067599</v>
      </c>
      <c r="J35" s="310">
        <f t="shared" si="24"/>
        <v>32.883446877281493</v>
      </c>
      <c r="K35" s="310">
        <f t="shared" si="24"/>
        <v>514.14700000000005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1.4861898017579849</v>
      </c>
      <c r="Y35" s="98">
        <f t="shared" ref="Y35:AG35" si="26">IF($K35&gt;0,C35/$K35*100,0)</f>
        <v>10.264442134661991</v>
      </c>
      <c r="Z35" s="98">
        <f t="shared" si="26"/>
        <v>19.36274514598804</v>
      </c>
      <c r="AA35" s="98">
        <f t="shared" si="26"/>
        <v>5.3073476360852432</v>
      </c>
      <c r="AB35" s="98">
        <f t="shared" si="26"/>
        <v>5.5767300640242716</v>
      </c>
      <c r="AC35" s="98">
        <f t="shared" si="26"/>
        <v>20.121548807485958</v>
      </c>
      <c r="AD35" s="98">
        <f t="shared" si="26"/>
        <v>19.365648525763195</v>
      </c>
      <c r="AE35" s="98">
        <f t="shared" si="26"/>
        <v>12.11961925462321</v>
      </c>
      <c r="AF35" s="98">
        <f t="shared" si="26"/>
        <v>6.395728629610109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automation\Data\Results\Workbooks\LEPs\CW_LEP\[CW_LEP_MainTables.Main.xlsm]Manager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automation\Data\Results\Workbooks\LEPs\CW_LEP\[CW_LEP_MainTables.Main.xlsm]Manager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automation\Data\Results\Workbooks\LEPs\CW_LEP\[CW_LEP_MainTables.Main.xlsm]Manager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automation\Data\Results\Workbooks\LEPs\CW_LEP\[CW_LEP_MainTables.Main.xlsm]Manager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automation\Data\Results\Workbooks\LEPs\CW_LEP\[CW_LEP_MainTables.Main.xlsm]Manager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automation\Data\Results\Workbooks\LEPs\CW_LEP\[CW_LEP_MainTables.Main.xlsm]Manager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automation\Data\Results\Workbooks\LEPs\CW_LEP\[CW_LEP_MainTables.Main.xlsm]Manager</v>
      </c>
      <c r="Y79" s="91" t="str">
        <f ca="1">CELL("filename")</f>
        <v>M:\IE\Projects\Nuffield via NFER AI and automation\Data\Results\Workbooks\LEPs\CW_LEP\[CW_LEP_MainTables.Main.xlsm]Manager</v>
      </c>
      <c r="AW79" s="91" t="str">
        <f ca="1">CELL("filename")</f>
        <v>M:\IE\Projects\Nuffield via NFER AI and automation\Data\Results\Workbooks\LEPs\CW_LEP\[CW_LEP_MainTables.Main.xlsm]Manager</v>
      </c>
      <c r="BU79" s="91" t="str">
        <f ca="1">CELL("filename")</f>
        <v>M:\IE\Projects\Nuffield via NFER AI and automation\Data\Results\Workbooks\LEPs\CW_LEP\[CW_LEP_MainTables.Main.xlsm]Manager</v>
      </c>
      <c r="CS79" s="91" t="str">
        <f ca="1">CELL("filename")</f>
        <v>M:\IE\Projects\Nuffield via NFER AI and automation\Data\Results\Workbooks\LEPs\CW_LEP\[CW_LEP_MainTables.Main.xlsm]Manager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automation\Data\Results\Workbooks\LEPs\CW_LEP\[CW_LEP_MainTables.Main.xlsm]Manager</v>
      </c>
      <c r="Y96" s="91" t="str">
        <f ca="1">CELL("filename")</f>
        <v>M:\IE\Projects\Nuffield via NFER AI and automation\Data\Results\Workbooks\LEPs\CW_LEP\[CW_LEP_MainTables.Main.xlsm]Manager</v>
      </c>
      <c r="AW96" s="91" t="str">
        <f ca="1">CELL("filename")</f>
        <v>M:\IE\Projects\Nuffield via NFER AI and automation\Data\Results\Workbooks\LEPs\CW_LEP\[CW_LEP_MainTables.Main.xlsm]Manager</v>
      </c>
      <c r="BU96" s="91" t="str">
        <f ca="1">CELL("filename")</f>
        <v>M:\IE\Projects\Nuffield via NFER AI and automation\Data\Results\Workbooks\LEPs\CW_LEP\[CW_LEP_MainTables.Main.xlsm]Manager</v>
      </c>
      <c r="CS96" s="91" t="str">
        <f ca="1">CELL("filename")</f>
        <v>M:\IE\Projects\Nuffield via NFER AI and automation\Data\Results\Workbooks\LEPs\CW_LEP\[CW_LEP_MainTables.Main.xlsm]Manager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2B699F-DC84-4677-868A-6B782B66C42E}"/>
</file>

<file path=customXml/itemProps2.xml><?xml version="1.0" encoding="utf-8"?>
<ds:datastoreItem xmlns:ds="http://schemas.openxmlformats.org/officeDocument/2006/customXml" ds:itemID="{951136D5-723D-482A-93DB-4F31B2D581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2024-02-29T15:49:07Z</dcterms:modified>
</cp:coreProperties>
</file>