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HU_LEP\"/>
    </mc:Choice>
  </mc:AlternateContent>
  <xr:revisionPtr revIDLastSave="0" documentId="13_ncr:1_{528CF7B1-27BE-43A3-B756-1F4E83EC7E5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<sst xmlns="http://schemas.openxmlformats.org/spreadsheetml/2006/main" count="2355" uniqueCount="531">
  <si>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</si>
  <si>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</si>
  <si>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</si>
  <si>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</si>
  <si>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</si>
  <si>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</si>
  <si>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</si>
  <si>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</si>
  <si>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</si>
  <si>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</si>
  <si>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</si>
  <si>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</si>
  <si>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</si>
  <si>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</si>
  <si>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</si>
  <si>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</si>
  <si>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</si>
  <si>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</si>
  <si>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</si>
  <si>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</si>
  <si>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</si>
  <si>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</si>
  <si>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</si>
  <si>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</si>
  <si>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</si>
  <si>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</si>
  <si>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</si>
  <si>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</si>
  <si>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</si>
  <si>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</si>
  <si>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</si>
  <si>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</si>
  <si>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</si>
  <si>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</si>
  <si>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</si>
  <si>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</si>
  <si>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</si>
  <si>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</si>
  <si>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</si>
  <si>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</si>
  <si>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</si>
  <si>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</si>
  <si>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</si>
  <si>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</si>
  <si>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</si>
  <si>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</si>
  <si>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</si>
  <si>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</si>
  <si>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</si>
  <si>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</si>
  <si>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</si>
  <si>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</si>
  <si>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</si>
  <si>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</si>
  <si>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</si>
  <si>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</si>
  <si>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</si>
  <si>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</si>
  <si>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</si>
  <si>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</si>
  <si>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</si>
  <si>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</si>
  <si>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</si>
  <si>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</si>
  <si>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</si>
  <si>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</si>
  <si>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</si>
  <si>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</si>
  <si>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</si>
  <si>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</si>
  <si>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</si>
  <si>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</si>
  <si>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</si>
  <si>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</si>
  <si>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</si>
  <si>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</si>
  <si>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</si>
  <si>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</si>
  <si>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</si>
  <si>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</si>
  <si>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</si>
  <si>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</si>
  <si>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</si>
  <si>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</si>
  <si>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</si>
  <si>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</si>
  <si>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</si>
  <si>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</si>
  <si>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</si>
  <si>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</si>
  <si>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</si>
  <si>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</si>
  <si>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</si>
  <si>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</si>
  <si>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</si>
  <si>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</si>
  <si>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</si>
  <si>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</si>
  <si>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</si>
  <si>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</si>
  <si>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</si>
  <si>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</si>
  <si>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</si>
  <si>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</si>
  <si>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</si>
  <si>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</si>
  <si>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</si>
  <si>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</si>
  <si>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</si>
  <si>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</si>
  <si>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</si>
  <si>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</si>
  <si>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</si>
  <si>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</si>
  <si>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</si>
  <si>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</si>
  <si>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</si>
  <si>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</si>
  <si>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</si>
  <si>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</si>
  <si>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</si>
  <si>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</si>
  <si>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</si>
  <si>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</si>
  <si>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</si>
  <si>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</si>
  <si>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</si>
  <si>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</si>
  <si>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</si>
  <si>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</si>
  <si>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</si>
  <si>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</si>
  <si>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</si>
  <si>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</si>
  <si>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</si>
  <si>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</si>
  <si>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</si>
  <si>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</si>
  <si>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</si>
  <si>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</si>
  <si>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</si>
  <si>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</si>
  <si>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</si>
  <si>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</si>
  <si>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</si>
  <si>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</si>
  <si>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</si>
  <si>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</si>
  <si>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</si>
  <si>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</si>
  <si>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</si>
  <si>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</si>
  <si>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</si>
  <si>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</si>
  <si>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</si>
  <si>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</si>
  <si>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</si>
  <si>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</si>
  <si>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</si>
  <si>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</si>
  <si>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</si>
  <si>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</si>
  <si>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</si>
  <si>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</si>
  <si>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</si>
  <si>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</si>
  <si>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</si>
  <si>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</si>
  <si>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</si>
  <si>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</si>
  <si>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</si>
  <si>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</si>
  <si>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</si>
  <si>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</si>
  <si>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</si>
  <si>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</si>
  <si>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</si>
  <si>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</si>
  <si>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</si>
  <si>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</si>
  <si>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</si>
  <si>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</si>
  <si>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</si>
  <si>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</si>
  <si>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</si>
  <si>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</si>
  <si>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</si>
  <si>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</si>
  <si>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</si>
  <si>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</si>
  <si>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</si>
  <si>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</si>
  <si>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</si>
  <si>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</si>
  <si>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</si>
  <si>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</si>
  <si>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</si>
  <si>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</si>
  <si>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</si>
  <si>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</si>
  <si>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</si>
  <si>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</si>
  <si>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</si>
  <si>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</si>
  <si>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</si>
  <si>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</si>
  <si>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</si>
  <si>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</si>
  <si>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</si>
  <si>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</si>
  <si>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</si>
  <si>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</si>
  <si>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</si>
  <si>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</si>
  <si>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</si>
  <si>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</si>
  <si>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</si>
  <si>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</si>
  <si>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</si>
  <si>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</si>
  <si>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</si>
  <si>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</si>
  <si>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</si>
  <si>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</si>
  <si>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</si>
  <si>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</si>
  <si>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</si>
  <si>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</si>
  <si>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</si>
  <si>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</si>
  <si>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</si>
  <si>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</si>
  <si>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</si>
  <si>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</si>
  <si>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</si>
  <si>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</si>
  <si>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</si>
  <si>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</si>
  <si>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</si>
  <si>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</si>
  <si>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</si>
  <si>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</si>
  <si>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</si>
  <si>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</si>
  <si>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</si>
  <si>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</si>
  <si>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</si>
  <si>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</si>
  <si>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</si>
  <si>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</si>
  <si>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</si>
  <si>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</si>
  <si>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</si>
  <si>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</si>
  <si>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</si>
  <si>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</si>
  <si>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</si>
  <si>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</si>
  <si>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</si>
  <si>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</si>
  <si>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</si>
  <si>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</si>
  <si>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</si>
  <si>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</si>
  <si>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</si>
  <si>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</si>
  <si>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</si>
  <si>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</si>
  <si>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</si>
  <si>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</si>
  <si>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</si>
  <si>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</si>
  <si>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</si>
  <si>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</si>
  <si>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</si>
  <si>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</si>
  <si>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</si>
  <si>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</si>
  <si>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</si>
  <si>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</si>
  <si>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</si>
  <si>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</si>
  <si>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</si>
  <si>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</si>
  <si>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</si>
  <si>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</si>
  <si>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</si>
  <si>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</si>
  <si>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</si>
  <si>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</si>
  <si>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</si>
  <si>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</si>
  <si>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</si>
  <si>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</si>
  <si>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</si>
  <si>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</si>
  <si>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</si>
  <si>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</si>
  <si>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</si>
  <si>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</si>
  <si>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</si>
  <si>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</si>
  <si>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</si>
  <si>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</si>
  <si>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</si>
  <si>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</si>
  <si>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</si>
  <si>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</si>
  <si>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</si>
  <si>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</si>
  <si>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</si>
  <si>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</si>
  <si>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</si>
  <si>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</si>
  <si>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</si>
  <si>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</si>
  <si>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</si>
  <si>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</si>
  <si>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</si>
  <si>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</si>
  <si>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</si>
  <si>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</si>
  <si>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</si>
  <si>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</si>
  <si>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</si>
  <si>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</si>
  <si>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</si>
  <si>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</si>
  <si>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</si>
  <si>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</si>
  <si>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</si>
  <si>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</si>
  <si>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</si>
  <si>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</si>
  <si>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</si>
  <si>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</si>
  <si>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</si>
  <si>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</si>
  <si>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</si>
  <si>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</si>
  <si>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</si>
  <si>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</si>
  <si>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</si>
  <si>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</si>
  <si>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</si>
  <si>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</si>
  <si>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</si>
  <si>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</si>
  <si>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</si>
  <si>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</si>
  <si>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</si>
  <si>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</si>
  <si>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</si>
  <si>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</si>
  <si>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</si>
  <si>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</si>
  <si>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</si>
  <si>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</si>
  <si>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</si>
  <si>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</si>
  <si>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</si>
  <si>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</si>
  <si>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</si>
  <si>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</si>
  <si>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</si>
  <si>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</si>
  <si>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</si>
  <si>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</si>
  <si>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</si>
  <si>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</si>
  <si>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</si>
  <si>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</si>
  <si>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</si>
  <si>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</si>
  <si>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</si>
  <si>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</si>
  <si>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</si>
  <si>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</si>
  <si>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</si>
  <si>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</si>
  <si>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</si>
  <si>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</si>
  <si>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</si>
  <si>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</si>
  <si>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</si>
  <si>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</si>
  <si>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</si>
  <si>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</si>
  <si>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</si>
  <si>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</si>
  <si>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</si>
  <si>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</si>
  <si>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</si>
  <si>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</si>
  <si>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</si>
  <si>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</si>
  <si>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</si>
  <si>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</si>
  <si>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</si>
  <si>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</si>
  <si>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</si>
  <si>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</si>
  <si>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</si>
  <si>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</si>
  <si>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</si>
  <si>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</si>
  <si>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</si>
  <si>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</si>
  <si>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</si>
  <si>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</si>
  <si>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</si>
  <si>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</si>
  <si>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</si>
  <si>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</si>
  <si>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</si>
  <si>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</si>
  <si>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</si>
  <si>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</si>
  <si>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</si>
  <si>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</si>
  <si>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</si>
  <si>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</si>
  <si>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</si>
  <si>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</si>
  <si>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</si>
  <si>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</si>
  <si>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</si>
  <si>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</si>
  <si>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</si>
  <si>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</si>
  <si>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</si>
  <si>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</si>
  <si>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</si>
  <si>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</si>
  <si>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</si>
  <si>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</si>
  <si>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</si>
  <si>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</si>
  <si>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</si>
  <si>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</si>
  <si>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</si>
  <si>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</si>
  <si>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</si>
  <si>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</si>
  <si>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</si>
  <si>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</si>
  <si>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</si>
  <si>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</si>
  <si>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</si>
  <si>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</si>
  <si>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</si>
  <si>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</si>
  <si>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</si>
  <si>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</si>
  <si>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</si>
  <si>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</si>
  <si>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</si>
  <si>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</si>
  <si>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</si>
  <si>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</si>
  <si>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</si>
  <si>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</si>
  <si>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</si>
  <si>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</si>
  <si>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</si>
  <si>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</si>
  <si>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</si>
  <si>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</si>
  <si>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</si>
  <si>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</si>
  <si>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</si>
  <si>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</si>
  <si>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</si>
  <si>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</si>
  <si>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</si>
  <si>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</si>
  <si>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</si>
  <si>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</si>
  <si>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</si>
  <si>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</si>
  <si>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</si>
  <si>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</si>
  <si>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</si>
  <si>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</si>
  <si>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</si>
  <si>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</si>
  <si>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</si>
  <si>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</si>
  <si>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</si>
  <si>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</si>
  <si>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</si>
  <si>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</si>
  <si>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</si>
  <si>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</si>
  <si>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</si>
  <si>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</si>
  <si>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</si>
  <si>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</si>
  <si>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</si>
  <si>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</si>
  <si>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</si>
  <si>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</si>
  <si>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</si>
  <si>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</si>
  <si>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</si>
  <si>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</si>
  <si>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</si>
  <si>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</si>
  <si>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</si>
  <si>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</si>
  <si>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</si>
  <si>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</si>
  <si>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</si>
  <si>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</si>
  <si>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</si>
  <si>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</si>
  <si>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</si>
  <si>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</si>
  <si>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</si>
  <si>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</si>
  <si>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</si>
  <si>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</si>
  <si>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</si>
  <si>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</si>
  <si>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</si>
  <si>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</si>
  <si>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automation/Data/Results/Workbooks/LEPs/HU_LEP/HU_LEP_Database.Main.xlsx</t>
  </si>
  <si>
    <t>18. Humber</t>
  </si>
  <si>
    <t>28-02-2024 09:57:14</t>
  </si>
  <si>
    <t>Humber</t>
  </si>
  <si>
    <t>29 02 2024 03:52:10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</si>
</sst>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1.076850422885034</c:v>
                </c:pt>
                <c:pt idx="2">
                  <c:v>-8.4486338848144271E-2</c:v>
                </c:pt>
                <c:pt idx="3">
                  <c:v>-1.1263721843056351</c:v>
                </c:pt>
                <c:pt idx="4">
                  <c:v>-0.51760382381900172</c:v>
                </c:pt>
                <c:pt idx="5">
                  <c:v>-0.50338338462616594</c:v>
                </c:pt>
                <c:pt idx="7">
                  <c:v>11.019635696216735</c:v>
                </c:pt>
                <c:pt idx="8">
                  <c:v>0.22120614407392658</c:v>
                </c:pt>
                <c:pt idx="9">
                  <c:v>2.8578875280513394</c:v>
                </c:pt>
                <c:pt idx="10">
                  <c:v>4.10505470837641</c:v>
                </c:pt>
                <c:pt idx="11">
                  <c:v>9.2695557078365844</c:v>
                </c:pt>
                <c:pt idx="12">
                  <c:v>-2.5474648944860734</c:v>
                </c:pt>
                <c:pt idx="13">
                  <c:v>3.3268191605972719</c:v>
                </c:pt>
                <c:pt idx="14">
                  <c:v>16.926200633342248</c:v>
                </c:pt>
                <c:pt idx="15">
                  <c:v>4.2195972026149997</c:v>
                </c:pt>
                <c:pt idx="17">
                  <c:v>-0.66082339062093487</c:v>
                </c:pt>
                <c:pt idx="18">
                  <c:v>-0.84953905434707044</c:v>
                </c:pt>
                <c:pt idx="19">
                  <c:v>0.3992142957034428</c:v>
                </c:pt>
                <c:pt idx="20">
                  <c:v>-6.9753691215235225E-2</c:v>
                </c:pt>
                <c:pt idx="22">
                  <c:v>4.3202026426091944</c:v>
                </c:pt>
                <c:pt idx="24">
                  <c:v>-0.44402001130904312</c:v>
                </c:pt>
                <c:pt idx="25">
                  <c:v>1.4432981543785584</c:v>
                </c:pt>
                <c:pt idx="26">
                  <c:v>3.4327885498657507</c:v>
                </c:pt>
                <c:pt idx="27">
                  <c:v>0.50592718199455877</c:v>
                </c:pt>
                <c:pt idx="29">
                  <c:v>15.464909799540404</c:v>
                </c:pt>
                <c:pt idx="30">
                  <c:v>-21.173173825709522</c:v>
                </c:pt>
                <c:pt idx="31">
                  <c:v>-13.224569544782671</c:v>
                </c:pt>
                <c:pt idx="32">
                  <c:v>-6.2759614915141926</c:v>
                </c:pt>
                <c:pt idx="33">
                  <c:v>-2.8938092324355624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0.19673785372678054</c:v>
                </c:pt>
                <c:pt idx="2">
                  <c:v>1.1260925604932082</c:v>
                </c:pt>
                <c:pt idx="3">
                  <c:v>0.12725561468642788</c:v>
                </c:pt>
                <c:pt idx="4">
                  <c:v>2.8744168985861407E-2</c:v>
                </c:pt>
                <c:pt idx="5">
                  <c:v>0.60640326188636795</c:v>
                </c:pt>
                <c:pt idx="7">
                  <c:v>-1.1140924397133767</c:v>
                </c:pt>
                <c:pt idx="8">
                  <c:v>-0.25566311943284736</c:v>
                </c:pt>
                <c:pt idx="9">
                  <c:v>0.90785243307214269</c:v>
                </c:pt>
                <c:pt idx="10">
                  <c:v>0.61120066656994432</c:v>
                </c:pt>
                <c:pt idx="11">
                  <c:v>-0.43428239646156053</c:v>
                </c:pt>
                <c:pt idx="12">
                  <c:v>-6.3696514016764461E-2</c:v>
                </c:pt>
                <c:pt idx="13">
                  <c:v>0.56180127338945063</c:v>
                </c:pt>
                <c:pt idx="14">
                  <c:v>-7.3540233928581777E-3</c:v>
                </c:pt>
                <c:pt idx="15">
                  <c:v>0.32537521866773389</c:v>
                </c:pt>
                <c:pt idx="17">
                  <c:v>0.63571722030244526</c:v>
                </c:pt>
                <c:pt idx="18">
                  <c:v>0.80209414009133617</c:v>
                </c:pt>
                <c:pt idx="19">
                  <c:v>1.1376257140427448E-2</c:v>
                </c:pt>
                <c:pt idx="20">
                  <c:v>0.30006198558558683</c:v>
                </c:pt>
                <c:pt idx="22">
                  <c:v>-6.3186268117054745E-2</c:v>
                </c:pt>
                <c:pt idx="24">
                  <c:v>-0.83173145141780536</c:v>
                </c:pt>
                <c:pt idx="25">
                  <c:v>3.6140312166699218E-2</c:v>
                </c:pt>
                <c:pt idx="26">
                  <c:v>-1.9185051335190773</c:v>
                </c:pt>
                <c:pt idx="27">
                  <c:v>-0.98438605429175263</c:v>
                </c:pt>
                <c:pt idx="29">
                  <c:v>0.69131843129077719</c:v>
                </c:pt>
                <c:pt idx="30">
                  <c:v>-0.30400388176213822</c:v>
                </c:pt>
                <c:pt idx="31">
                  <c:v>-4.1801413604446775</c:v>
                </c:pt>
                <c:pt idx="32">
                  <c:v>0.30561605440999617</c:v>
                </c:pt>
                <c:pt idx="33">
                  <c:v>0.24682072374073716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4.9620000000000024</c:v>
                </c:pt>
                <c:pt idx="1">
                  <c:v>5.7500000000000009</c:v>
                </c:pt>
                <c:pt idx="2">
                  <c:v>5.5489999999999995</c:v>
                </c:pt>
                <c:pt idx="3">
                  <c:v>5.7390000000000008</c:v>
                </c:pt>
                <c:pt idx="4">
                  <c:v>5.9709999999999956</c:v>
                </c:pt>
                <c:pt idx="5">
                  <c:v>4.4580000000000064</c:v>
                </c:pt>
                <c:pt idx="6">
                  <c:v>5.0509999999999948</c:v>
                </c:pt>
                <c:pt idx="7">
                  <c:v>3.9550000000000094</c:v>
                </c:pt>
                <c:pt idx="8">
                  <c:v>5.1880000000000255</c:v>
                </c:pt>
                <c:pt idx="9">
                  <c:v>4.5770000000000062</c:v>
                </c:pt>
                <c:pt idx="10">
                  <c:v>3.2240000000000002</c:v>
                </c:pt>
                <c:pt idx="11">
                  <c:v>3.2500000000000013</c:v>
                </c:pt>
                <c:pt idx="12">
                  <c:v>3.2770000000000001</c:v>
                </c:pt>
                <c:pt idx="13">
                  <c:v>3.3069999999999999</c:v>
                </c:pt>
                <c:pt idx="14">
                  <c:v>3.3309999999999973</c:v>
                </c:pt>
                <c:pt idx="15">
                  <c:v>3.3329999999999966</c:v>
                </c:pt>
                <c:pt idx="16">
                  <c:v>3.337000000000002</c:v>
                </c:pt>
                <c:pt idx="17">
                  <c:v>3.3410000000000033</c:v>
                </c:pt>
                <c:pt idx="18">
                  <c:v>3.3439999999999963</c:v>
                </c:pt>
                <c:pt idx="19">
                  <c:v>3.3469999999999924</c:v>
                </c:pt>
                <c:pt idx="20">
                  <c:v>3.3519999999999874</c:v>
                </c:pt>
                <c:pt idx="21">
                  <c:v>3.3569999999999967</c:v>
                </c:pt>
                <c:pt idx="22">
                  <c:v>3.3619999999999957</c:v>
                </c:pt>
                <c:pt idx="23">
                  <c:v>3.367</c:v>
                </c:pt>
                <c:pt idx="24" formatCode="#,##0.00">
                  <c:v>3.3709999999999942</c:v>
                </c:pt>
                <c:pt idx="25">
                  <c:v>3.3749999999999978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0.47499999999999942</c:v>
                </c:pt>
                <c:pt idx="1">
                  <c:v>0.64899999999999924</c:v>
                </c:pt>
                <c:pt idx="2">
                  <c:v>0.49800000000000016</c:v>
                </c:pt>
                <c:pt idx="3">
                  <c:v>0.64600000000000102</c:v>
                </c:pt>
                <c:pt idx="4">
                  <c:v>0.93899999999999983</c:v>
                </c:pt>
                <c:pt idx="5">
                  <c:v>0.75200000000000022</c:v>
                </c:pt>
                <c:pt idx="6">
                  <c:v>1.0380000000000011</c:v>
                </c:pt>
                <c:pt idx="7">
                  <c:v>0.49699999999999972</c:v>
                </c:pt>
                <c:pt idx="8">
                  <c:v>0.60199999999999976</c:v>
                </c:pt>
                <c:pt idx="9">
                  <c:v>0.39599999999999919</c:v>
                </c:pt>
                <c:pt idx="10">
                  <c:v>0.37000000000000044</c:v>
                </c:pt>
                <c:pt idx="11">
                  <c:v>0.34800000000000153</c:v>
                </c:pt>
                <c:pt idx="12">
                  <c:v>0.33899999999999986</c:v>
                </c:pt>
                <c:pt idx="13">
                  <c:v>0.32099999999999917</c:v>
                </c:pt>
                <c:pt idx="14">
                  <c:v>0.30300000000000143</c:v>
                </c:pt>
                <c:pt idx="15">
                  <c:v>0.28800000000000009</c:v>
                </c:pt>
                <c:pt idx="16">
                  <c:v>0.27600000000000019</c:v>
                </c:pt>
                <c:pt idx="17">
                  <c:v>0.26399999999999973</c:v>
                </c:pt>
                <c:pt idx="18">
                  <c:v>0.25300000000000089</c:v>
                </c:pt>
                <c:pt idx="19">
                  <c:v>0.24300000000000022</c:v>
                </c:pt>
                <c:pt idx="20">
                  <c:v>0.23499999999999963</c:v>
                </c:pt>
                <c:pt idx="21">
                  <c:v>0.22499999999999956</c:v>
                </c:pt>
                <c:pt idx="22">
                  <c:v>0.21700000000000058</c:v>
                </c:pt>
                <c:pt idx="23">
                  <c:v>0.20899999999999958</c:v>
                </c:pt>
                <c:pt idx="24" formatCode="#,##0.00">
                  <c:v>0.20200000000000026</c:v>
                </c:pt>
                <c:pt idx="25">
                  <c:v>0.19500000000000017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1.2980000000000005</c:v>
                </c:pt>
                <c:pt idx="1">
                  <c:v>1.1970000000000012</c:v>
                </c:pt>
                <c:pt idx="2">
                  <c:v>0.98399999999999987</c:v>
                </c:pt>
                <c:pt idx="3">
                  <c:v>1.1720000000000002</c:v>
                </c:pt>
                <c:pt idx="4">
                  <c:v>1.2669999999999983</c:v>
                </c:pt>
                <c:pt idx="5">
                  <c:v>1.1040000000000003</c:v>
                </c:pt>
                <c:pt idx="6">
                  <c:v>0.98900000000000088</c:v>
                </c:pt>
                <c:pt idx="7">
                  <c:v>0.996</c:v>
                </c:pt>
                <c:pt idx="8">
                  <c:v>0.38900000000000051</c:v>
                </c:pt>
                <c:pt idx="9">
                  <c:v>0.37000000000000022</c:v>
                </c:pt>
                <c:pt idx="10">
                  <c:v>0.33600000000000046</c:v>
                </c:pt>
                <c:pt idx="11">
                  <c:v>0.33199999999999985</c:v>
                </c:pt>
                <c:pt idx="12">
                  <c:v>0.32599999999999996</c:v>
                </c:pt>
                <c:pt idx="13">
                  <c:v>0.32399999999999979</c:v>
                </c:pt>
                <c:pt idx="14">
                  <c:v>0.3240000000000004</c:v>
                </c:pt>
                <c:pt idx="15">
                  <c:v>0.32300000000000023</c:v>
                </c:pt>
                <c:pt idx="16">
                  <c:v>0.32200000000000051</c:v>
                </c:pt>
                <c:pt idx="17">
                  <c:v>0.32199999999999995</c:v>
                </c:pt>
                <c:pt idx="18">
                  <c:v>0.32199999999999979</c:v>
                </c:pt>
                <c:pt idx="19">
                  <c:v>0.32100000000000006</c:v>
                </c:pt>
                <c:pt idx="20">
                  <c:v>0.32100000000000078</c:v>
                </c:pt>
                <c:pt idx="21">
                  <c:v>0.32100000000000045</c:v>
                </c:pt>
                <c:pt idx="22">
                  <c:v>0.3210000000000004</c:v>
                </c:pt>
                <c:pt idx="23">
                  <c:v>0.32100000000000006</c:v>
                </c:pt>
                <c:pt idx="24" formatCode="#,##0.00">
                  <c:v>0.32100000000000051</c:v>
                </c:pt>
                <c:pt idx="25">
                  <c:v>0.32099999999999951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0.91000000000000092</c:v>
                </c:pt>
                <c:pt idx="1">
                  <c:v>0.74400000000000133</c:v>
                </c:pt>
                <c:pt idx="2">
                  <c:v>0.97200000000000009</c:v>
                </c:pt>
                <c:pt idx="3">
                  <c:v>0.95800000000000063</c:v>
                </c:pt>
                <c:pt idx="4">
                  <c:v>1.2329999999999997</c:v>
                </c:pt>
                <c:pt idx="5">
                  <c:v>1.2799999999999996</c:v>
                </c:pt>
                <c:pt idx="6">
                  <c:v>1.159999999999999</c:v>
                </c:pt>
                <c:pt idx="7">
                  <c:v>2.3130000000000002</c:v>
                </c:pt>
                <c:pt idx="8">
                  <c:v>2.7059999999999946</c:v>
                </c:pt>
                <c:pt idx="9">
                  <c:v>2.7039999999999993</c:v>
                </c:pt>
                <c:pt idx="10">
                  <c:v>2.6270000000000109</c:v>
                </c:pt>
                <c:pt idx="11">
                  <c:v>2.5579999999999989</c:v>
                </c:pt>
                <c:pt idx="12">
                  <c:v>2.5350000000000019</c:v>
                </c:pt>
                <c:pt idx="13">
                  <c:v>2.5660000000000047</c:v>
                </c:pt>
                <c:pt idx="14">
                  <c:v>2.6800000000000024</c:v>
                </c:pt>
                <c:pt idx="15">
                  <c:v>2.7440000000000033</c:v>
                </c:pt>
                <c:pt idx="16">
                  <c:v>2.7889999999999939</c:v>
                </c:pt>
                <c:pt idx="17">
                  <c:v>2.8199999999999896</c:v>
                </c:pt>
                <c:pt idx="18">
                  <c:v>2.840999999999998</c:v>
                </c:pt>
                <c:pt idx="19">
                  <c:v>2.8569999999999927</c:v>
                </c:pt>
                <c:pt idx="20">
                  <c:v>2.8700000000000014</c:v>
                </c:pt>
                <c:pt idx="21">
                  <c:v>2.8810000000000007</c:v>
                </c:pt>
                <c:pt idx="22">
                  <c:v>2.8899999999999979</c:v>
                </c:pt>
                <c:pt idx="23">
                  <c:v>2.8979999999999952</c:v>
                </c:pt>
                <c:pt idx="24" formatCode="#,##0.00">
                  <c:v>2.9059999999999993</c:v>
                </c:pt>
                <c:pt idx="25">
                  <c:v>2.9130000000000011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6.3880000000000008</c:v>
                </c:pt>
                <c:pt idx="1">
                  <c:v>6.2069999999999936</c:v>
                </c:pt>
                <c:pt idx="2">
                  <c:v>6.0709999999999935</c:v>
                </c:pt>
                <c:pt idx="3">
                  <c:v>7.3429999999999964</c:v>
                </c:pt>
                <c:pt idx="4">
                  <c:v>6.9869999999999894</c:v>
                </c:pt>
                <c:pt idx="5">
                  <c:v>7.7080000000000073</c:v>
                </c:pt>
                <c:pt idx="6">
                  <c:v>8.6400000000000201</c:v>
                </c:pt>
                <c:pt idx="7">
                  <c:v>9.4590000000000103</c:v>
                </c:pt>
                <c:pt idx="8">
                  <c:v>7.8899999999999899</c:v>
                </c:pt>
                <c:pt idx="9">
                  <c:v>8.5859999999999985</c:v>
                </c:pt>
                <c:pt idx="10">
                  <c:v>9.1250000000000107</c:v>
                </c:pt>
                <c:pt idx="11">
                  <c:v>8.9840000000000089</c:v>
                </c:pt>
                <c:pt idx="12">
                  <c:v>8.8530000000000015</c:v>
                </c:pt>
                <c:pt idx="13">
                  <c:v>8.7769999999999921</c:v>
                </c:pt>
                <c:pt idx="14">
                  <c:v>8.6280000000000125</c:v>
                </c:pt>
                <c:pt idx="15">
                  <c:v>8.4400000000000119</c:v>
                </c:pt>
                <c:pt idx="16">
                  <c:v>8.2759999999999962</c:v>
                </c:pt>
                <c:pt idx="17">
                  <c:v>8.1090000000000035</c:v>
                </c:pt>
                <c:pt idx="18">
                  <c:v>7.9390000000000018</c:v>
                </c:pt>
                <c:pt idx="19">
                  <c:v>7.7710000000000079</c:v>
                </c:pt>
                <c:pt idx="20">
                  <c:v>7.6090000000000062</c:v>
                </c:pt>
                <c:pt idx="21">
                  <c:v>7.4480000000000226</c:v>
                </c:pt>
                <c:pt idx="22">
                  <c:v>7.289999999999984</c:v>
                </c:pt>
                <c:pt idx="23">
                  <c:v>7.1329999999999982</c:v>
                </c:pt>
                <c:pt idx="24" formatCode="#,##0.00">
                  <c:v>6.9770000000000136</c:v>
                </c:pt>
                <c:pt idx="25">
                  <c:v>6.8239999999999981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2.5000000000000036</c:v>
                </c:pt>
                <c:pt idx="1">
                  <c:v>2.3869999999999933</c:v>
                </c:pt>
                <c:pt idx="2">
                  <c:v>3.6820000000000093</c:v>
                </c:pt>
                <c:pt idx="3">
                  <c:v>3.5640000000000045</c:v>
                </c:pt>
                <c:pt idx="4">
                  <c:v>2.8220000000000001</c:v>
                </c:pt>
                <c:pt idx="5">
                  <c:v>3.0829999999999993</c:v>
                </c:pt>
                <c:pt idx="6">
                  <c:v>2.7700000000000089</c:v>
                </c:pt>
                <c:pt idx="7">
                  <c:v>3.7660000000000067</c:v>
                </c:pt>
                <c:pt idx="8">
                  <c:v>3.8460000000000072</c:v>
                </c:pt>
                <c:pt idx="9">
                  <c:v>3.3849999999999993</c:v>
                </c:pt>
                <c:pt idx="10">
                  <c:v>3.3120000000000083</c:v>
                </c:pt>
                <c:pt idx="11">
                  <c:v>3.3670000000000018</c:v>
                </c:pt>
                <c:pt idx="12">
                  <c:v>3.3560000000000114</c:v>
                </c:pt>
                <c:pt idx="13">
                  <c:v>3.3639999999999977</c:v>
                </c:pt>
                <c:pt idx="14">
                  <c:v>3.3680000000000057</c:v>
                </c:pt>
                <c:pt idx="15">
                  <c:v>3.3809999999999905</c:v>
                </c:pt>
                <c:pt idx="16">
                  <c:v>3.3769999999999953</c:v>
                </c:pt>
                <c:pt idx="17">
                  <c:v>3.371999999999995</c:v>
                </c:pt>
                <c:pt idx="18">
                  <c:v>3.3669999999999956</c:v>
                </c:pt>
                <c:pt idx="19">
                  <c:v>3.3620000000000041</c:v>
                </c:pt>
                <c:pt idx="20">
                  <c:v>3.3590000000000066</c:v>
                </c:pt>
                <c:pt idx="21">
                  <c:v>3.3539999999999983</c:v>
                </c:pt>
                <c:pt idx="22">
                  <c:v>3.3489999999999962</c:v>
                </c:pt>
                <c:pt idx="23">
                  <c:v>3.3430000000000053</c:v>
                </c:pt>
                <c:pt idx="24" formatCode="#,##0.00">
                  <c:v>3.3369999999999931</c:v>
                </c:pt>
                <c:pt idx="25">
                  <c:v>3.3299999999999987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24.057999999999982</c:v>
                </c:pt>
                <c:pt idx="1">
                  <c:v>24.032999999999987</c:v>
                </c:pt>
                <c:pt idx="2">
                  <c:v>24.720000000000038</c:v>
                </c:pt>
                <c:pt idx="3">
                  <c:v>24.481000000000069</c:v>
                </c:pt>
                <c:pt idx="4">
                  <c:v>27.934999999999924</c:v>
                </c:pt>
                <c:pt idx="5">
                  <c:v>28.811999999999991</c:v>
                </c:pt>
                <c:pt idx="6">
                  <c:v>25.651000000000053</c:v>
                </c:pt>
                <c:pt idx="7">
                  <c:v>27.522000000000101</c:v>
                </c:pt>
                <c:pt idx="8">
                  <c:v>30.882000000000076</c:v>
                </c:pt>
                <c:pt idx="9">
                  <c:v>27.478000000000002</c:v>
                </c:pt>
                <c:pt idx="10">
                  <c:v>28.178000000000015</c:v>
                </c:pt>
                <c:pt idx="11">
                  <c:v>28.063000000000052</c:v>
                </c:pt>
                <c:pt idx="12">
                  <c:v>27.811000000000003</c:v>
                </c:pt>
                <c:pt idx="13">
                  <c:v>27.536999999999992</c:v>
                </c:pt>
                <c:pt idx="14">
                  <c:v>27.373999999999995</c:v>
                </c:pt>
                <c:pt idx="15">
                  <c:v>27.103999999999871</c:v>
                </c:pt>
                <c:pt idx="16">
                  <c:v>26.848000000000052</c:v>
                </c:pt>
                <c:pt idx="17">
                  <c:v>26.591999999999931</c:v>
                </c:pt>
                <c:pt idx="18">
                  <c:v>26.343999999999966</c:v>
                </c:pt>
                <c:pt idx="19">
                  <c:v>26.105999999999906</c:v>
                </c:pt>
                <c:pt idx="20">
                  <c:v>25.888999999999978</c:v>
                </c:pt>
                <c:pt idx="21">
                  <c:v>25.669999999999963</c:v>
                </c:pt>
                <c:pt idx="22">
                  <c:v>25.456999999999972</c:v>
                </c:pt>
                <c:pt idx="23">
                  <c:v>25.251000000000001</c:v>
                </c:pt>
                <c:pt idx="24" formatCode="#,##0.00">
                  <c:v>25.051000000000069</c:v>
                </c:pt>
                <c:pt idx="25">
                  <c:v>24.860000000000156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19.152999999999999</c:v>
                </c:pt>
                <c:pt idx="1">
                  <c:v>19.73099999999997</c:v>
                </c:pt>
                <c:pt idx="2">
                  <c:v>17.676999999999996</c:v>
                </c:pt>
                <c:pt idx="3">
                  <c:v>15.80299999999998</c:v>
                </c:pt>
                <c:pt idx="4">
                  <c:v>18.22100000000006</c:v>
                </c:pt>
                <c:pt idx="5">
                  <c:v>17.583999999999989</c:v>
                </c:pt>
                <c:pt idx="6">
                  <c:v>17.87699999999996</c:v>
                </c:pt>
                <c:pt idx="7">
                  <c:v>19.19700000000006</c:v>
                </c:pt>
                <c:pt idx="8">
                  <c:v>16.914999999999999</c:v>
                </c:pt>
                <c:pt idx="9">
                  <c:v>20.160000000000085</c:v>
                </c:pt>
                <c:pt idx="10">
                  <c:v>21.725000000000072</c:v>
                </c:pt>
                <c:pt idx="11">
                  <c:v>21.256000000000032</c:v>
                </c:pt>
                <c:pt idx="12">
                  <c:v>21.241000000000014</c:v>
                </c:pt>
                <c:pt idx="13">
                  <c:v>21.21699999999997</c:v>
                </c:pt>
                <c:pt idx="14">
                  <c:v>21.246999999999993</c:v>
                </c:pt>
                <c:pt idx="15">
                  <c:v>21.307999999999922</c:v>
                </c:pt>
                <c:pt idx="16">
                  <c:v>21.346000000000004</c:v>
                </c:pt>
                <c:pt idx="17">
                  <c:v>21.33600000000002</c:v>
                </c:pt>
                <c:pt idx="18">
                  <c:v>21.347999999999967</c:v>
                </c:pt>
                <c:pt idx="19">
                  <c:v>21.346999999999962</c:v>
                </c:pt>
                <c:pt idx="20">
                  <c:v>21.36900000000005</c:v>
                </c:pt>
                <c:pt idx="21">
                  <c:v>21.395000000000039</c:v>
                </c:pt>
                <c:pt idx="22">
                  <c:v>21.423999999999968</c:v>
                </c:pt>
                <c:pt idx="23">
                  <c:v>21.454999999999988</c:v>
                </c:pt>
                <c:pt idx="24" formatCode="#,##0.00">
                  <c:v>21.486999999999966</c:v>
                </c:pt>
                <c:pt idx="25">
                  <c:v>21.520000000000049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43.675000000000011</c:v>
                </c:pt>
                <c:pt idx="1">
                  <c:v>43.21200000000006</c:v>
                </c:pt>
                <c:pt idx="2">
                  <c:v>39.601999999999933</c:v>
                </c:pt>
                <c:pt idx="3">
                  <c:v>40.559000000000033</c:v>
                </c:pt>
                <c:pt idx="4">
                  <c:v>41.434000000000005</c:v>
                </c:pt>
                <c:pt idx="5">
                  <c:v>40.754000000000012</c:v>
                </c:pt>
                <c:pt idx="6">
                  <c:v>44.245000000000019</c:v>
                </c:pt>
                <c:pt idx="7">
                  <c:v>43.150000000000063</c:v>
                </c:pt>
                <c:pt idx="8">
                  <c:v>41.119000000000057</c:v>
                </c:pt>
                <c:pt idx="9">
                  <c:v>40.727999999999959</c:v>
                </c:pt>
                <c:pt idx="10">
                  <c:v>41.57399999999997</c:v>
                </c:pt>
                <c:pt idx="11">
                  <c:v>41.523999999999965</c:v>
                </c:pt>
                <c:pt idx="12">
                  <c:v>41.469000000000008</c:v>
                </c:pt>
                <c:pt idx="13">
                  <c:v>41.462999999999965</c:v>
                </c:pt>
                <c:pt idx="14">
                  <c:v>41.491000000000106</c:v>
                </c:pt>
                <c:pt idx="15">
                  <c:v>41.528000000000006</c:v>
                </c:pt>
                <c:pt idx="16">
                  <c:v>41.536000000000016</c:v>
                </c:pt>
                <c:pt idx="17">
                  <c:v>41.538000000000054</c:v>
                </c:pt>
                <c:pt idx="18">
                  <c:v>41.538000000000075</c:v>
                </c:pt>
                <c:pt idx="19">
                  <c:v>41.536999999999964</c:v>
                </c:pt>
                <c:pt idx="20">
                  <c:v>41.546000000000092</c:v>
                </c:pt>
                <c:pt idx="21">
                  <c:v>41.556999999999967</c:v>
                </c:pt>
                <c:pt idx="22">
                  <c:v>41.569999999999958</c:v>
                </c:pt>
                <c:pt idx="23">
                  <c:v>41.597000000000065</c:v>
                </c:pt>
                <c:pt idx="24" formatCode="#,##0.00">
                  <c:v>41.621000000000066</c:v>
                </c:pt>
                <c:pt idx="25">
                  <c:v>41.645000000000032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12.548000000000005</c:v>
                </c:pt>
                <c:pt idx="1">
                  <c:v>13.290000000000003</c:v>
                </c:pt>
                <c:pt idx="2">
                  <c:v>11.801000000000023</c:v>
                </c:pt>
                <c:pt idx="3">
                  <c:v>12.077000000000005</c:v>
                </c:pt>
                <c:pt idx="4">
                  <c:v>11.798999999999969</c:v>
                </c:pt>
                <c:pt idx="5">
                  <c:v>12.762999999999993</c:v>
                </c:pt>
                <c:pt idx="6">
                  <c:v>15.653999999999989</c:v>
                </c:pt>
                <c:pt idx="7">
                  <c:v>15.207999999999954</c:v>
                </c:pt>
                <c:pt idx="8">
                  <c:v>14.857000000000046</c:v>
                </c:pt>
                <c:pt idx="9">
                  <c:v>11.618000000000034</c:v>
                </c:pt>
                <c:pt idx="10">
                  <c:v>12.229999999999984</c:v>
                </c:pt>
                <c:pt idx="11">
                  <c:v>12.882999999999988</c:v>
                </c:pt>
                <c:pt idx="12">
                  <c:v>12.969999999999997</c:v>
                </c:pt>
                <c:pt idx="13">
                  <c:v>13.072999999999977</c:v>
                </c:pt>
                <c:pt idx="14">
                  <c:v>13.182000000000025</c:v>
                </c:pt>
                <c:pt idx="15">
                  <c:v>13.253999999999973</c:v>
                </c:pt>
                <c:pt idx="16">
                  <c:v>13.310000000000004</c:v>
                </c:pt>
                <c:pt idx="17">
                  <c:v>13.365000000000045</c:v>
                </c:pt>
                <c:pt idx="18">
                  <c:v>13.417999999999981</c:v>
                </c:pt>
                <c:pt idx="19">
                  <c:v>13.472000000000005</c:v>
                </c:pt>
                <c:pt idx="20">
                  <c:v>13.529000000000014</c:v>
                </c:pt>
                <c:pt idx="21">
                  <c:v>13.582000000000015</c:v>
                </c:pt>
                <c:pt idx="22">
                  <c:v>13.635000000000023</c:v>
                </c:pt>
                <c:pt idx="23">
                  <c:v>13.685999999999998</c:v>
                </c:pt>
                <c:pt idx="24" formatCode="#,##0.00">
                  <c:v>13.73699999999995</c:v>
                </c:pt>
                <c:pt idx="25">
                  <c:v>13.787000000000004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15.319999999999993</c:v>
                </c:pt>
                <c:pt idx="1">
                  <c:v>14.709999999999988</c:v>
                </c:pt>
                <c:pt idx="2">
                  <c:v>14.045999999999959</c:v>
                </c:pt>
                <c:pt idx="3">
                  <c:v>14.578000000000028</c:v>
                </c:pt>
                <c:pt idx="4">
                  <c:v>15.775000000000031</c:v>
                </c:pt>
                <c:pt idx="5">
                  <c:v>16.254000000000005</c:v>
                </c:pt>
                <c:pt idx="6">
                  <c:v>15.919000000000016</c:v>
                </c:pt>
                <c:pt idx="7">
                  <c:v>18.838999999999988</c:v>
                </c:pt>
                <c:pt idx="8">
                  <c:v>18.704000000000015</c:v>
                </c:pt>
                <c:pt idx="9">
                  <c:v>17.987999999999996</c:v>
                </c:pt>
                <c:pt idx="10">
                  <c:v>15.724</c:v>
                </c:pt>
                <c:pt idx="11">
                  <c:v>14.648000000000003</c:v>
                </c:pt>
                <c:pt idx="12">
                  <c:v>14.77799999999999</c:v>
                </c:pt>
                <c:pt idx="13">
                  <c:v>14.989999999999995</c:v>
                </c:pt>
                <c:pt idx="14">
                  <c:v>15.311999999999975</c:v>
                </c:pt>
                <c:pt idx="15">
                  <c:v>15.574000000000016</c:v>
                </c:pt>
                <c:pt idx="16">
                  <c:v>15.78899999999998</c:v>
                </c:pt>
                <c:pt idx="17">
                  <c:v>15.982000000000031</c:v>
                </c:pt>
                <c:pt idx="18">
                  <c:v>16.165000000000031</c:v>
                </c:pt>
                <c:pt idx="19">
                  <c:v>16.340999999999998</c:v>
                </c:pt>
                <c:pt idx="20">
                  <c:v>16.513000000000012</c:v>
                </c:pt>
                <c:pt idx="21">
                  <c:v>16.678999999999977</c:v>
                </c:pt>
                <c:pt idx="22">
                  <c:v>16.84100000000004</c:v>
                </c:pt>
                <c:pt idx="23">
                  <c:v>16.998000000000012</c:v>
                </c:pt>
                <c:pt idx="24" formatCode="#,##0.00">
                  <c:v>17.147999999999996</c:v>
                </c:pt>
                <c:pt idx="25">
                  <c:v>17.29199999999997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1.3199999999999967</c:v>
                </c:pt>
                <c:pt idx="1">
                  <c:v>1.3109999999999979</c:v>
                </c:pt>
                <c:pt idx="2">
                  <c:v>1.2670000000000023</c:v>
                </c:pt>
                <c:pt idx="3">
                  <c:v>1.2800000000000042</c:v>
                </c:pt>
                <c:pt idx="4">
                  <c:v>0.9340000000000005</c:v>
                </c:pt>
                <c:pt idx="5">
                  <c:v>0.83000000000000029</c:v>
                </c:pt>
                <c:pt idx="6">
                  <c:v>1.597</c:v>
                </c:pt>
                <c:pt idx="7">
                  <c:v>1.3119999999999994</c:v>
                </c:pt>
                <c:pt idx="8">
                  <c:v>1.2369999999999988</c:v>
                </c:pt>
                <c:pt idx="9">
                  <c:v>2.2739999999999987</c:v>
                </c:pt>
                <c:pt idx="10">
                  <c:v>1.8140000000000058</c:v>
                </c:pt>
                <c:pt idx="11">
                  <c:v>1.7959999999999983</c:v>
                </c:pt>
                <c:pt idx="12">
                  <c:v>1.7910000000000044</c:v>
                </c:pt>
                <c:pt idx="13">
                  <c:v>1.7839999999999987</c:v>
                </c:pt>
                <c:pt idx="14">
                  <c:v>1.7809999999999986</c:v>
                </c:pt>
                <c:pt idx="15">
                  <c:v>1.7859999999999945</c:v>
                </c:pt>
                <c:pt idx="16">
                  <c:v>1.7889999999999979</c:v>
                </c:pt>
                <c:pt idx="17">
                  <c:v>1.7919999999999996</c:v>
                </c:pt>
                <c:pt idx="18">
                  <c:v>1.7949999999999973</c:v>
                </c:pt>
                <c:pt idx="19">
                  <c:v>1.7969999999999975</c:v>
                </c:pt>
                <c:pt idx="20">
                  <c:v>1.8000000000000047</c:v>
                </c:pt>
                <c:pt idx="21">
                  <c:v>1.8020000000000009</c:v>
                </c:pt>
                <c:pt idx="22">
                  <c:v>1.8050000000000017</c:v>
                </c:pt>
                <c:pt idx="23">
                  <c:v>1.8069999999999959</c:v>
                </c:pt>
                <c:pt idx="24" formatCode="#,##0.00">
                  <c:v>1.8089999999999991</c:v>
                </c:pt>
                <c:pt idx="25">
                  <c:v>1.8119999999999978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4.4569999999999963</c:v>
                </c:pt>
                <c:pt idx="1">
                  <c:v>3.8670000000000102</c:v>
                </c:pt>
                <c:pt idx="2">
                  <c:v>4.5860000000000012</c:v>
                </c:pt>
                <c:pt idx="3">
                  <c:v>4.4929999999999932</c:v>
                </c:pt>
                <c:pt idx="4">
                  <c:v>4.5000000000000009</c:v>
                </c:pt>
                <c:pt idx="5">
                  <c:v>4.2129999999999947</c:v>
                </c:pt>
                <c:pt idx="6">
                  <c:v>4.3049999999999837</c:v>
                </c:pt>
                <c:pt idx="7">
                  <c:v>4.4220000000000095</c:v>
                </c:pt>
                <c:pt idx="8">
                  <c:v>5.3809999999999913</c:v>
                </c:pt>
                <c:pt idx="9">
                  <c:v>5.0190000000000037</c:v>
                </c:pt>
                <c:pt idx="10">
                  <c:v>4.9619999999999909</c:v>
                </c:pt>
                <c:pt idx="11">
                  <c:v>5.040999999999995</c:v>
                </c:pt>
                <c:pt idx="12">
                  <c:v>5.0630000000000006</c:v>
                </c:pt>
                <c:pt idx="13">
                  <c:v>5.118000000000011</c:v>
                </c:pt>
                <c:pt idx="14">
                  <c:v>5.1579999999999862</c:v>
                </c:pt>
                <c:pt idx="15">
                  <c:v>5.1900000000000048</c:v>
                </c:pt>
                <c:pt idx="16">
                  <c:v>5.218000000000008</c:v>
                </c:pt>
                <c:pt idx="17">
                  <c:v>5.2410000000000032</c:v>
                </c:pt>
                <c:pt idx="18">
                  <c:v>5.2620000000000067</c:v>
                </c:pt>
                <c:pt idx="19">
                  <c:v>5.2819999999999805</c:v>
                </c:pt>
                <c:pt idx="20">
                  <c:v>5.3040000000000092</c:v>
                </c:pt>
                <c:pt idx="21">
                  <c:v>5.3259999999999836</c:v>
                </c:pt>
                <c:pt idx="22">
                  <c:v>5.3460000000000027</c:v>
                </c:pt>
                <c:pt idx="23">
                  <c:v>5.3649999999999807</c:v>
                </c:pt>
                <c:pt idx="24" formatCode="#,##0.00">
                  <c:v>5.3820000000000059</c:v>
                </c:pt>
                <c:pt idx="25">
                  <c:v>5.3970000000000109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2.7160000000000002</c:v>
                </c:pt>
                <c:pt idx="1">
                  <c:v>2.8530000000000069</c:v>
                </c:pt>
                <c:pt idx="2">
                  <c:v>2.9160000000000097</c:v>
                </c:pt>
                <c:pt idx="3">
                  <c:v>2.7250000000000059</c:v>
                </c:pt>
                <c:pt idx="4">
                  <c:v>2.780999999999993</c:v>
                </c:pt>
                <c:pt idx="5">
                  <c:v>2.7509999999999937</c:v>
                </c:pt>
                <c:pt idx="6">
                  <c:v>2.285000000000001</c:v>
                </c:pt>
                <c:pt idx="7">
                  <c:v>2.6700000000000079</c:v>
                </c:pt>
                <c:pt idx="8">
                  <c:v>2.5860000000000127</c:v>
                </c:pt>
                <c:pt idx="9">
                  <c:v>2.4159999999999999</c:v>
                </c:pt>
                <c:pt idx="10">
                  <c:v>2.4179999999999988</c:v>
                </c:pt>
                <c:pt idx="11">
                  <c:v>2.4729999999999892</c:v>
                </c:pt>
                <c:pt idx="12">
                  <c:v>2.4679999999999889</c:v>
                </c:pt>
                <c:pt idx="13">
                  <c:v>2.4620000000000037</c:v>
                </c:pt>
                <c:pt idx="14">
                  <c:v>2.4490000000000065</c:v>
                </c:pt>
                <c:pt idx="15">
                  <c:v>2.4410000000000007</c:v>
                </c:pt>
                <c:pt idx="16">
                  <c:v>2.4349999999999992</c:v>
                </c:pt>
                <c:pt idx="17">
                  <c:v>2.4290000000000078</c:v>
                </c:pt>
                <c:pt idx="18">
                  <c:v>2.4230000000000076</c:v>
                </c:pt>
                <c:pt idx="19">
                  <c:v>2.4170000000000038</c:v>
                </c:pt>
                <c:pt idx="20">
                  <c:v>2.4149999999999996</c:v>
                </c:pt>
                <c:pt idx="21">
                  <c:v>2.4110000000000036</c:v>
                </c:pt>
                <c:pt idx="22">
                  <c:v>2.4069999999999929</c:v>
                </c:pt>
                <c:pt idx="23">
                  <c:v>2.4030000000000022</c:v>
                </c:pt>
                <c:pt idx="24" formatCode="#,##0.00">
                  <c:v>2.3989999999999978</c:v>
                </c:pt>
                <c:pt idx="25">
                  <c:v>2.3950000000000093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2.629999999999999</c:v>
                </c:pt>
                <c:pt idx="1">
                  <c:v>2.2930000000000024</c:v>
                </c:pt>
                <c:pt idx="2">
                  <c:v>2.7690000000000023</c:v>
                </c:pt>
                <c:pt idx="3">
                  <c:v>2.9950000000000045</c:v>
                </c:pt>
                <c:pt idx="4">
                  <c:v>3.0090000000000021</c:v>
                </c:pt>
                <c:pt idx="5">
                  <c:v>2.6410000000000013</c:v>
                </c:pt>
                <c:pt idx="6">
                  <c:v>3.265999999999996</c:v>
                </c:pt>
                <c:pt idx="7">
                  <c:v>3.4080000000000026</c:v>
                </c:pt>
                <c:pt idx="8">
                  <c:v>3.3540000000000045</c:v>
                </c:pt>
                <c:pt idx="9">
                  <c:v>3.4190000000000005</c:v>
                </c:pt>
                <c:pt idx="10">
                  <c:v>4.1139999999999946</c:v>
                </c:pt>
                <c:pt idx="11">
                  <c:v>3.9159999999999999</c:v>
                </c:pt>
                <c:pt idx="12">
                  <c:v>3.7460000000000027</c:v>
                </c:pt>
                <c:pt idx="13">
                  <c:v>3.6329999999999991</c:v>
                </c:pt>
                <c:pt idx="14">
                  <c:v>3.5529999999999982</c:v>
                </c:pt>
                <c:pt idx="15">
                  <c:v>3.5579999999999989</c:v>
                </c:pt>
                <c:pt idx="16">
                  <c:v>3.5760000000000032</c:v>
                </c:pt>
                <c:pt idx="17">
                  <c:v>3.6010000000000009</c:v>
                </c:pt>
                <c:pt idx="18">
                  <c:v>3.629</c:v>
                </c:pt>
                <c:pt idx="19">
                  <c:v>3.6599999999999935</c:v>
                </c:pt>
                <c:pt idx="20">
                  <c:v>3.6909999999999932</c:v>
                </c:pt>
                <c:pt idx="21">
                  <c:v>3.7230000000000052</c:v>
                </c:pt>
                <c:pt idx="22">
                  <c:v>3.7550000000000017</c:v>
                </c:pt>
                <c:pt idx="23">
                  <c:v>3.7880000000000043</c:v>
                </c:pt>
                <c:pt idx="24" formatCode="#,##0.00">
                  <c:v>3.8209999999999975</c:v>
                </c:pt>
                <c:pt idx="25">
                  <c:v>3.8540000000000059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10.914000000000009</c:v>
                </c:pt>
                <c:pt idx="1">
                  <c:v>12.306000000000028</c:v>
                </c:pt>
                <c:pt idx="2">
                  <c:v>12.829000000000002</c:v>
                </c:pt>
                <c:pt idx="3">
                  <c:v>14.280999999999992</c:v>
                </c:pt>
                <c:pt idx="4">
                  <c:v>13.382999999999988</c:v>
                </c:pt>
                <c:pt idx="5">
                  <c:v>13.415000000000026</c:v>
                </c:pt>
                <c:pt idx="6">
                  <c:v>15.792000000000057</c:v>
                </c:pt>
                <c:pt idx="7">
                  <c:v>17.348999999999979</c:v>
                </c:pt>
                <c:pt idx="8">
                  <c:v>17.481999999999953</c:v>
                </c:pt>
                <c:pt idx="9">
                  <c:v>16.32100000000003</c:v>
                </c:pt>
                <c:pt idx="10">
                  <c:v>16.403999999999989</c:v>
                </c:pt>
                <c:pt idx="11">
                  <c:v>16.605999999999945</c:v>
                </c:pt>
                <c:pt idx="12">
                  <c:v>16.666999999999955</c:v>
                </c:pt>
                <c:pt idx="13">
                  <c:v>16.768999999999984</c:v>
                </c:pt>
                <c:pt idx="14">
                  <c:v>16.877000000000013</c:v>
                </c:pt>
                <c:pt idx="15">
                  <c:v>16.966000000000044</c:v>
                </c:pt>
                <c:pt idx="16">
                  <c:v>17.046999999999997</c:v>
                </c:pt>
                <c:pt idx="17">
                  <c:v>17.132999999999974</c:v>
                </c:pt>
                <c:pt idx="18">
                  <c:v>17.224999999999991</c:v>
                </c:pt>
                <c:pt idx="19">
                  <c:v>17.324000000000002</c:v>
                </c:pt>
                <c:pt idx="20">
                  <c:v>17.431000000000008</c:v>
                </c:pt>
                <c:pt idx="21">
                  <c:v>17.537999999999997</c:v>
                </c:pt>
                <c:pt idx="22">
                  <c:v>17.646000000000004</c:v>
                </c:pt>
                <c:pt idx="23">
                  <c:v>17.754999999999967</c:v>
                </c:pt>
                <c:pt idx="24" formatCode="#,##0.00">
                  <c:v>17.86400000000004</c:v>
                </c:pt>
                <c:pt idx="25">
                  <c:v>17.973999999999947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17.594000000000001</c:v>
                </c:pt>
                <c:pt idx="1">
                  <c:v>18.766999999999996</c:v>
                </c:pt>
                <c:pt idx="2">
                  <c:v>16.29300000000007</c:v>
                </c:pt>
                <c:pt idx="3">
                  <c:v>17.148000000000014</c:v>
                </c:pt>
                <c:pt idx="4">
                  <c:v>20.92</c:v>
                </c:pt>
                <c:pt idx="5">
                  <c:v>21.137000000000029</c:v>
                </c:pt>
                <c:pt idx="6">
                  <c:v>24.903999999999996</c:v>
                </c:pt>
                <c:pt idx="7">
                  <c:v>25.029999999999976</c:v>
                </c:pt>
                <c:pt idx="8">
                  <c:v>23.882999999999999</c:v>
                </c:pt>
                <c:pt idx="9">
                  <c:v>24.051999999999971</c:v>
                </c:pt>
                <c:pt idx="10">
                  <c:v>24.335000000000019</c:v>
                </c:pt>
                <c:pt idx="11">
                  <c:v>24.758000000000024</c:v>
                </c:pt>
                <c:pt idx="12">
                  <c:v>25.267999999999986</c:v>
                </c:pt>
                <c:pt idx="13">
                  <c:v>25.604999999999993</c:v>
                </c:pt>
                <c:pt idx="14">
                  <c:v>25.823999999999977</c:v>
                </c:pt>
                <c:pt idx="15">
                  <c:v>25.995000000000051</c:v>
                </c:pt>
                <c:pt idx="16">
                  <c:v>26.186999999999991</c:v>
                </c:pt>
                <c:pt idx="17">
                  <c:v>26.374999999999982</c:v>
                </c:pt>
                <c:pt idx="18">
                  <c:v>26.562000000000033</c:v>
                </c:pt>
                <c:pt idx="19">
                  <c:v>26.749000000000041</c:v>
                </c:pt>
                <c:pt idx="20">
                  <c:v>26.941999999999936</c:v>
                </c:pt>
                <c:pt idx="21">
                  <c:v>27.127000000000002</c:v>
                </c:pt>
                <c:pt idx="22">
                  <c:v>27.312000000000044</c:v>
                </c:pt>
                <c:pt idx="23">
                  <c:v>27.496999999999982</c:v>
                </c:pt>
                <c:pt idx="24" formatCode="#,##0.00">
                  <c:v>27.682000000000027</c:v>
                </c:pt>
                <c:pt idx="25">
                  <c:v>27.867999999999956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7.125000000000008</c:v>
                </c:pt>
                <c:pt idx="1">
                  <c:v>5.4930000000000021</c:v>
                </c:pt>
                <c:pt idx="2">
                  <c:v>5.9159999999999853</c:v>
                </c:pt>
                <c:pt idx="3">
                  <c:v>6.4309999999999965</c:v>
                </c:pt>
                <c:pt idx="4">
                  <c:v>6.5049999999999972</c:v>
                </c:pt>
                <c:pt idx="5">
                  <c:v>6.3009999999999922</c:v>
                </c:pt>
                <c:pt idx="6">
                  <c:v>6.9740000000000109</c:v>
                </c:pt>
                <c:pt idx="7">
                  <c:v>6.8470000000000049</c:v>
                </c:pt>
                <c:pt idx="8">
                  <c:v>7.1649999999999796</c:v>
                </c:pt>
                <c:pt idx="9">
                  <c:v>6.2150000000000007</c:v>
                </c:pt>
                <c:pt idx="10">
                  <c:v>6.370999999999988</c:v>
                </c:pt>
                <c:pt idx="11">
                  <c:v>6.2579999999999893</c:v>
                </c:pt>
                <c:pt idx="12">
                  <c:v>5.8689999999999944</c:v>
                </c:pt>
                <c:pt idx="13">
                  <c:v>5.752000000000006</c:v>
                </c:pt>
                <c:pt idx="14">
                  <c:v>5.8149999999999915</c:v>
                </c:pt>
                <c:pt idx="15">
                  <c:v>5.8420000000000076</c:v>
                </c:pt>
                <c:pt idx="16">
                  <c:v>5.8780000000000028</c:v>
                </c:pt>
                <c:pt idx="17">
                  <c:v>5.908000000000011</c:v>
                </c:pt>
                <c:pt idx="18">
                  <c:v>5.9349999999999961</c:v>
                </c:pt>
                <c:pt idx="19">
                  <c:v>5.9589999999999854</c:v>
                </c:pt>
                <c:pt idx="20">
                  <c:v>5.9849999999999861</c:v>
                </c:pt>
                <c:pt idx="21">
                  <c:v>6.0140000000000011</c:v>
                </c:pt>
                <c:pt idx="22">
                  <c:v>6.0429999999999993</c:v>
                </c:pt>
                <c:pt idx="23">
                  <c:v>6.0730000000000048</c:v>
                </c:pt>
                <c:pt idx="24" formatCode="#,##0.00">
                  <c:v>6.1020000000000039</c:v>
                </c:pt>
                <c:pt idx="25">
                  <c:v>6.1310000000000011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6.0729999999999924</c:v>
                </c:pt>
                <c:pt idx="1">
                  <c:v>6.7350000000000092</c:v>
                </c:pt>
                <c:pt idx="2">
                  <c:v>6.7580000000000009</c:v>
                </c:pt>
                <c:pt idx="3">
                  <c:v>4.6209999999999942</c:v>
                </c:pt>
                <c:pt idx="4">
                  <c:v>7.1640000000000077</c:v>
                </c:pt>
                <c:pt idx="5">
                  <c:v>5.7839999999999998</c:v>
                </c:pt>
                <c:pt idx="6">
                  <c:v>7.0339999999999909</c:v>
                </c:pt>
                <c:pt idx="7">
                  <c:v>6.2190000000000003</c:v>
                </c:pt>
                <c:pt idx="8">
                  <c:v>7.8060000000000089</c:v>
                </c:pt>
                <c:pt idx="9">
                  <c:v>8.4490000000000229</c:v>
                </c:pt>
                <c:pt idx="10">
                  <c:v>9.7550000000000061</c:v>
                </c:pt>
                <c:pt idx="11">
                  <c:v>9.100000000000005</c:v>
                </c:pt>
                <c:pt idx="12">
                  <c:v>8.7230000000000061</c:v>
                </c:pt>
                <c:pt idx="13">
                  <c:v>8.672000000000013</c:v>
                </c:pt>
                <c:pt idx="14">
                  <c:v>8.6400000000000041</c:v>
                </c:pt>
                <c:pt idx="15">
                  <c:v>8.5980000000000132</c:v>
                </c:pt>
                <c:pt idx="16">
                  <c:v>8.5520000000000191</c:v>
                </c:pt>
                <c:pt idx="17">
                  <c:v>8.5079999999999991</c:v>
                </c:pt>
                <c:pt idx="18">
                  <c:v>8.4659999999999975</c:v>
                </c:pt>
                <c:pt idx="19">
                  <c:v>8.4269999999999943</c:v>
                </c:pt>
                <c:pt idx="20">
                  <c:v>8.3930000000000078</c:v>
                </c:pt>
                <c:pt idx="21">
                  <c:v>8.3610000000000042</c:v>
                </c:pt>
                <c:pt idx="22">
                  <c:v>8.3299999999999983</c:v>
                </c:pt>
                <c:pt idx="23">
                  <c:v>8.3010000000000002</c:v>
                </c:pt>
                <c:pt idx="24" formatCode="#,##0.00">
                  <c:v>8.2730000000000068</c:v>
                </c:pt>
                <c:pt idx="25">
                  <c:v>8.2460000000000004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23.41199999999996</c:v>
                </c:pt>
                <c:pt idx="1">
                  <c:v>20.574000000000016</c:v>
                </c:pt>
                <c:pt idx="2">
                  <c:v>21.885000000000023</c:v>
                </c:pt>
                <c:pt idx="3">
                  <c:v>20.242000000000019</c:v>
                </c:pt>
                <c:pt idx="4">
                  <c:v>20.644000000000027</c:v>
                </c:pt>
                <c:pt idx="5">
                  <c:v>16.866</c:v>
                </c:pt>
                <c:pt idx="6">
                  <c:v>16.093000000000021</c:v>
                </c:pt>
                <c:pt idx="7">
                  <c:v>15.74500000000001</c:v>
                </c:pt>
                <c:pt idx="8">
                  <c:v>16.317999999999948</c:v>
                </c:pt>
                <c:pt idx="9">
                  <c:v>15.356000000000014</c:v>
                </c:pt>
                <c:pt idx="10">
                  <c:v>16.434000000000008</c:v>
                </c:pt>
                <c:pt idx="11">
                  <c:v>16.442000000000029</c:v>
                </c:pt>
                <c:pt idx="12">
                  <c:v>16.481999999999967</c:v>
                </c:pt>
                <c:pt idx="13">
                  <c:v>16.466999999999963</c:v>
                </c:pt>
                <c:pt idx="14">
                  <c:v>16.452999999999999</c:v>
                </c:pt>
                <c:pt idx="15">
                  <c:v>16.466000000000022</c:v>
                </c:pt>
                <c:pt idx="16">
                  <c:v>16.466999999999992</c:v>
                </c:pt>
                <c:pt idx="17">
                  <c:v>16.469000000000033</c:v>
                </c:pt>
                <c:pt idx="18">
                  <c:v>16.471999999999991</c:v>
                </c:pt>
                <c:pt idx="19">
                  <c:v>16.475999999999999</c:v>
                </c:pt>
                <c:pt idx="20">
                  <c:v>16.480000000000018</c:v>
                </c:pt>
                <c:pt idx="21">
                  <c:v>16.485000000000007</c:v>
                </c:pt>
                <c:pt idx="22">
                  <c:v>16.490999999999968</c:v>
                </c:pt>
                <c:pt idx="23">
                  <c:v>16.497999999999983</c:v>
                </c:pt>
                <c:pt idx="24" formatCode="#,##0.00">
                  <c:v>16.501999999999985</c:v>
                </c:pt>
                <c:pt idx="25">
                  <c:v>16.505000000000031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27.647999999999971</c:v>
                </c:pt>
                <c:pt idx="1">
                  <c:v>23.745999999999977</c:v>
                </c:pt>
                <c:pt idx="2">
                  <c:v>23.666999999999987</c:v>
                </c:pt>
                <c:pt idx="3">
                  <c:v>25.868999999999961</c:v>
                </c:pt>
                <c:pt idx="4">
                  <c:v>23.730999999999977</c:v>
                </c:pt>
                <c:pt idx="5">
                  <c:v>25.66100000000003</c:v>
                </c:pt>
                <c:pt idx="6">
                  <c:v>24.063999999999997</c:v>
                </c:pt>
                <c:pt idx="7">
                  <c:v>24.884000000000025</c:v>
                </c:pt>
                <c:pt idx="8">
                  <c:v>25.28899999999997</c:v>
                </c:pt>
                <c:pt idx="9">
                  <c:v>24.410000000000036</c:v>
                </c:pt>
                <c:pt idx="10">
                  <c:v>24.248000000000022</c:v>
                </c:pt>
                <c:pt idx="11">
                  <c:v>24.167999999999957</c:v>
                </c:pt>
                <c:pt idx="12">
                  <c:v>24.104999999999993</c:v>
                </c:pt>
                <c:pt idx="13">
                  <c:v>24.114000000000011</c:v>
                </c:pt>
                <c:pt idx="14">
                  <c:v>24.151999999999973</c:v>
                </c:pt>
                <c:pt idx="15">
                  <c:v>24.209</c:v>
                </c:pt>
                <c:pt idx="16">
                  <c:v>24.234000000000005</c:v>
                </c:pt>
                <c:pt idx="17">
                  <c:v>24.263999999999964</c:v>
                </c:pt>
                <c:pt idx="18">
                  <c:v>24.298999999999992</c:v>
                </c:pt>
                <c:pt idx="19">
                  <c:v>24.341000000000019</c:v>
                </c:pt>
                <c:pt idx="20">
                  <c:v>24.40200000000004</c:v>
                </c:pt>
                <c:pt idx="21">
                  <c:v>24.46299999999999</c:v>
                </c:pt>
                <c:pt idx="22">
                  <c:v>24.526000000000018</c:v>
                </c:pt>
                <c:pt idx="23">
                  <c:v>24.59</c:v>
                </c:pt>
                <c:pt idx="24" formatCode="#,##0.00">
                  <c:v>24.652000000000022</c:v>
                </c:pt>
                <c:pt idx="25">
                  <c:v>24.714999999999982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34.766999999999996</c:v>
                </c:pt>
                <c:pt idx="1">
                  <c:v>35.838000000000044</c:v>
                </c:pt>
                <c:pt idx="2">
                  <c:v>36.924999999999997</c:v>
                </c:pt>
                <c:pt idx="3">
                  <c:v>36.349999999999987</c:v>
                </c:pt>
                <c:pt idx="4">
                  <c:v>35.984999999999935</c:v>
                </c:pt>
                <c:pt idx="5">
                  <c:v>37.940000000000069</c:v>
                </c:pt>
                <c:pt idx="6">
                  <c:v>37.544000000000075</c:v>
                </c:pt>
                <c:pt idx="7">
                  <c:v>37.747000000000064</c:v>
                </c:pt>
                <c:pt idx="8">
                  <c:v>36.282999999999973</c:v>
                </c:pt>
                <c:pt idx="9">
                  <c:v>37.71600000000003</c:v>
                </c:pt>
                <c:pt idx="10">
                  <c:v>37.780000000000058</c:v>
                </c:pt>
                <c:pt idx="11">
                  <c:v>38.421000000000014</c:v>
                </c:pt>
                <c:pt idx="12">
                  <c:v>39.026999999999866</c:v>
                </c:pt>
                <c:pt idx="13">
                  <c:v>39.589999999999925</c:v>
                </c:pt>
                <c:pt idx="14">
                  <c:v>40.190000000000076</c:v>
                </c:pt>
                <c:pt idx="15">
                  <c:v>40.699000000000055</c:v>
                </c:pt>
                <c:pt idx="16">
                  <c:v>41.124000000000002</c:v>
                </c:pt>
                <c:pt idx="17">
                  <c:v>41.525999999999982</c:v>
                </c:pt>
                <c:pt idx="18">
                  <c:v>41.921000000000028</c:v>
                </c:pt>
                <c:pt idx="19">
                  <c:v>42.314999999999984</c:v>
                </c:pt>
                <c:pt idx="20">
                  <c:v>42.708000000000034</c:v>
                </c:pt>
                <c:pt idx="21">
                  <c:v>43.099000000000061</c:v>
                </c:pt>
                <c:pt idx="22">
                  <c:v>43.489999999999995</c:v>
                </c:pt>
                <c:pt idx="23">
                  <c:v>43.885000000000019</c:v>
                </c:pt>
                <c:pt idx="24" formatCode="#,##0.00">
                  <c:v>44.284999999999933</c:v>
                </c:pt>
                <c:pt idx="25">
                  <c:v>44.689999999999948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7.645000000000004</c:v>
                </c:pt>
                <c:pt idx="1">
                  <c:v>8.3400000000000016</c:v>
                </c:pt>
                <c:pt idx="2">
                  <c:v>8.0030000000000001</c:v>
                </c:pt>
                <c:pt idx="3">
                  <c:v>8.5150000000000023</c:v>
                </c:pt>
                <c:pt idx="4">
                  <c:v>9.409999999999993</c:v>
                </c:pt>
                <c:pt idx="5">
                  <c:v>7.5940000000000056</c:v>
                </c:pt>
                <c:pt idx="6">
                  <c:v>8.237999999999996</c:v>
                </c:pt>
                <c:pt idx="7">
                  <c:v>7.7610000000000099</c:v>
                </c:pt>
                <c:pt idx="8">
                  <c:v>8.8850000000000193</c:v>
                </c:pt>
                <c:pt idx="9">
                  <c:v>8.0470000000000041</c:v>
                </c:pt>
                <c:pt idx="10">
                  <c:v>6.5570000000000119</c:v>
                </c:pt>
                <c:pt idx="11">
                  <c:v>6.4880000000000013</c:v>
                </c:pt>
                <c:pt idx="12">
                  <c:v>6.4770000000000021</c:v>
                </c:pt>
                <c:pt idx="13">
                  <c:v>6.5180000000000042</c:v>
                </c:pt>
                <c:pt idx="14">
                  <c:v>6.6380000000000017</c:v>
                </c:pt>
                <c:pt idx="15">
                  <c:v>6.6880000000000006</c:v>
                </c:pt>
                <c:pt idx="16">
                  <c:v>6.7239999999999966</c:v>
                </c:pt>
                <c:pt idx="17">
                  <c:v>6.7469999999999928</c:v>
                </c:pt>
                <c:pt idx="18">
                  <c:v>6.7599999999999945</c:v>
                </c:pt>
                <c:pt idx="19">
                  <c:v>6.7679999999999856</c:v>
                </c:pt>
                <c:pt idx="20">
                  <c:v>6.7779999999999889</c:v>
                </c:pt>
                <c:pt idx="21">
                  <c:v>6.7839999999999971</c:v>
                </c:pt>
                <c:pt idx="22">
                  <c:v>6.7899999999999947</c:v>
                </c:pt>
                <c:pt idx="23">
                  <c:v>6.7949999999999946</c:v>
                </c:pt>
                <c:pt idx="24">
                  <c:v>6.7999999999999945</c:v>
                </c:pt>
                <c:pt idx="25">
                  <c:v>6.8039999999999985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32.945999999999984</c:v>
                </c:pt>
                <c:pt idx="1">
                  <c:v>32.626999999999974</c:v>
                </c:pt>
                <c:pt idx="2">
                  <c:v>34.473000000000042</c:v>
                </c:pt>
                <c:pt idx="3">
                  <c:v>35.388000000000069</c:v>
                </c:pt>
                <c:pt idx="4">
                  <c:v>37.743999999999915</c:v>
                </c:pt>
                <c:pt idx="5">
                  <c:v>39.602999999999994</c:v>
                </c:pt>
                <c:pt idx="6">
                  <c:v>37.061000000000078</c:v>
                </c:pt>
                <c:pt idx="7">
                  <c:v>40.747000000000121</c:v>
                </c:pt>
                <c:pt idx="8">
                  <c:v>42.618000000000073</c:v>
                </c:pt>
                <c:pt idx="9">
                  <c:v>39.448999999999998</c:v>
                </c:pt>
                <c:pt idx="10">
                  <c:v>40.615000000000038</c:v>
                </c:pt>
                <c:pt idx="11">
                  <c:v>40.414000000000058</c:v>
                </c:pt>
                <c:pt idx="12">
                  <c:v>40.020000000000017</c:v>
                </c:pt>
                <c:pt idx="13">
                  <c:v>39.677999999999983</c:v>
                </c:pt>
                <c:pt idx="14">
                  <c:v>39.370000000000012</c:v>
                </c:pt>
                <c:pt idx="15">
                  <c:v>38.924999999999869</c:v>
                </c:pt>
                <c:pt idx="16">
                  <c:v>38.501000000000047</c:v>
                </c:pt>
                <c:pt idx="17">
                  <c:v>38.072999999999929</c:v>
                </c:pt>
                <c:pt idx="18">
                  <c:v>37.649999999999963</c:v>
                </c:pt>
                <c:pt idx="19">
                  <c:v>37.238999999999919</c:v>
                </c:pt>
                <c:pt idx="20">
                  <c:v>36.856999999999992</c:v>
                </c:pt>
                <c:pt idx="21">
                  <c:v>36.47199999999998</c:v>
                </c:pt>
                <c:pt idx="22">
                  <c:v>36.095999999999954</c:v>
                </c:pt>
                <c:pt idx="23">
                  <c:v>35.727000000000004</c:v>
                </c:pt>
                <c:pt idx="24">
                  <c:v>35.36500000000008</c:v>
                </c:pt>
                <c:pt idx="25">
                  <c:v>35.014000000000152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19.152999999999999</c:v>
                </c:pt>
                <c:pt idx="1">
                  <c:v>19.73099999999997</c:v>
                </c:pt>
                <c:pt idx="2">
                  <c:v>17.676999999999996</c:v>
                </c:pt>
                <c:pt idx="3">
                  <c:v>15.80299999999998</c:v>
                </c:pt>
                <c:pt idx="4">
                  <c:v>18.22100000000006</c:v>
                </c:pt>
                <c:pt idx="5">
                  <c:v>17.583999999999989</c:v>
                </c:pt>
                <c:pt idx="6">
                  <c:v>17.87699999999996</c:v>
                </c:pt>
                <c:pt idx="7">
                  <c:v>19.19700000000006</c:v>
                </c:pt>
                <c:pt idx="8">
                  <c:v>16.914999999999999</c:v>
                </c:pt>
                <c:pt idx="9">
                  <c:v>20.160000000000085</c:v>
                </c:pt>
                <c:pt idx="10">
                  <c:v>21.725000000000072</c:v>
                </c:pt>
                <c:pt idx="11">
                  <c:v>21.256000000000032</c:v>
                </c:pt>
                <c:pt idx="12">
                  <c:v>21.241000000000014</c:v>
                </c:pt>
                <c:pt idx="13">
                  <c:v>21.21699999999997</c:v>
                </c:pt>
                <c:pt idx="14">
                  <c:v>21.246999999999993</c:v>
                </c:pt>
                <c:pt idx="15">
                  <c:v>21.307999999999922</c:v>
                </c:pt>
                <c:pt idx="16">
                  <c:v>21.346000000000004</c:v>
                </c:pt>
                <c:pt idx="17">
                  <c:v>21.33600000000002</c:v>
                </c:pt>
                <c:pt idx="18">
                  <c:v>21.347999999999967</c:v>
                </c:pt>
                <c:pt idx="19">
                  <c:v>21.346999999999962</c:v>
                </c:pt>
                <c:pt idx="20">
                  <c:v>21.36900000000005</c:v>
                </c:pt>
                <c:pt idx="21">
                  <c:v>21.395000000000039</c:v>
                </c:pt>
                <c:pt idx="22">
                  <c:v>21.423999999999968</c:v>
                </c:pt>
                <c:pt idx="23">
                  <c:v>21.454999999999988</c:v>
                </c:pt>
                <c:pt idx="24" formatCode="#,##0.00">
                  <c:v>21.486999999999966</c:v>
                </c:pt>
                <c:pt idx="25">
                  <c:v>21.520000000000049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71.543000000000006</c:v>
                </c:pt>
                <c:pt idx="1">
                  <c:v>71.21200000000006</c:v>
                </c:pt>
                <c:pt idx="2">
                  <c:v>65.448999999999913</c:v>
                </c:pt>
                <c:pt idx="3">
                  <c:v>67.21400000000007</c:v>
                </c:pt>
                <c:pt idx="4">
                  <c:v>69.00800000000001</c:v>
                </c:pt>
                <c:pt idx="5">
                  <c:v>69.771000000000015</c:v>
                </c:pt>
                <c:pt idx="6">
                  <c:v>75.818000000000026</c:v>
                </c:pt>
                <c:pt idx="7">
                  <c:v>77.197000000000003</c:v>
                </c:pt>
                <c:pt idx="8">
                  <c:v>74.680000000000121</c:v>
                </c:pt>
                <c:pt idx="9">
                  <c:v>70.333999999999989</c:v>
                </c:pt>
                <c:pt idx="10">
                  <c:v>69.527999999999949</c:v>
                </c:pt>
                <c:pt idx="11">
                  <c:v>69.05499999999995</c:v>
                </c:pt>
                <c:pt idx="12">
                  <c:v>69.216999999999999</c:v>
                </c:pt>
                <c:pt idx="13">
                  <c:v>69.525999999999939</c:v>
                </c:pt>
                <c:pt idx="14">
                  <c:v>69.985000000000099</c:v>
                </c:pt>
                <c:pt idx="15">
                  <c:v>70.355999999999995</c:v>
                </c:pt>
                <c:pt idx="16">
                  <c:v>70.634999999999991</c:v>
                </c:pt>
                <c:pt idx="17">
                  <c:v>70.885000000000133</c:v>
                </c:pt>
                <c:pt idx="18">
                  <c:v>71.121000000000095</c:v>
                </c:pt>
                <c:pt idx="19">
                  <c:v>71.349999999999966</c:v>
                </c:pt>
                <c:pt idx="20">
                  <c:v>71.588000000000108</c:v>
                </c:pt>
                <c:pt idx="21">
                  <c:v>71.817999999999955</c:v>
                </c:pt>
                <c:pt idx="22">
                  <c:v>72.046000000000021</c:v>
                </c:pt>
                <c:pt idx="23">
                  <c:v>72.281000000000077</c:v>
                </c:pt>
                <c:pt idx="24">
                  <c:v>72.506000000000014</c:v>
                </c:pt>
                <c:pt idx="25">
                  <c:v>72.724000000000004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52.829000000000001</c:v>
                </c:pt>
                <c:pt idx="1">
                  <c:v>53.62500000000005</c:v>
                </c:pt>
                <c:pt idx="2">
                  <c:v>53.334000000000074</c:v>
                </c:pt>
                <c:pt idx="3">
                  <c:v>53.974000000000004</c:v>
                </c:pt>
                <c:pt idx="4">
                  <c:v>59.195999999999991</c:v>
                </c:pt>
                <c:pt idx="5">
                  <c:v>57.072000000000038</c:v>
                </c:pt>
                <c:pt idx="6">
                  <c:v>66.157000000000025</c:v>
                </c:pt>
                <c:pt idx="7">
                  <c:v>67.256999999999977</c:v>
                </c:pt>
                <c:pt idx="8">
                  <c:v>68.893999999999949</c:v>
                </c:pt>
                <c:pt idx="9">
                  <c:v>68.165000000000035</c:v>
                </c:pt>
                <c:pt idx="10">
                  <c:v>70.172999999999988</c:v>
                </c:pt>
                <c:pt idx="11">
                  <c:v>69.947999999999951</c:v>
                </c:pt>
                <c:pt idx="12">
                  <c:v>69.594999999999942</c:v>
                </c:pt>
                <c:pt idx="13">
                  <c:v>69.795000000000016</c:v>
                </c:pt>
                <c:pt idx="14">
                  <c:v>70.09699999999998</c:v>
                </c:pt>
                <c:pt idx="15">
                  <c:v>70.376000000000118</c:v>
                </c:pt>
                <c:pt idx="16">
                  <c:v>70.682000000000016</c:v>
                </c:pt>
                <c:pt idx="17">
                  <c:v>70.986999999999981</c:v>
                </c:pt>
                <c:pt idx="18">
                  <c:v>71.297000000000025</c:v>
                </c:pt>
                <c:pt idx="19">
                  <c:v>71.614999999999995</c:v>
                </c:pt>
                <c:pt idx="20">
                  <c:v>71.960999999999942</c:v>
                </c:pt>
                <c:pt idx="21">
                  <c:v>72.301999999999992</c:v>
                </c:pt>
                <c:pt idx="22">
                  <c:v>72.644000000000048</c:v>
                </c:pt>
                <c:pt idx="23">
                  <c:v>72.988999999999933</c:v>
                </c:pt>
                <c:pt idx="24">
                  <c:v>73.332000000000079</c:v>
                </c:pt>
                <c:pt idx="25">
                  <c:v>73.676999999999921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85.826999999999927</c:v>
                </c:pt>
                <c:pt idx="1">
                  <c:v>80.158000000000044</c:v>
                </c:pt>
                <c:pt idx="2">
                  <c:v>82.477000000000004</c:v>
                </c:pt>
                <c:pt idx="3">
                  <c:v>82.460999999999956</c:v>
                </c:pt>
                <c:pt idx="4">
                  <c:v>80.359999999999928</c:v>
                </c:pt>
                <c:pt idx="5">
                  <c:v>80.467000000000098</c:v>
                </c:pt>
                <c:pt idx="6">
                  <c:v>77.701000000000093</c:v>
                </c:pt>
                <c:pt idx="7">
                  <c:v>78.37600000000009</c:v>
                </c:pt>
                <c:pt idx="8">
                  <c:v>77.889999999999887</c:v>
                </c:pt>
                <c:pt idx="9">
                  <c:v>77.482000000000085</c:v>
                </c:pt>
                <c:pt idx="10">
                  <c:v>78.462000000000089</c:v>
                </c:pt>
                <c:pt idx="11">
                  <c:v>79.031000000000006</c:v>
                </c:pt>
                <c:pt idx="12">
                  <c:v>79.613999999999834</c:v>
                </c:pt>
                <c:pt idx="13">
                  <c:v>80.170999999999907</c:v>
                </c:pt>
                <c:pt idx="14">
                  <c:v>80.795000000000044</c:v>
                </c:pt>
                <c:pt idx="15">
                  <c:v>81.37400000000008</c:v>
                </c:pt>
                <c:pt idx="16">
                  <c:v>81.824999999999989</c:v>
                </c:pt>
                <c:pt idx="17">
                  <c:v>82.258999999999986</c:v>
                </c:pt>
                <c:pt idx="18">
                  <c:v>82.692000000000007</c:v>
                </c:pt>
                <c:pt idx="19">
                  <c:v>83.132000000000005</c:v>
                </c:pt>
                <c:pt idx="20">
                  <c:v>83.590000000000089</c:v>
                </c:pt>
                <c:pt idx="21">
                  <c:v>84.047000000000054</c:v>
                </c:pt>
                <c:pt idx="22">
                  <c:v>84.506999999999977</c:v>
                </c:pt>
                <c:pt idx="23">
                  <c:v>84.972999999999999</c:v>
                </c:pt>
                <c:pt idx="24">
                  <c:v>85.438999999999936</c:v>
                </c:pt>
                <c:pt idx="25">
                  <c:v>85.909999999999968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29.573561786314162</c:v>
                </c:pt>
                <c:pt idx="1">
                  <c:v>27.332961750156777</c:v>
                </c:pt>
                <c:pt idx="2">
                  <c:v>29.058106064962146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20.975335457622638</c:v>
                </c:pt>
                <c:pt idx="1">
                  <c:v>24.445412108966746</c:v>
                </c:pt>
                <c:pt idx="2">
                  <c:v>24.920429292843842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25.642524008511852</c:v>
                </c:pt>
                <c:pt idx="1">
                  <c:v>24.220720406883544</c:v>
                </c:pt>
                <c:pt idx="2">
                  <c:v>24.598087597116844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6.4625437813084528</c:v>
                </c:pt>
                <c:pt idx="1">
                  <c:v>7.5681042290810492</c:v>
                </c:pt>
                <c:pt idx="2">
                  <c:v>7.2789016705620657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14.555056947859345</c:v>
                </c:pt>
                <c:pt idx="1">
                  <c:v>14.14861004668014</c:v>
                </c:pt>
                <c:pt idx="2">
                  <c:v>11.843097727372708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2.7909780183835564</c:v>
                </c:pt>
                <c:pt idx="1">
                  <c:v>2.2841914582317315</c:v>
                </c:pt>
                <c:pt idx="2">
                  <c:v>2.3013776471423872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-2.0050000000000097</c:v>
                </c:pt>
                <c:pt idx="1">
                  <c:v>13.100999999999949</c:v>
                </c:pt>
                <c:pt idx="2">
                  <c:v>-0.24300000000006605</c:v>
                </c:pt>
                <c:pt idx="3">
                  <c:v>4.1410000000000835</c:v>
                </c:pt>
                <c:pt idx="4">
                  <c:v>1.0120000000000431</c:v>
                </c:pt>
                <c:pt idx="5">
                  <c:v>-1.0369999999999937</c:v>
                </c:pt>
                <c:pt idx="7">
                  <c:v>14.969000000000051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7.4479999999998796</c:v>
                </c:pt>
                <c:pt idx="1">
                  <c:v>3.5039999999999338</c:v>
                </c:pt>
                <c:pt idx="2">
                  <c:v>3.1960000000000548</c:v>
                </c:pt>
                <c:pt idx="3">
                  <c:v>-0.20500000000002316</c:v>
                </c:pt>
                <c:pt idx="4">
                  <c:v>-5.6009999999998854</c:v>
                </c:pt>
                <c:pt idx="5">
                  <c:v>0.24699999999998656</c:v>
                </c:pt>
                <c:pt idx="7">
                  <c:v>8.5889999999999453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0.19673785372678054</c:v>
                </c:pt>
                <c:pt idx="2">
                  <c:v>-0.6767876472417389</c:v>
                </c:pt>
                <c:pt idx="3">
                  <c:v>-2.0811938674386021</c:v>
                </c:pt>
                <c:pt idx="4">
                  <c:v>-0.91163817967985228</c:v>
                </c:pt>
                <c:pt idx="6">
                  <c:v>-1.4567790303665618E-2</c:v>
                </c:pt>
                <c:pt idx="7">
                  <c:v>0.58679640174559289</c:v>
                </c:pt>
                <c:pt idx="8">
                  <c:v>0.30975810605959886</c:v>
                </c:pt>
                <c:pt idx="10">
                  <c:v>2.6818725114841735</c:v>
                </c:pt>
                <c:pt idx="11">
                  <c:v>-1.0482373718011861</c:v>
                </c:pt>
                <c:pt idx="12">
                  <c:v>-3.0127237618648994E-2</c:v>
                </c:pt>
                <c:pt idx="14">
                  <c:v>-0.75867498749238038</c:v>
                </c:pt>
                <c:pt idx="15">
                  <c:v>-0.63736261333448008</c:v>
                </c:pt>
                <c:pt idx="16">
                  <c:v>1.2466520655409319</c:v>
                </c:pt>
                <c:pt idx="17">
                  <c:v>0.83367685416433357</c:v>
                </c:pt>
                <c:pt idx="19">
                  <c:v>-0.86194029425630259</c:v>
                </c:pt>
                <c:pt idx="20">
                  <c:v>-0.99949044445415414</c:v>
                </c:pt>
                <c:pt idx="21">
                  <c:v>-0.77037259639370914</c:v>
                </c:pt>
                <c:pt idx="22">
                  <c:v>0.56901635559787334</c:v>
                </c:pt>
                <c:pt idx="23">
                  <c:v>-0.67818465042960296</c:v>
                </c:pt>
                <c:pt idx="25">
                  <c:v>-0.96383614748428714</c:v>
                </c:pt>
                <c:pt idx="26">
                  <c:v>-0.75762846774740655</c:v>
                </c:pt>
                <c:pt idx="27">
                  <c:v>-0.79286876151343222</c:v>
                </c:pt>
                <c:pt idx="29">
                  <c:v>-3.9176461582168809E-2</c:v>
                </c:pt>
                <c:pt idx="30">
                  <c:v>-8.9476628564211236E-2</c:v>
                </c:pt>
                <c:pt idx="31">
                  <c:v>1.8888830142726354</c:v>
                </c:pt>
                <c:pt idx="32">
                  <c:v>0.78340538876966459</c:v>
                </c:pt>
                <c:pt idx="33">
                  <c:v>-0.60061886472558834</c:v>
                </c:pt>
                <c:pt idx="34">
                  <c:v>0.22540066457155117</c:v>
                </c:pt>
                <c:pt idx="36">
                  <c:v>1.4594262667591895</c:v>
                </c:pt>
                <c:pt idx="37">
                  <c:v>0.66934685739377109</c:v>
                </c:pt>
                <c:pt idx="38">
                  <c:v>1.2072461824123026</c:v>
                </c:pt>
                <c:pt idx="39">
                  <c:v>0.95937568039257126</c:v>
                </c:pt>
                <c:pt idx="40">
                  <c:v>1.1089795680037096</c:v>
                </c:pt>
                <c:pt idx="42">
                  <c:v>2.0869788969577252</c:v>
                </c:pt>
                <c:pt idx="43">
                  <c:v>-1.0386620966951199E-2</c:v>
                </c:pt>
                <c:pt idx="44">
                  <c:v>0.71316502473344201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1.076850422885034</c:v>
                </c:pt>
                <c:pt idx="2">
                  <c:v>-1.5062296760268157</c:v>
                </c:pt>
                <c:pt idx="3">
                  <c:v>-4.0678547031763879</c:v>
                </c:pt>
                <c:pt idx="4">
                  <c:v>-2.0018653897470595</c:v>
                </c:pt>
                <c:pt idx="6">
                  <c:v>-1.4656559536828317</c:v>
                </c:pt>
                <c:pt idx="7">
                  <c:v>-1.8367536905913417</c:v>
                </c:pt>
                <c:pt idx="8">
                  <c:v>-1.6629679873027881</c:v>
                </c:pt>
                <c:pt idx="10">
                  <c:v>3.0775735282881467</c:v>
                </c:pt>
                <c:pt idx="11">
                  <c:v>-0.38499016923645435</c:v>
                </c:pt>
                <c:pt idx="12">
                  <c:v>0.32995251028304917</c:v>
                </c:pt>
                <c:pt idx="14">
                  <c:v>1.9884750596517842</c:v>
                </c:pt>
                <c:pt idx="15">
                  <c:v>2.6022265068323724</c:v>
                </c:pt>
                <c:pt idx="16">
                  <c:v>-0.7650661025437544</c:v>
                </c:pt>
                <c:pt idx="17">
                  <c:v>-1.8091884821458404E-2</c:v>
                </c:pt>
                <c:pt idx="19">
                  <c:v>-3.208096076546918</c:v>
                </c:pt>
                <c:pt idx="20">
                  <c:v>-2.7874410948340866</c:v>
                </c:pt>
                <c:pt idx="21">
                  <c:v>-1.2374602675397917</c:v>
                </c:pt>
                <c:pt idx="22">
                  <c:v>-4.1431116116209203</c:v>
                </c:pt>
                <c:pt idx="23">
                  <c:v>-2.492437072687359</c:v>
                </c:pt>
                <c:pt idx="25">
                  <c:v>-1.9586505461766546</c:v>
                </c:pt>
                <c:pt idx="26">
                  <c:v>1.1004183071925411</c:v>
                </c:pt>
                <c:pt idx="27">
                  <c:v>0.52946741204655812</c:v>
                </c:pt>
                <c:pt idx="29">
                  <c:v>3.6608816150981882</c:v>
                </c:pt>
                <c:pt idx="30">
                  <c:v>5.8944496377342448</c:v>
                </c:pt>
                <c:pt idx="31">
                  <c:v>1.4527892371726914</c:v>
                </c:pt>
                <c:pt idx="32">
                  <c:v>2.5579500626133234</c:v>
                </c:pt>
                <c:pt idx="33">
                  <c:v>6.4933574587781706</c:v>
                </c:pt>
                <c:pt idx="34">
                  <c:v>3.9349945476058634</c:v>
                </c:pt>
                <c:pt idx="36">
                  <c:v>7.252531380296201</c:v>
                </c:pt>
                <c:pt idx="37">
                  <c:v>1.6442976175946145</c:v>
                </c:pt>
                <c:pt idx="38">
                  <c:v>2.5139695918683813</c:v>
                </c:pt>
                <c:pt idx="39">
                  <c:v>5.7360559735192496</c:v>
                </c:pt>
                <c:pt idx="40">
                  <c:v>4.4069280166312508</c:v>
                </c:pt>
                <c:pt idx="42">
                  <c:v>2.3778657119880364</c:v>
                </c:pt>
                <c:pt idx="43">
                  <c:v>5.4820039052831504</c:v>
                </c:pt>
                <c:pt idx="44">
                  <c:v>4.4504976202659252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4.6265677252613795</c:v>
                </c:pt>
                <c:pt idx="1">
                  <c:v>0.99615667000116925</c:v>
                </c:pt>
                <c:pt idx="2">
                  <c:v>3.4055796574420043</c:v>
                </c:pt>
                <c:pt idx="3">
                  <c:v>1.4842327104629991</c:v>
                </c:pt>
                <c:pt idx="4">
                  <c:v>0.98934200445136611</c:v>
                </c:pt>
                <c:pt idx="5">
                  <c:v>5.1019221870164806</c:v>
                </c:pt>
                <c:pt idx="6">
                  <c:v>1.5752549872916441</c:v>
                </c:pt>
                <c:pt idx="7">
                  <c:v>0.63221166143626562</c:v>
                </c:pt>
                <c:pt idx="8">
                  <c:v>0.2566652852932032</c:v>
                </c:pt>
                <c:pt idx="9">
                  <c:v>1.0720453705451156</c:v>
                </c:pt>
                <c:pt idx="10">
                  <c:v>2.6077428618551561</c:v>
                </c:pt>
                <c:pt idx="11">
                  <c:v>1.5234310996735836</c:v>
                </c:pt>
                <c:pt idx="12">
                  <c:v>-0.62202645600731632</c:v>
                </c:pt>
                <c:pt idx="13">
                  <c:v>-0.85767489844401013</c:v>
                </c:pt>
                <c:pt idx="14">
                  <c:v>-0.70741804124632779</c:v>
                </c:pt>
                <c:pt idx="15">
                  <c:v>-1.4047348830248509</c:v>
                </c:pt>
                <c:pt idx="16">
                  <c:v>-1.021696171842752</c:v>
                </c:pt>
                <c:pt idx="17">
                  <c:v>-0.81967134127413743</c:v>
                </c:pt>
                <c:pt idx="18">
                  <c:v>0.76332506487851415</c:v>
                </c:pt>
                <c:pt idx="19">
                  <c:v>3.1361196934866997E-2</c:v>
                </c:pt>
                <c:pt idx="20">
                  <c:v>-0.35625749364513126</c:v>
                </c:pt>
                <c:pt idx="21">
                  <c:v>0.74119918843424504</c:v>
                </c:pt>
                <c:pt idx="22">
                  <c:v>-1.1003974466813702</c:v>
                </c:pt>
                <c:pt idx="23">
                  <c:v>-0.77327898562664821</c:v>
                </c:pt>
                <c:pt idx="24">
                  <c:v>-1.2490673113027162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-3.0753760880710246E-2</c:v>
                </c:pt>
                <c:pt idx="1">
                  <c:v>3.2634608802097294</c:v>
                </c:pt>
                <c:pt idx="2">
                  <c:v>2.1547795727116235</c:v>
                </c:pt>
                <c:pt idx="3">
                  <c:v>2.5072944357912377</c:v>
                </c:pt>
                <c:pt idx="4">
                  <c:v>1.3296372881528438</c:v>
                </c:pt>
                <c:pt idx="5">
                  <c:v>4.1931549933872603</c:v>
                </c:pt>
                <c:pt idx="6">
                  <c:v>-0.50429509017806406</c:v>
                </c:pt>
                <c:pt idx="7">
                  <c:v>0.66172756651322118</c:v>
                </c:pt>
                <c:pt idx="8">
                  <c:v>1.1953593886597038</c:v>
                </c:pt>
                <c:pt idx="9">
                  <c:v>-5.7422051781240491E-2</c:v>
                </c:pt>
                <c:pt idx="10">
                  <c:v>-9.2879178844190946E-2</c:v>
                </c:pt>
                <c:pt idx="11">
                  <c:v>-3.0843506401689211</c:v>
                </c:pt>
                <c:pt idx="12">
                  <c:v>-0.80904206589390171</c:v>
                </c:pt>
                <c:pt idx="13">
                  <c:v>0.32338112980704281</c:v>
                </c:pt>
                <c:pt idx="14">
                  <c:v>-1.2061693435040421</c:v>
                </c:pt>
                <c:pt idx="15">
                  <c:v>-1.2941350757349737</c:v>
                </c:pt>
                <c:pt idx="16">
                  <c:v>-0.70261096046913707</c:v>
                </c:pt>
                <c:pt idx="17">
                  <c:v>4.2762408398954648</c:v>
                </c:pt>
                <c:pt idx="18">
                  <c:v>-0.57913995780686633</c:v>
                </c:pt>
                <c:pt idx="19">
                  <c:v>-3.6109160209848612E-2</c:v>
                </c:pt>
                <c:pt idx="20">
                  <c:v>-2.6747173789065783</c:v>
                </c:pt>
                <c:pt idx="21">
                  <c:v>2.5684510847095039</c:v>
                </c:pt>
                <c:pt idx="22">
                  <c:v>1.0392748726329142</c:v>
                </c:pt>
                <c:pt idx="23">
                  <c:v>-2.2031522315488772E-2</c:v>
                </c:pt>
                <c:pt idx="24">
                  <c:v>-1.4643744749930048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5.6227243952625479</c:v>
                </c:pt>
                <c:pt idx="1">
                  <c:v>10.981076559372845</c:v>
                </c:pt>
                <c:pt idx="2">
                  <c:v>6.1439201664213883</c:v>
                </c:pt>
                <c:pt idx="3">
                  <c:v>0.90140464366626816</c:v>
                </c:pt>
                <c:pt idx="4">
                  <c:v>-3.9915239945579373</c:v>
                </c:pt>
                <c:pt idx="5">
                  <c:v>-2.4985079460755344E-2</c:v>
                </c:pt>
                <c:pt idx="6">
                  <c:v>0.38494169478911644</c:v>
                </c:pt>
                <c:pt idx="7">
                  <c:v>-1.8736764323080166</c:v>
                </c:pt>
                <c:pt idx="8">
                  <c:v>-3.174881953185519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3.2327071193290173</c:v>
                </c:pt>
                <c:pt idx="1">
                  <c:v>10.184866290042969</c:v>
                </c:pt>
                <c:pt idx="2">
                  <c:v>1.2024906343694326</c:v>
                </c:pt>
                <c:pt idx="3">
                  <c:v>-3.8933927060628228</c:v>
                </c:pt>
                <c:pt idx="4">
                  <c:v>-2.8795342499011127</c:v>
                </c:pt>
                <c:pt idx="5">
                  <c:v>3.6609917218787515</c:v>
                </c:pt>
                <c:pt idx="6">
                  <c:v>-0.10626629419707712</c:v>
                </c:pt>
                <c:pt idx="7">
                  <c:v>1.0172433503174219</c:v>
                </c:pt>
                <c:pt idx="8">
                  <c:v>-3.830105865776634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13.032760333144088</c:v>
                </c:pt>
                <c:pt idx="1">
                  <c:v>14.037432118733694</c:v>
                </c:pt>
                <c:pt idx="2">
                  <c:v>14.453849709067152</c:v>
                </c:pt>
                <c:pt idx="3">
                  <c:v>14.635221641520747</c:v>
                </c:pt>
                <c:pt idx="4">
                  <c:v>14.423226421448085</c:v>
                </c:pt>
                <c:pt idx="5">
                  <c:v>15.127130876141605</c:v>
                </c:pt>
                <c:pt idx="6">
                  <c:v>16.785244840973913</c:v>
                </c:pt>
                <c:pt idx="7">
                  <c:v>17.649630210842471</c:v>
                </c:pt>
                <c:pt idx="8">
                  <c:v>18.016348549492164</c:v>
                </c:pt>
                <c:pt idx="9">
                  <c:v>18.154299550274818</c:v>
                </c:pt>
                <c:pt idx="10">
                  <c:v>19.753698601402984</c:v>
                </c:pt>
                <c:pt idx="11">
                  <c:v>17.52640786569448</c:v>
                </c:pt>
                <c:pt idx="12">
                  <c:v>17.646909094517103</c:v>
                </c:pt>
                <c:pt idx="13">
                  <c:v>17.801852553542119</c:v>
                </c:pt>
                <c:pt idx="14">
                  <c:v>17.983524888835863</c:v>
                </c:pt>
                <c:pt idx="15">
                  <c:v>18.143650068874621</c:v>
                </c:pt>
                <c:pt idx="16">
                  <c:v>18.293496456845425</c:v>
                </c:pt>
                <c:pt idx="17">
                  <c:v>18.437063597745173</c:v>
                </c:pt>
                <c:pt idx="18">
                  <c:v>18.588345355233702</c:v>
                </c:pt>
                <c:pt idx="19">
                  <c:v>18.740198818389601</c:v>
                </c:pt>
                <c:pt idx="20">
                  <c:v>18.905212209392047</c:v>
                </c:pt>
                <c:pt idx="21">
                  <c:v>19.066010463340092</c:v>
                </c:pt>
                <c:pt idx="22">
                  <c:v>19.226483363312155</c:v>
                </c:pt>
                <c:pt idx="23">
                  <c:v>19.389711517631145</c:v>
                </c:pt>
                <c:pt idx="24">
                  <c:v>19.553283349265808</c:v>
                </c:pt>
                <c:pt idx="25">
                  <c:v>19.722944840522274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6.8872380465352263</c:v>
                </c:pt>
                <c:pt idx="1">
                  <c:v>7.3755888768992932</c:v>
                </c:pt>
                <c:pt idx="2">
                  <c:v>7.4602875734967684</c:v>
                </c:pt>
                <c:pt idx="3">
                  <c:v>7.3874617069283008</c:v>
                </c:pt>
                <c:pt idx="4">
                  <c:v>8.1328973164723006</c:v>
                </c:pt>
                <c:pt idx="5">
                  <c:v>7.9894771278325161</c:v>
                </c:pt>
                <c:pt idx="6">
                  <c:v>8.1020788017291938</c:v>
                </c:pt>
                <c:pt idx="7">
                  <c:v>8.7307618803854137</c:v>
                </c:pt>
                <c:pt idx="8">
                  <c:v>8.545156118008876</c:v>
                </c:pt>
                <c:pt idx="9">
                  <c:v>8.8468342146920396</c:v>
                </c:pt>
                <c:pt idx="10">
                  <c:v>8.9856337978336853</c:v>
                </c:pt>
                <c:pt idx="11">
                  <c:v>10.176724002212994</c:v>
                </c:pt>
                <c:pt idx="12">
                  <c:v>10.251735808263531</c:v>
                </c:pt>
                <c:pt idx="13">
                  <c:v>10.378188931073387</c:v>
                </c:pt>
                <c:pt idx="14">
                  <c:v>10.533568347256901</c:v>
                </c:pt>
                <c:pt idx="15">
                  <c:v>10.682024706736311</c:v>
                </c:pt>
                <c:pt idx="16">
                  <c:v>10.821680188925773</c:v>
                </c:pt>
                <c:pt idx="17">
                  <c:v>10.964491412459939</c:v>
                </c:pt>
                <c:pt idx="18">
                  <c:v>11.112240843105159</c:v>
                </c:pt>
                <c:pt idx="19">
                  <c:v>11.264528410897997</c:v>
                </c:pt>
                <c:pt idx="20">
                  <c:v>11.422627232168615</c:v>
                </c:pt>
                <c:pt idx="21">
                  <c:v>11.581505284022947</c:v>
                </c:pt>
                <c:pt idx="22">
                  <c:v>11.736296759635241</c:v>
                </c:pt>
                <c:pt idx="23">
                  <c:v>11.891140162758244</c:v>
                </c:pt>
                <c:pt idx="24">
                  <c:v>12.044881592799038</c:v>
                </c:pt>
                <c:pt idx="25">
                  <c:v>12.249094678043415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10.285897782838799</c:v>
                </c:pt>
                <c:pt idx="1">
                  <c:v>9.5993409475677858</c:v>
                </c:pt>
                <c:pt idx="2">
                  <c:v>10.374427538005719</c:v>
                </c:pt>
                <c:pt idx="3">
                  <c:v>9.9858970469504982</c:v>
                </c:pt>
                <c:pt idx="4">
                  <c:v>10.736548358625527</c:v>
                </c:pt>
                <c:pt idx="5">
                  <c:v>10.587935610095817</c:v>
                </c:pt>
                <c:pt idx="6">
                  <c:v>11.535624585503184</c:v>
                </c:pt>
                <c:pt idx="7">
                  <c:v>11.759563382113194</c:v>
                </c:pt>
                <c:pt idx="8">
                  <c:v>12.776205099935419</c:v>
                </c:pt>
                <c:pt idx="9">
                  <c:v>12.763699746730381</c:v>
                </c:pt>
                <c:pt idx="10">
                  <c:v>13.993515267537822</c:v>
                </c:pt>
                <c:pt idx="11">
                  <c:v>14.010729176849194</c:v>
                </c:pt>
                <c:pt idx="12">
                  <c:v>14.128566364153455</c:v>
                </c:pt>
                <c:pt idx="13">
                  <c:v>14.281833606269451</c:v>
                </c:pt>
                <c:pt idx="14">
                  <c:v>14.468727114640355</c:v>
                </c:pt>
                <c:pt idx="15">
                  <c:v>14.620631871405784</c:v>
                </c:pt>
                <c:pt idx="16">
                  <c:v>14.762721375279583</c:v>
                </c:pt>
                <c:pt idx="17">
                  <c:v>14.906409360681442</c:v>
                </c:pt>
                <c:pt idx="18">
                  <c:v>15.058854624382057</c:v>
                </c:pt>
                <c:pt idx="19">
                  <c:v>15.201000204018749</c:v>
                </c:pt>
                <c:pt idx="20">
                  <c:v>15.357128895713945</c:v>
                </c:pt>
                <c:pt idx="21">
                  <c:v>15.50951788679339</c:v>
                </c:pt>
                <c:pt idx="22">
                  <c:v>15.669393063554342</c:v>
                </c:pt>
                <c:pt idx="23">
                  <c:v>15.821541317698721</c:v>
                </c:pt>
                <c:pt idx="24">
                  <c:v>15.987311798619817</c:v>
                </c:pt>
                <c:pt idx="25">
                  <c:v>16.148294840249445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9.8697149602253305</c:v>
                </c:pt>
                <c:pt idx="1">
                  <c:v>10.583935219967984</c:v>
                </c:pt>
                <c:pt idx="2">
                  <c:v>10.943081298869188</c:v>
                </c:pt>
                <c:pt idx="3">
                  <c:v>11.105749542790754</c:v>
                </c:pt>
                <c:pt idx="4">
                  <c:v>10.794623866288207</c:v>
                </c:pt>
                <c:pt idx="5">
                  <c:v>11.228924892296789</c:v>
                </c:pt>
                <c:pt idx="6">
                  <c:v>11.57841890437944</c:v>
                </c:pt>
                <c:pt idx="7">
                  <c:v>11.930489266068689</c:v>
                </c:pt>
                <c:pt idx="8">
                  <c:v>11.789940373973288</c:v>
                </c:pt>
                <c:pt idx="9">
                  <c:v>12.544947447733488</c:v>
                </c:pt>
                <c:pt idx="10">
                  <c:v>12.713157602759788</c:v>
                </c:pt>
                <c:pt idx="11">
                  <c:v>13.097020372000321</c:v>
                </c:pt>
                <c:pt idx="12">
                  <c:v>13.220630295821413</c:v>
                </c:pt>
                <c:pt idx="13">
                  <c:v>13.384162313418184</c:v>
                </c:pt>
                <c:pt idx="14">
                  <c:v>13.5499130609732</c:v>
                </c:pt>
                <c:pt idx="15">
                  <c:v>13.70418686923537</c:v>
                </c:pt>
                <c:pt idx="16">
                  <c:v>13.850683995718096</c:v>
                </c:pt>
                <c:pt idx="17">
                  <c:v>13.992549076665355</c:v>
                </c:pt>
                <c:pt idx="18">
                  <c:v>14.147524851321831</c:v>
                </c:pt>
                <c:pt idx="19">
                  <c:v>14.294111253766944</c:v>
                </c:pt>
                <c:pt idx="20">
                  <c:v>14.453989529752462</c:v>
                </c:pt>
                <c:pt idx="21">
                  <c:v>14.609310438261803</c:v>
                </c:pt>
                <c:pt idx="22">
                  <c:v>14.764357878060025</c:v>
                </c:pt>
                <c:pt idx="23">
                  <c:v>14.922456774963281</c:v>
                </c:pt>
                <c:pt idx="24">
                  <c:v>15.074696328153074</c:v>
                </c:pt>
                <c:pt idx="25">
                  <c:v>15.220452038551025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12.987061847829976</c:v>
                </c:pt>
                <c:pt idx="1">
                  <c:v>11.572464540759778</c:v>
                </c:pt>
                <c:pt idx="2">
                  <c:v>11.379200291680556</c:v>
                </c:pt>
                <c:pt idx="3">
                  <c:v>12.152253714429834</c:v>
                </c:pt>
                <c:pt idx="4">
                  <c:v>11.321405226151187</c:v>
                </c:pt>
                <c:pt idx="5">
                  <c:v>11.644328958830419</c:v>
                </c:pt>
                <c:pt idx="6">
                  <c:v>11.561626445095341</c:v>
                </c:pt>
                <c:pt idx="7">
                  <c:v>11.648396020452228</c:v>
                </c:pt>
                <c:pt idx="8">
                  <c:v>12.004382319478413</c:v>
                </c:pt>
                <c:pt idx="9">
                  <c:v>12.067668125892762</c:v>
                </c:pt>
                <c:pt idx="10">
                  <c:v>12.633670963281785</c:v>
                </c:pt>
                <c:pt idx="11">
                  <c:v>12.61967288196141</c:v>
                </c:pt>
                <c:pt idx="12">
                  <c:v>12.65977908995667</c:v>
                </c:pt>
                <c:pt idx="13">
                  <c:v>12.756175667714306</c:v>
                </c:pt>
                <c:pt idx="14">
                  <c:v>12.866580481059188</c:v>
                </c:pt>
                <c:pt idx="15">
                  <c:v>12.96555034456671</c:v>
                </c:pt>
                <c:pt idx="16">
                  <c:v>13.053072036937898</c:v>
                </c:pt>
                <c:pt idx="17">
                  <c:v>13.141489890362452</c:v>
                </c:pt>
                <c:pt idx="18">
                  <c:v>13.234241947343975</c:v>
                </c:pt>
                <c:pt idx="19">
                  <c:v>13.337887106469452</c:v>
                </c:pt>
                <c:pt idx="20">
                  <c:v>13.442148621853443</c:v>
                </c:pt>
                <c:pt idx="21">
                  <c:v>13.544688031170908</c:v>
                </c:pt>
                <c:pt idx="22">
                  <c:v>13.648236369044684</c:v>
                </c:pt>
                <c:pt idx="23">
                  <c:v>13.755612245011307</c:v>
                </c:pt>
                <c:pt idx="24">
                  <c:v>13.860105376759748</c:v>
                </c:pt>
                <c:pt idx="25">
                  <c:v>13.963308251434629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13.377356306458687</c:v>
                </c:pt>
                <c:pt idx="1">
                  <c:v>12.438327117513682</c:v>
                </c:pt>
                <c:pt idx="2">
                  <c:v>12.541595697448528</c:v>
                </c:pt>
                <c:pt idx="3">
                  <c:v>13.064969882220835</c:v>
                </c:pt>
                <c:pt idx="4">
                  <c:v>12.892929029253386</c:v>
                </c:pt>
                <c:pt idx="5">
                  <c:v>12.171170599885865</c:v>
                </c:pt>
                <c:pt idx="6">
                  <c:v>13.993993395191662</c:v>
                </c:pt>
                <c:pt idx="7">
                  <c:v>14.416436499860499</c:v>
                </c:pt>
                <c:pt idx="8">
                  <c:v>15.535391910163685</c:v>
                </c:pt>
                <c:pt idx="9">
                  <c:v>15.136679475627577</c:v>
                </c:pt>
                <c:pt idx="10">
                  <c:v>17.273092786902346</c:v>
                </c:pt>
                <c:pt idx="11">
                  <c:v>18.093317324734002</c:v>
                </c:pt>
                <c:pt idx="12">
                  <c:v>18.237861715369906</c:v>
                </c:pt>
                <c:pt idx="13">
                  <c:v>18.459371250444359</c:v>
                </c:pt>
                <c:pt idx="14">
                  <c:v>18.713775292196694</c:v>
                </c:pt>
                <c:pt idx="15">
                  <c:v>18.954401241839072</c:v>
                </c:pt>
                <c:pt idx="16">
                  <c:v>19.188280069419221</c:v>
                </c:pt>
                <c:pt idx="17">
                  <c:v>19.422393977848756</c:v>
                </c:pt>
                <c:pt idx="18">
                  <c:v>19.668686530854732</c:v>
                </c:pt>
                <c:pt idx="19">
                  <c:v>19.914385160839476</c:v>
                </c:pt>
                <c:pt idx="20">
                  <c:v>20.177603038945296</c:v>
                </c:pt>
                <c:pt idx="21">
                  <c:v>20.433098573831526</c:v>
                </c:pt>
                <c:pt idx="22">
                  <c:v>20.685812033619346</c:v>
                </c:pt>
                <c:pt idx="23">
                  <c:v>20.939285701976274</c:v>
                </c:pt>
                <c:pt idx="24">
                  <c:v>21.199378829908223</c:v>
                </c:pt>
                <c:pt idx="25">
                  <c:v>21.466247780289606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4.5913655996376974</c:v>
                </c:pt>
                <c:pt idx="1">
                  <c:v>4.4006763034165077</c:v>
                </c:pt>
                <c:pt idx="2">
                  <c:v>4.7016055123929545</c:v>
                </c:pt>
                <c:pt idx="3">
                  <c:v>4.7016134459062133</c:v>
                </c:pt>
                <c:pt idx="4">
                  <c:v>4.441784137210945</c:v>
                </c:pt>
                <c:pt idx="5">
                  <c:v>4.2613681390672982</c:v>
                </c:pt>
                <c:pt idx="6">
                  <c:v>4.5929938439909224</c:v>
                </c:pt>
                <c:pt idx="7">
                  <c:v>5.3102669741334552</c:v>
                </c:pt>
                <c:pt idx="8">
                  <c:v>5.4716391950922372</c:v>
                </c:pt>
                <c:pt idx="9">
                  <c:v>5.1608059960645978</c:v>
                </c:pt>
                <c:pt idx="10">
                  <c:v>5.8366231263589423</c:v>
                </c:pt>
                <c:pt idx="11">
                  <c:v>4.9218847461407957</c:v>
                </c:pt>
                <c:pt idx="12">
                  <c:v>4.9438417406582804</c:v>
                </c:pt>
                <c:pt idx="13">
                  <c:v>4.971190016123991</c:v>
                </c:pt>
                <c:pt idx="14">
                  <c:v>5.0064727877351318</c:v>
                </c:pt>
                <c:pt idx="15">
                  <c:v>5.033990512705051</c:v>
                </c:pt>
                <c:pt idx="16">
                  <c:v>5.0643135913230442</c:v>
                </c:pt>
                <c:pt idx="17">
                  <c:v>5.0895182064736213</c:v>
                </c:pt>
                <c:pt idx="18">
                  <c:v>5.1184233477239438</c:v>
                </c:pt>
                <c:pt idx="19">
                  <c:v>5.1440652655258043</c:v>
                </c:pt>
                <c:pt idx="20">
                  <c:v>5.1764627364052256</c:v>
                </c:pt>
                <c:pt idx="21">
                  <c:v>5.2063069275149125</c:v>
                </c:pt>
                <c:pt idx="22">
                  <c:v>5.2409975563438502</c:v>
                </c:pt>
                <c:pt idx="23">
                  <c:v>5.2696543176940844</c:v>
                </c:pt>
                <c:pt idx="24">
                  <c:v>5.3039599368323795</c:v>
                </c:pt>
                <c:pt idx="25">
                  <c:v>5.3323280361808783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3.8503681499693561</c:v>
                </c:pt>
                <c:pt idx="1">
                  <c:v>4.7492537344230277</c:v>
                </c:pt>
                <c:pt idx="2">
                  <c:v>4.7619488840531643</c:v>
                </c:pt>
                <c:pt idx="3">
                  <c:v>4.5882891849396517</c:v>
                </c:pt>
                <c:pt idx="4">
                  <c:v>4.5734326777444529</c:v>
                </c:pt>
                <c:pt idx="5">
                  <c:v>4.6966127208402462</c:v>
                </c:pt>
                <c:pt idx="6">
                  <c:v>4.7999470868550311</c:v>
                </c:pt>
                <c:pt idx="7">
                  <c:v>4.7463691015707186</c:v>
                </c:pt>
                <c:pt idx="8">
                  <c:v>5.1233190680212468</c:v>
                </c:pt>
                <c:pt idx="9">
                  <c:v>5.1399168732835632</c:v>
                </c:pt>
                <c:pt idx="10">
                  <c:v>5.3288243822765118</c:v>
                </c:pt>
                <c:pt idx="11">
                  <c:v>5.1299564975676031</c:v>
                </c:pt>
                <c:pt idx="12">
                  <c:v>5.1761358477799257</c:v>
                </c:pt>
                <c:pt idx="13">
                  <c:v>5.2397147383089901</c:v>
                </c:pt>
                <c:pt idx="14">
                  <c:v>5.3037585598865764</c:v>
                </c:pt>
                <c:pt idx="15">
                  <c:v>5.3634426538400284</c:v>
                </c:pt>
                <c:pt idx="16">
                  <c:v>5.4198601206072627</c:v>
                </c:pt>
                <c:pt idx="17">
                  <c:v>5.4796121100256174</c:v>
                </c:pt>
                <c:pt idx="18">
                  <c:v>5.5397485385716312</c:v>
                </c:pt>
                <c:pt idx="19">
                  <c:v>5.6026482463370382</c:v>
                </c:pt>
                <c:pt idx="20">
                  <c:v>5.6678838916770973</c:v>
                </c:pt>
                <c:pt idx="21">
                  <c:v>5.7338032279112712</c:v>
                </c:pt>
                <c:pt idx="22">
                  <c:v>5.7965822020470519</c:v>
                </c:pt>
                <c:pt idx="23">
                  <c:v>5.8594495796095947</c:v>
                </c:pt>
                <c:pt idx="24">
                  <c:v>5.9232445348389957</c:v>
                </c:pt>
                <c:pt idx="25">
                  <c:v>5.990551948789733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3.8741319565482932</c:v>
                </c:pt>
                <c:pt idx="1">
                  <c:v>4.118890914300092</c:v>
                </c:pt>
                <c:pt idx="2">
                  <c:v>4.1963423327048464</c:v>
                </c:pt>
                <c:pt idx="3">
                  <c:v>3.7111604235414939</c:v>
                </c:pt>
                <c:pt idx="4">
                  <c:v>3.8365783135880109</c:v>
                </c:pt>
                <c:pt idx="5">
                  <c:v>3.4322284589077197</c:v>
                </c:pt>
                <c:pt idx="6">
                  <c:v>3.6836043103244398</c:v>
                </c:pt>
                <c:pt idx="7">
                  <c:v>3.4940783345555246</c:v>
                </c:pt>
                <c:pt idx="8">
                  <c:v>3.5766634784257123</c:v>
                </c:pt>
                <c:pt idx="9">
                  <c:v>3.3614752037126951</c:v>
                </c:pt>
                <c:pt idx="10">
                  <c:v>3.6888937442009229</c:v>
                </c:pt>
                <c:pt idx="11">
                  <c:v>4.110700644888313</c:v>
                </c:pt>
                <c:pt idx="12">
                  <c:v>4.1542099711713867</c:v>
                </c:pt>
                <c:pt idx="13">
                  <c:v>4.2059367021700753</c:v>
                </c:pt>
                <c:pt idx="14">
                  <c:v>4.2620979926404408</c:v>
                </c:pt>
                <c:pt idx="15">
                  <c:v>4.3193478731736459</c:v>
                </c:pt>
                <c:pt idx="16">
                  <c:v>4.3767956477922647</c:v>
                </c:pt>
                <c:pt idx="17">
                  <c:v>4.430920563347021</c:v>
                </c:pt>
                <c:pt idx="18">
                  <c:v>4.4854817602801305</c:v>
                </c:pt>
                <c:pt idx="19">
                  <c:v>4.5397585025665874</c:v>
                </c:pt>
                <c:pt idx="20">
                  <c:v>4.592745178941664</c:v>
                </c:pt>
                <c:pt idx="21">
                  <c:v>4.6484740651603413</c:v>
                </c:pt>
                <c:pt idx="22">
                  <c:v>4.7086764605422173</c:v>
                </c:pt>
                <c:pt idx="23">
                  <c:v>4.768316454660134</c:v>
                </c:pt>
                <c:pt idx="24">
                  <c:v>4.8260663442250653</c:v>
                </c:pt>
                <c:pt idx="25">
                  <c:v>4.8842531328606267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3.0259058826978671</c:v>
                </c:pt>
                <c:pt idx="1">
                  <c:v>2.7658686883804005</c:v>
                </c:pt>
                <c:pt idx="2">
                  <c:v>2.994797223635155</c:v>
                </c:pt>
                <c:pt idx="3">
                  <c:v>3.0137848467295831</c:v>
                </c:pt>
                <c:pt idx="4">
                  <c:v>3.2345453311899162</c:v>
                </c:pt>
                <c:pt idx="5">
                  <c:v>3.2331805828591413</c:v>
                </c:pt>
                <c:pt idx="6">
                  <c:v>3.7593811152398424</c:v>
                </c:pt>
                <c:pt idx="7">
                  <c:v>3.9519473211664629</c:v>
                </c:pt>
                <c:pt idx="8">
                  <c:v>4.2231086350891509</c:v>
                </c:pt>
                <c:pt idx="9">
                  <c:v>3.9773017735470848</c:v>
                </c:pt>
                <c:pt idx="10">
                  <c:v>4.305225953404257</c:v>
                </c:pt>
                <c:pt idx="11">
                  <c:v>3.8920121089145026</c:v>
                </c:pt>
                <c:pt idx="12">
                  <c:v>3.8333031758815892</c:v>
                </c:pt>
                <c:pt idx="13">
                  <c:v>3.8455681807389421</c:v>
                </c:pt>
                <c:pt idx="14">
                  <c:v>3.8878761834405164</c:v>
                </c:pt>
                <c:pt idx="15">
                  <c:v>3.9270506770124576</c:v>
                </c:pt>
                <c:pt idx="16">
                  <c:v>3.9608862943919365</c:v>
                </c:pt>
                <c:pt idx="17">
                  <c:v>3.9946001662117379</c:v>
                </c:pt>
                <c:pt idx="18">
                  <c:v>4.0295094979131019</c:v>
                </c:pt>
                <c:pt idx="19">
                  <c:v>4.0661238402986939</c:v>
                </c:pt>
                <c:pt idx="20">
                  <c:v>4.1055140978013114</c:v>
                </c:pt>
                <c:pt idx="21">
                  <c:v>4.1386487683341606</c:v>
                </c:pt>
                <c:pt idx="22">
                  <c:v>4.1642926308420849</c:v>
                </c:pt>
                <c:pt idx="23">
                  <c:v>4.1884834800601345</c:v>
                </c:pt>
                <c:pt idx="24">
                  <c:v>4.2134359163978834</c:v>
                </c:pt>
                <c:pt idx="25">
                  <c:v>4.2478039016230165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13.768101255625945</c:v>
                </c:pt>
                <c:pt idx="1">
                  <c:v>12.500342379177695</c:v>
                </c:pt>
                <c:pt idx="2">
                  <c:v>12.92447367535889</c:v>
                </c:pt>
                <c:pt idx="3">
                  <c:v>12.997092770245533</c:v>
                </c:pt>
                <c:pt idx="4">
                  <c:v>13.636713161750784</c:v>
                </c:pt>
                <c:pt idx="5">
                  <c:v>13.240915347675871</c:v>
                </c:pt>
                <c:pt idx="6">
                  <c:v>14.112758369930555</c:v>
                </c:pt>
                <c:pt idx="7">
                  <c:v>14.606999460383172</c:v>
                </c:pt>
                <c:pt idx="8">
                  <c:v>14.724996913186015</c:v>
                </c:pt>
                <c:pt idx="9">
                  <c:v>14.512914492322846</c:v>
                </c:pt>
                <c:pt idx="10">
                  <c:v>15.848658209531028</c:v>
                </c:pt>
                <c:pt idx="11">
                  <c:v>14.74774197604083</c:v>
                </c:pt>
                <c:pt idx="12">
                  <c:v>14.790462580354129</c:v>
                </c:pt>
                <c:pt idx="13">
                  <c:v>14.872514691877003</c:v>
                </c:pt>
                <c:pt idx="14">
                  <c:v>14.9711121282251</c:v>
                </c:pt>
                <c:pt idx="15">
                  <c:v>15.046254257233066</c:v>
                </c:pt>
                <c:pt idx="16">
                  <c:v>15.113450467183123</c:v>
                </c:pt>
                <c:pt idx="17">
                  <c:v>15.173979056245399</c:v>
                </c:pt>
                <c:pt idx="18">
                  <c:v>15.244919089319014</c:v>
                </c:pt>
                <c:pt idx="19">
                  <c:v>15.308794755537017</c:v>
                </c:pt>
                <c:pt idx="20">
                  <c:v>15.38671015491389</c:v>
                </c:pt>
                <c:pt idx="21">
                  <c:v>15.45631255071812</c:v>
                </c:pt>
                <c:pt idx="22">
                  <c:v>15.526706959883592</c:v>
                </c:pt>
                <c:pt idx="23">
                  <c:v>15.598548125273116</c:v>
                </c:pt>
                <c:pt idx="24">
                  <c:v>15.681058586524523</c:v>
                </c:pt>
                <c:pt idx="25">
                  <c:v>15.755779030686837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26.690548890894551</c:v>
                </c:pt>
                <c:pt idx="1">
                  <c:v>26.655192065437088</c:v>
                </c:pt>
                <c:pt idx="2">
                  <c:v>26.97807465032076</c:v>
                </c:pt>
                <c:pt idx="3">
                  <c:v>26.437627755838726</c:v>
                </c:pt>
                <c:pt idx="4">
                  <c:v>27.786548612271346</c:v>
                </c:pt>
                <c:pt idx="5">
                  <c:v>27.085514244856661</c:v>
                </c:pt>
                <c:pt idx="6">
                  <c:v>27.225030129036622</c:v>
                </c:pt>
                <c:pt idx="7">
                  <c:v>28.22233686480816</c:v>
                </c:pt>
                <c:pt idx="8">
                  <c:v>27.578927804139319</c:v>
                </c:pt>
                <c:pt idx="9">
                  <c:v>26.203637512835957</c:v>
                </c:pt>
                <c:pt idx="10">
                  <c:v>28.608945344530245</c:v>
                </c:pt>
                <c:pt idx="11">
                  <c:v>26.401520555959404</c:v>
                </c:pt>
                <c:pt idx="12">
                  <c:v>26.373300149242418</c:v>
                </c:pt>
                <c:pt idx="13">
                  <c:v>26.36135168574317</c:v>
                </c:pt>
                <c:pt idx="14">
                  <c:v>26.377641961591575</c:v>
                </c:pt>
                <c:pt idx="15">
                  <c:v>26.363067187719579</c:v>
                </c:pt>
                <c:pt idx="16">
                  <c:v>26.316693721445244</c:v>
                </c:pt>
                <c:pt idx="17">
                  <c:v>26.264889419699479</c:v>
                </c:pt>
                <c:pt idx="18">
                  <c:v>26.201058030966401</c:v>
                </c:pt>
                <c:pt idx="19">
                  <c:v>26.139209387707783</c:v>
                </c:pt>
                <c:pt idx="20">
                  <c:v>26.064606536600287</c:v>
                </c:pt>
                <c:pt idx="21">
                  <c:v>25.976465544124963</c:v>
                </c:pt>
                <c:pt idx="22">
                  <c:v>25.88555643990836</c:v>
                </c:pt>
                <c:pt idx="23">
                  <c:v>25.778635661700164</c:v>
                </c:pt>
                <c:pt idx="24">
                  <c:v>25.651311997038491</c:v>
                </c:pt>
                <c:pt idx="25">
                  <c:v>25.524594704361323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7.7022864332446295</c:v>
                </c:pt>
                <c:pt idx="1">
                  <c:v>6.8992130540859957</c:v>
                </c:pt>
                <c:pt idx="2">
                  <c:v>6.6680562395072238</c:v>
                </c:pt>
                <c:pt idx="3">
                  <c:v>7.1598803644615288</c:v>
                </c:pt>
                <c:pt idx="4">
                  <c:v>7.2306802228914631</c:v>
                </c:pt>
                <c:pt idx="5">
                  <c:v>6.605313214973429</c:v>
                </c:pt>
                <c:pt idx="6">
                  <c:v>6.4825153452820894</c:v>
                </c:pt>
                <c:pt idx="7">
                  <c:v>6.6629804388411102</c:v>
                </c:pt>
                <c:pt idx="8">
                  <c:v>6.7809791612086112</c:v>
                </c:pt>
                <c:pt idx="9">
                  <c:v>5.9450802408076004</c:v>
                </c:pt>
                <c:pt idx="10">
                  <c:v>5.9832867589661127</c:v>
                </c:pt>
                <c:pt idx="11">
                  <c:v>6.6670650617406455</c:v>
                </c:pt>
                <c:pt idx="12">
                  <c:v>6.6177107268648818</c:v>
                </c:pt>
                <c:pt idx="13">
                  <c:v>6.574173651985161</c:v>
                </c:pt>
                <c:pt idx="14">
                  <c:v>6.5459557730440725</c:v>
                </c:pt>
                <c:pt idx="15">
                  <c:v>6.4786655325620908</c:v>
                </c:pt>
                <c:pt idx="16">
                  <c:v>6.3937924210396337</c:v>
                </c:pt>
                <c:pt idx="17">
                  <c:v>6.2787310938930032</c:v>
                </c:pt>
                <c:pt idx="18">
                  <c:v>6.129630929096904</c:v>
                </c:pt>
                <c:pt idx="19">
                  <c:v>5.9653919427327917</c:v>
                </c:pt>
                <c:pt idx="20">
                  <c:v>5.7981853302106403</c:v>
                </c:pt>
                <c:pt idx="21">
                  <c:v>5.6867334890136076</c:v>
                </c:pt>
                <c:pt idx="22">
                  <c:v>5.5719768975357944</c:v>
                </c:pt>
                <c:pt idx="23">
                  <c:v>5.4682527597044714</c:v>
                </c:pt>
                <c:pt idx="24">
                  <c:v>5.3840942591336622</c:v>
                </c:pt>
                <c:pt idx="25">
                  <c:v>5.174244693072211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4.0043959491350902</c:v>
                </c:pt>
                <c:pt idx="1">
                  <c:v>4.6842024877042849</c:v>
                </c:pt>
                <c:pt idx="2">
                  <c:v>4.811719258047745</c:v>
                </c:pt>
                <c:pt idx="3">
                  <c:v>4.4257325169398101</c:v>
                </c:pt>
                <c:pt idx="4">
                  <c:v>4.6261660526835353</c:v>
                </c:pt>
                <c:pt idx="5">
                  <c:v>4.4978205215690243</c:v>
                </c:pt>
                <c:pt idx="6">
                  <c:v>4.0820006616769131</c:v>
                </c:pt>
                <c:pt idx="7">
                  <c:v>3.4135598412410397</c:v>
                </c:pt>
                <c:pt idx="8">
                  <c:v>4.3937972092508799</c:v>
                </c:pt>
                <c:pt idx="9">
                  <c:v>4.4308893045332773</c:v>
                </c:pt>
                <c:pt idx="10">
                  <c:v>3.6401456231250142</c:v>
                </c:pt>
                <c:pt idx="11">
                  <c:v>3.5361373742547841</c:v>
                </c:pt>
                <c:pt idx="12">
                  <c:v>3.5514445437879973</c:v>
                </c:pt>
                <c:pt idx="13">
                  <c:v>3.5848318506396781</c:v>
                </c:pt>
                <c:pt idx="14">
                  <c:v>3.6287509306783758</c:v>
                </c:pt>
                <c:pt idx="15">
                  <c:v>3.6602455087977721</c:v>
                </c:pt>
                <c:pt idx="16">
                  <c:v>3.688993632016293</c:v>
                </c:pt>
                <c:pt idx="17">
                  <c:v>3.7178937598861701</c:v>
                </c:pt>
                <c:pt idx="18">
                  <c:v>3.7479636469008399</c:v>
                </c:pt>
                <c:pt idx="19">
                  <c:v>3.7801204298331914</c:v>
                </c:pt>
                <c:pt idx="20">
                  <c:v>3.8125906735300279</c:v>
                </c:pt>
                <c:pt idx="21">
                  <c:v>3.8436259308371898</c:v>
                </c:pt>
                <c:pt idx="22">
                  <c:v>3.8751661998217499</c:v>
                </c:pt>
                <c:pt idx="23">
                  <c:v>3.9058355979229669</c:v>
                </c:pt>
                <c:pt idx="24">
                  <c:v>3.9357862962097929</c:v>
                </c:pt>
                <c:pt idx="25">
                  <c:v>3.963526752932057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10.461725601599165</c:v>
                </c:pt>
                <c:pt idx="1">
                  <c:v>11.200163824180573</c:v>
                </c:pt>
                <c:pt idx="2">
                  <c:v>10.45781252267942</c:v>
                </c:pt>
                <c:pt idx="3">
                  <c:v>11.046614558617607</c:v>
                </c:pt>
                <c:pt idx="4">
                  <c:v>12.487753374381148</c:v>
                </c:pt>
                <c:pt idx="5">
                  <c:v>11.719876373159341</c:v>
                </c:pt>
                <c:pt idx="6">
                  <c:v>11.877706439023695</c:v>
                </c:pt>
                <c:pt idx="7">
                  <c:v>12.354161337103864</c:v>
                </c:pt>
                <c:pt idx="8">
                  <c:v>11.773387956727253</c:v>
                </c:pt>
                <c:pt idx="9">
                  <c:v>11.871823681148014</c:v>
                </c:pt>
                <c:pt idx="10">
                  <c:v>11.012458331913013</c:v>
                </c:pt>
                <c:pt idx="11">
                  <c:v>10.98458901730211</c:v>
                </c:pt>
                <c:pt idx="12">
                  <c:v>10.887866622645481</c:v>
                </c:pt>
                <c:pt idx="13">
                  <c:v>10.78611487109044</c:v>
                </c:pt>
                <c:pt idx="14">
                  <c:v>10.716671659899429</c:v>
                </c:pt>
                <c:pt idx="15">
                  <c:v>10.645518944807165</c:v>
                </c:pt>
                <c:pt idx="16">
                  <c:v>10.560876159446389</c:v>
                </c:pt>
                <c:pt idx="17">
                  <c:v>10.466690909743733</c:v>
                </c:pt>
                <c:pt idx="18">
                  <c:v>10.37422517898168</c:v>
                </c:pt>
                <c:pt idx="19">
                  <c:v>10.288632349191767</c:v>
                </c:pt>
                <c:pt idx="20">
                  <c:v>10.210045171881287</c:v>
                </c:pt>
                <c:pt idx="21">
                  <c:v>10.128766496605067</c:v>
                </c:pt>
                <c:pt idx="22">
                  <c:v>10.046406076163089</c:v>
                </c:pt>
                <c:pt idx="23">
                  <c:v>9.9678161170352446</c:v>
                </c:pt>
                <c:pt idx="24">
                  <c:v>9.8868910391123723</c:v>
                </c:pt>
                <c:pt idx="25">
                  <c:v>9.806288988408971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11.048070440624572</c:v>
                </c:pt>
                <c:pt idx="1">
                  <c:v>10.878838838834222</c:v>
                </c:pt>
                <c:pt idx="2">
                  <c:v>9.6920513093494485</c:v>
                </c:pt>
                <c:pt idx="3">
                  <c:v>9.2121930465953188</c:v>
                </c:pt>
                <c:pt idx="4">
                  <c:v>10.505550112878625</c:v>
                </c:pt>
                <c:pt idx="5">
                  <c:v>10.656801644880462</c:v>
                </c:pt>
                <c:pt idx="6">
                  <c:v>9.4524916370727183</c:v>
                </c:pt>
                <c:pt idx="7">
                  <c:v>10.674748387704279</c:v>
                </c:pt>
                <c:pt idx="8">
                  <c:v>9.4635247203290334</c:v>
                </c:pt>
                <c:pt idx="9">
                  <c:v>10.48758786202473</c:v>
                </c:pt>
                <c:pt idx="10">
                  <c:v>9.2520667618556107</c:v>
                </c:pt>
                <c:pt idx="11">
                  <c:v>9.6858961317787102</c:v>
                </c:pt>
                <c:pt idx="12">
                  <c:v>9.5496710249612082</c:v>
                </c:pt>
                <c:pt idx="13">
                  <c:v>9.3641661468978263</c:v>
                </c:pt>
                <c:pt idx="14">
                  <c:v>9.2287323508458936</c:v>
                </c:pt>
                <c:pt idx="15">
                  <c:v>9.1222660102569613</c:v>
                </c:pt>
                <c:pt idx="16">
                  <c:v>9.0064693926792323</c:v>
                </c:pt>
                <c:pt idx="17">
                  <c:v>8.8938230708660253</c:v>
                </c:pt>
                <c:pt idx="18">
                  <c:v>8.7812656608117159</c:v>
                </c:pt>
                <c:pt idx="19">
                  <c:v>8.6656791070772101</c:v>
                </c:pt>
                <c:pt idx="20">
                  <c:v>8.5478347932369392</c:v>
                </c:pt>
                <c:pt idx="21">
                  <c:v>8.4295810041061952</c:v>
                </c:pt>
                <c:pt idx="22">
                  <c:v>8.3115001263185491</c:v>
                </c:pt>
                <c:pt idx="23">
                  <c:v>8.1936377857754241</c:v>
                </c:pt>
                <c:pt idx="24">
                  <c:v>8.0736806866014117</c:v>
                </c:pt>
                <c:pt idx="25">
                  <c:v>7.9579316861206371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6.3392723522072671</c:v>
                </c:pt>
                <c:pt idx="1">
                  <c:v>6.0195905106096719</c:v>
                </c:pt>
                <c:pt idx="2">
                  <c:v>6.2779142492401405</c:v>
                </c:pt>
                <c:pt idx="3">
                  <c:v>6.097578398274548</c:v>
                </c:pt>
                <c:pt idx="4">
                  <c:v>6.5207438792793129</c:v>
                </c:pt>
                <c:pt idx="5">
                  <c:v>6.7914841652563451</c:v>
                </c:pt>
                <c:pt idx="6">
                  <c:v>6.5150363368326252</c:v>
                </c:pt>
                <c:pt idx="7">
                  <c:v>7.0584551386776777</c:v>
                </c:pt>
                <c:pt idx="8">
                  <c:v>6.7253220929321085</c:v>
                </c:pt>
                <c:pt idx="9">
                  <c:v>5.8559567322297639</c:v>
                </c:pt>
                <c:pt idx="10">
                  <c:v>5.7697879934135932</c:v>
                </c:pt>
                <c:pt idx="11">
                  <c:v>5.706664454878096</c:v>
                </c:pt>
                <c:pt idx="12">
                  <c:v>5.6318234483553065</c:v>
                </c:pt>
                <c:pt idx="13">
                  <c:v>5.5696772516922337</c:v>
                </c:pt>
                <c:pt idx="14">
                  <c:v>5.5251044091538972</c:v>
                </c:pt>
                <c:pt idx="15">
                  <c:v>5.4767735440858702</c:v>
                </c:pt>
                <c:pt idx="16">
                  <c:v>5.4468435902791486</c:v>
                </c:pt>
                <c:pt idx="17">
                  <c:v>5.4000681449511738</c:v>
                </c:pt>
                <c:pt idx="18">
                  <c:v>5.3516422449284029</c:v>
                </c:pt>
                <c:pt idx="19">
                  <c:v>5.303668548452543</c:v>
                </c:pt>
                <c:pt idx="20">
                  <c:v>5.2577383621041847</c:v>
                </c:pt>
                <c:pt idx="21">
                  <c:v>5.213573861479758</c:v>
                </c:pt>
                <c:pt idx="22">
                  <c:v>5.1731108588260533</c:v>
                </c:pt>
                <c:pt idx="23">
                  <c:v>5.1310355017209908</c:v>
                </c:pt>
                <c:pt idx="24">
                  <c:v>5.0854568641411175</c:v>
                </c:pt>
                <c:pt idx="25">
                  <c:v>5.0671770329444561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21.352583643263696</c:v>
                </c:pt>
                <c:pt idx="1">
                  <c:v>19.876283401370927</c:v>
                </c:pt>
                <c:pt idx="2">
                  <c:v>20.095086965958576</c:v>
                </c:pt>
                <c:pt idx="3">
                  <c:v>20.470631587447031</c:v>
                </c:pt>
                <c:pt idx="4">
                  <c:v>20.932809153124367</c:v>
                </c:pt>
                <c:pt idx="5">
                  <c:v>21.757851123422402</c:v>
                </c:pt>
                <c:pt idx="6">
                  <c:v>22.154726416014789</c:v>
                </c:pt>
                <c:pt idx="7">
                  <c:v>21.952908136234164</c:v>
                </c:pt>
                <c:pt idx="8">
                  <c:v>20.966332296503939</c:v>
                </c:pt>
                <c:pt idx="9">
                  <c:v>21.433339264211902</c:v>
                </c:pt>
                <c:pt idx="10">
                  <c:v>20.938179782148264</c:v>
                </c:pt>
                <c:pt idx="11">
                  <c:v>21.752930955503391</c:v>
                </c:pt>
                <c:pt idx="12">
                  <c:v>21.942753197532681</c:v>
                </c:pt>
                <c:pt idx="13">
                  <c:v>22.201233650564681</c:v>
                </c:pt>
                <c:pt idx="14">
                  <c:v>22.462573281489313</c:v>
                </c:pt>
                <c:pt idx="15">
                  <c:v>22.697369883831378</c:v>
                </c:pt>
                <c:pt idx="16">
                  <c:v>22.91843630851973</c:v>
                </c:pt>
                <c:pt idx="17">
                  <c:v>23.140115433572586</c:v>
                </c:pt>
                <c:pt idx="18">
                  <c:v>23.376629090396765</c:v>
                </c:pt>
                <c:pt idx="19">
                  <c:v>23.622627411280689</c:v>
                </c:pt>
                <c:pt idx="20">
                  <c:v>23.882070574909246</c:v>
                </c:pt>
                <c:pt idx="21">
                  <c:v>24.126782231000245</c:v>
                </c:pt>
                <c:pt idx="22">
                  <c:v>24.380756683795354</c:v>
                </c:pt>
                <c:pt idx="23">
                  <c:v>24.656487886142447</c:v>
                </c:pt>
                <c:pt idx="24">
                  <c:v>24.92610194226528</c:v>
                </c:pt>
                <c:pt idx="25">
                  <c:v>25.214420622043729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5.4656889937500921</c:v>
                </c:pt>
                <c:pt idx="1">
                  <c:v>5.7315615682219887</c:v>
                </c:pt>
                <c:pt idx="2">
                  <c:v>5.6847634579282778</c:v>
                </c:pt>
                <c:pt idx="3">
                  <c:v>4.8671055598172961</c:v>
                </c:pt>
                <c:pt idx="4">
                  <c:v>5.3515623539318575</c:v>
                </c:pt>
                <c:pt idx="5">
                  <c:v>5.5692188120519122</c:v>
                </c:pt>
                <c:pt idx="6">
                  <c:v>5.8929887642946142</c:v>
                </c:pt>
                <c:pt idx="7">
                  <c:v>5.686057458637622</c:v>
                </c:pt>
                <c:pt idx="8">
                  <c:v>6.0130680943850967</c:v>
                </c:pt>
                <c:pt idx="9">
                  <c:v>6.6048926446344787</c:v>
                </c:pt>
                <c:pt idx="10">
                  <c:v>6.3325438769304263</c:v>
                </c:pt>
                <c:pt idx="11">
                  <c:v>6.1310314673066832</c:v>
                </c:pt>
                <c:pt idx="12">
                  <c:v>6.0111755645380613</c:v>
                </c:pt>
                <c:pt idx="13">
                  <c:v>5.9811857595647133</c:v>
                </c:pt>
                <c:pt idx="14">
                  <c:v>5.9698913620617304</c:v>
                </c:pt>
                <c:pt idx="15">
                  <c:v>5.9533607186826636</c:v>
                </c:pt>
                <c:pt idx="16">
                  <c:v>5.9310169370352694</c:v>
                </c:pt>
                <c:pt idx="17">
                  <c:v>5.9089828989095068</c:v>
                </c:pt>
                <c:pt idx="18">
                  <c:v>5.8829221696400591</c:v>
                </c:pt>
                <c:pt idx="19">
                  <c:v>5.8573129418766596</c:v>
                </c:pt>
                <c:pt idx="20">
                  <c:v>5.8341872299004196</c:v>
                </c:pt>
                <c:pt idx="21">
                  <c:v>5.8060357889081757</c:v>
                </c:pt>
                <c:pt idx="22">
                  <c:v>5.7851345033688339</c:v>
                </c:pt>
                <c:pt idx="23">
                  <c:v>5.7702914487522614</c:v>
                </c:pt>
                <c:pt idx="24">
                  <c:v>5.7590187049309947</c:v>
                </c:pt>
                <c:pt idx="25">
                  <c:v>5.75340391912356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0.51474371915132122</c:v>
                </c:pt>
                <c:pt idx="1">
                  <c:v>0.3385300423583516</c:v>
                </c:pt>
                <c:pt idx="2">
                  <c:v>0.3388204338417744</c:v>
                </c:pt>
                <c:pt idx="3">
                  <c:v>0.31534649955460836</c:v>
                </c:pt>
                <c:pt idx="4">
                  <c:v>0.36729593624256562</c:v>
                </c:pt>
                <c:pt idx="5">
                  <c:v>0.30313209904742583</c:v>
                </c:pt>
                <c:pt idx="6">
                  <c:v>0.26673241768811701</c:v>
                </c:pt>
                <c:pt idx="7">
                  <c:v>0.28673801295563706</c:v>
                </c:pt>
                <c:pt idx="8">
                  <c:v>0.29360651394152243</c:v>
                </c:pt>
                <c:pt idx="9">
                  <c:v>0.25932627255514901</c:v>
                </c:pt>
                <c:pt idx="10">
                  <c:v>0.33449329598229283</c:v>
                </c:pt>
                <c:pt idx="11">
                  <c:v>0.26934644046541451</c:v>
                </c:pt>
                <c:pt idx="12">
                  <c:v>0.27090118403991048</c:v>
                </c:pt>
                <c:pt idx="13">
                  <c:v>0.27292531590559793</c:v>
                </c:pt>
                <c:pt idx="14">
                  <c:v>0.2751786101651425</c:v>
                </c:pt>
                <c:pt idx="15">
                  <c:v>0.27744083252596918</c:v>
                </c:pt>
                <c:pt idx="16">
                  <c:v>0.27961123079483141</c:v>
                </c:pt>
                <c:pt idx="17">
                  <c:v>0.28166127999208268</c:v>
                </c:pt>
                <c:pt idx="18">
                  <c:v>0.28379779791292431</c:v>
                </c:pt>
                <c:pt idx="19">
                  <c:v>0.28596615334826958</c:v>
                </c:pt>
                <c:pt idx="20">
                  <c:v>0.28802215824052874</c:v>
                </c:pt>
                <c:pt idx="21">
                  <c:v>0.28999641466495452</c:v>
                </c:pt>
                <c:pt idx="22">
                  <c:v>0.29205258722737765</c:v>
                </c:pt>
                <c:pt idx="23">
                  <c:v>0.29419617649890428</c:v>
                </c:pt>
                <c:pt idx="24">
                  <c:v>0.29623473114372495</c:v>
                </c:pt>
                <c:pt idx="25">
                  <c:v>0.29838413577244421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20.028092997194356</c:v>
                </c:pt>
                <c:pt idx="1">
                  <c:v>21.032900697618601</c:v>
                </c:pt>
                <c:pt idx="2">
                  <c:v>19.779601626803203</c:v>
                </c:pt>
                <c:pt idx="3">
                  <c:v>19.358737688845412</c:v>
                </c:pt>
                <c:pt idx="4">
                  <c:v>20.256774568377811</c:v>
                </c:pt>
                <c:pt idx="5">
                  <c:v>18.650408037149205</c:v>
                </c:pt>
                <c:pt idx="6">
                  <c:v>20.924217445058169</c:v>
                </c:pt>
                <c:pt idx="7">
                  <c:v>20.623377707809144</c:v>
                </c:pt>
                <c:pt idx="8">
                  <c:v>18.853684414215969</c:v>
                </c:pt>
                <c:pt idx="9">
                  <c:v>18.887416246572549</c:v>
                </c:pt>
                <c:pt idx="10">
                  <c:v>18.294150543504074</c:v>
                </c:pt>
                <c:pt idx="11">
                  <c:v>16.962109924725031</c:v>
                </c:pt>
                <c:pt idx="12">
                  <c:v>16.831516083413401</c:v>
                </c:pt>
                <c:pt idx="13">
                  <c:v>16.767390053631864</c:v>
                </c:pt>
                <c:pt idx="14">
                  <c:v>16.718525275573612</c:v>
                </c:pt>
                <c:pt idx="15">
                  <c:v>16.63593867715807</c:v>
                </c:pt>
                <c:pt idx="16">
                  <c:v>16.543662218537332</c:v>
                </c:pt>
                <c:pt idx="17">
                  <c:v>16.439605002005681</c:v>
                </c:pt>
                <c:pt idx="18">
                  <c:v>16.33104681414293</c:v>
                </c:pt>
                <c:pt idx="19">
                  <c:v>16.220323312839696</c:v>
                </c:pt>
                <c:pt idx="20">
                  <c:v>16.110105329301017</c:v>
                </c:pt>
                <c:pt idx="21">
                  <c:v>16.016915582247233</c:v>
                </c:pt>
                <c:pt idx="22">
                  <c:v>15.910115213308154</c:v>
                </c:pt>
                <c:pt idx="23">
                  <c:v>15.804919090919071</c:v>
                </c:pt>
                <c:pt idx="24">
                  <c:v>15.705428778363332</c:v>
                </c:pt>
                <c:pt idx="25">
                  <c:v>15.619433164597496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4.3830767558610209</c:v>
                </c:pt>
                <c:pt idx="1">
                  <c:v>4.2790095466827349</c:v>
                </c:pt>
                <c:pt idx="2">
                  <c:v>4.159159401010025</c:v>
                </c:pt>
                <c:pt idx="3">
                  <c:v>4.2829535534639902</c:v>
                </c:pt>
                <c:pt idx="4">
                  <c:v>4.2183484227672263</c:v>
                </c:pt>
                <c:pt idx="5">
                  <c:v>4.5292800138036116</c:v>
                </c:pt>
                <c:pt idx="6">
                  <c:v>4.6618103331677556</c:v>
                </c:pt>
                <c:pt idx="7">
                  <c:v>5.1362771642532801</c:v>
                </c:pt>
                <c:pt idx="8">
                  <c:v>5.1076348347847027</c:v>
                </c:pt>
                <c:pt idx="9">
                  <c:v>4.8653799074815467</c:v>
                </c:pt>
                <c:pt idx="10">
                  <c:v>5.2704792022378566</c:v>
                </c:pt>
                <c:pt idx="11">
                  <c:v>6.3540490070480482</c:v>
                </c:pt>
                <c:pt idx="12">
                  <c:v>6.4563561630798061</c:v>
                </c:pt>
                <c:pt idx="13">
                  <c:v>6.5647009614226386</c:v>
                </c:pt>
                <c:pt idx="14">
                  <c:v>6.6808158089709444</c:v>
                </c:pt>
                <c:pt idx="15">
                  <c:v>6.7857669323046412</c:v>
                </c:pt>
                <c:pt idx="16">
                  <c:v>6.8876307855824068</c:v>
                </c:pt>
                <c:pt idx="17">
                  <c:v>6.9893109601352617</c:v>
                </c:pt>
                <c:pt idx="18">
                  <c:v>7.0917024969767946</c:v>
                </c:pt>
                <c:pt idx="19">
                  <c:v>7.1933601999849985</c:v>
                </c:pt>
                <c:pt idx="20">
                  <c:v>7.3010790199678315</c:v>
                </c:pt>
                <c:pt idx="21">
                  <c:v>7.406893299681915</c:v>
                </c:pt>
                <c:pt idx="22">
                  <c:v>7.5152741415815996</c:v>
                </c:pt>
                <c:pt idx="23">
                  <c:v>7.6236472782587548</c:v>
                </c:pt>
                <c:pt idx="24">
                  <c:v>7.7310800285054508</c:v>
                </c:pt>
                <c:pt idx="25">
                  <c:v>7.8389302869473605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11.194405896139374</c:v>
                </c:pt>
                <c:pt idx="1">
                  <c:v>10.867807883203501</c:v>
                </c:pt>
                <c:pt idx="2">
                  <c:v>10.643265997074922</c:v>
                </c:pt>
                <c:pt idx="3">
                  <c:v>11.508291524618489</c:v>
                </c:pt>
                <c:pt idx="4">
                  <c:v>12.134679602910765</c:v>
                </c:pt>
                <c:pt idx="5">
                  <c:v>12.43029917434724</c:v>
                </c:pt>
                <c:pt idx="6">
                  <c:v>12.489976215921418</c:v>
                </c:pt>
                <c:pt idx="7">
                  <c:v>13.288112806309707</c:v>
                </c:pt>
                <c:pt idx="8">
                  <c:v>13.278073041198445</c:v>
                </c:pt>
                <c:pt idx="9">
                  <c:v>12.13202999782802</c:v>
                </c:pt>
                <c:pt idx="10">
                  <c:v>11.32990172766587</c:v>
                </c:pt>
                <c:pt idx="11">
                  <c:v>13.430215384722171</c:v>
                </c:pt>
                <c:pt idx="12">
                  <c:v>13.376872807723743</c:v>
                </c:pt>
                <c:pt idx="13">
                  <c:v>13.323609933721823</c:v>
                </c:pt>
                <c:pt idx="14">
                  <c:v>13.273237328040207</c:v>
                </c:pt>
                <c:pt idx="15">
                  <c:v>13.208796892851009</c:v>
                </c:pt>
                <c:pt idx="16">
                  <c:v>13.14086301383294</c:v>
                </c:pt>
                <c:pt idx="17">
                  <c:v>13.069455350408806</c:v>
                </c:pt>
                <c:pt idx="18">
                  <c:v>12.972166814972731</c:v>
                </c:pt>
                <c:pt idx="19">
                  <c:v>12.882900769134681</c:v>
                </c:pt>
                <c:pt idx="20">
                  <c:v>12.801419351575083</c:v>
                </c:pt>
                <c:pt idx="21">
                  <c:v>12.731654300543727</c:v>
                </c:pt>
                <c:pt idx="22">
                  <c:v>12.65929052530241</c:v>
                </c:pt>
                <c:pt idx="23">
                  <c:v>12.577359285261137</c:v>
                </c:pt>
                <c:pt idx="24">
                  <c:v>12.474282263432686</c:v>
                </c:pt>
                <c:pt idx="25">
                  <c:v>12.369176600298784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11.301862587772533</c:v>
                </c:pt>
                <c:pt idx="1">
                  <c:v>10.997219585474113</c:v>
                </c:pt>
                <c:pt idx="2">
                  <c:v>9.6766961882631648</c:v>
                </c:pt>
                <c:pt idx="3">
                  <c:v>10.077441637956946</c:v>
                </c:pt>
                <c:pt idx="4">
                  <c:v>10.808088939160937</c:v>
                </c:pt>
                <c:pt idx="5">
                  <c:v>10.865863207799656</c:v>
                </c:pt>
                <c:pt idx="6">
                  <c:v>12.227787907339112</c:v>
                </c:pt>
                <c:pt idx="7">
                  <c:v>12.031908908751976</c:v>
                </c:pt>
                <c:pt idx="8">
                  <c:v>12.753009737955699</c:v>
                </c:pt>
                <c:pt idx="9">
                  <c:v>10.598184617334416</c:v>
                </c:pt>
                <c:pt idx="10">
                  <c:v>10.092584222173008</c:v>
                </c:pt>
                <c:pt idx="11">
                  <c:v>10.536064041955727</c:v>
                </c:pt>
                <c:pt idx="12">
                  <c:v>10.480618699749842</c:v>
                </c:pt>
                <c:pt idx="13">
                  <c:v>10.47524222767729</c:v>
                </c:pt>
                <c:pt idx="14">
                  <c:v>10.482671481015347</c:v>
                </c:pt>
                <c:pt idx="15">
                  <c:v>10.47032926763076</c:v>
                </c:pt>
                <c:pt idx="16">
                  <c:v>10.44509956497477</c:v>
                </c:pt>
                <c:pt idx="17">
                  <c:v>10.40585874258711</c:v>
                </c:pt>
                <c:pt idx="18">
                  <c:v>10.362897397598609</c:v>
                </c:pt>
                <c:pt idx="19">
                  <c:v>10.325138609839492</c:v>
                </c:pt>
                <c:pt idx="20">
                  <c:v>10.28911149359716</c:v>
                </c:pt>
                <c:pt idx="21">
                  <c:v>10.243237177214601</c:v>
                </c:pt>
                <c:pt idx="22">
                  <c:v>10.195531933855715</c:v>
                </c:pt>
                <c:pt idx="23">
                  <c:v>10.152803903281693</c:v>
                </c:pt>
                <c:pt idx="24">
                  <c:v>10.108422501949827</c:v>
                </c:pt>
                <c:pt idx="25">
                  <c:v>10.070552699857519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6.0574246046254681</c:v>
                </c:pt>
                <c:pt idx="1">
                  <c:v>5.9926818821444323</c:v>
                </c:pt>
                <c:pt idx="2">
                  <c:v>5.6902779846633678</c:v>
                </c:pt>
                <c:pt idx="3">
                  <c:v>5.8053700221858024</c:v>
                </c:pt>
                <c:pt idx="4">
                  <c:v>6.4256222983086726</c:v>
                </c:pt>
                <c:pt idx="5">
                  <c:v>6.6615203830112906</c:v>
                </c:pt>
                <c:pt idx="6">
                  <c:v>7.1380849624945242</c:v>
                </c:pt>
                <c:pt idx="7">
                  <c:v>6.6034990631399317</c:v>
                </c:pt>
                <c:pt idx="8">
                  <c:v>6.5748361278455771</c:v>
                </c:pt>
                <c:pt idx="9">
                  <c:v>5.854249512180389</c:v>
                </c:pt>
                <c:pt idx="10">
                  <c:v>5.4124530717085744</c:v>
                </c:pt>
                <c:pt idx="11">
                  <c:v>4.5130163926434061</c:v>
                </c:pt>
                <c:pt idx="12">
                  <c:v>4.4648225213292667</c:v>
                </c:pt>
                <c:pt idx="13">
                  <c:v>4.4261102532448833</c:v>
                </c:pt>
                <c:pt idx="14">
                  <c:v>4.3966497933066497</c:v>
                </c:pt>
                <c:pt idx="15">
                  <c:v>4.3626949643349846</c:v>
                </c:pt>
                <c:pt idx="16">
                  <c:v>4.3228137524881145</c:v>
                </c:pt>
                <c:pt idx="17">
                  <c:v>4.2812464378931621</c:v>
                </c:pt>
                <c:pt idx="18">
                  <c:v>4.2389857191204037</c:v>
                </c:pt>
                <c:pt idx="19">
                  <c:v>4.1970864044797942</c:v>
                </c:pt>
                <c:pt idx="20">
                  <c:v>4.1559235588308781</c:v>
                </c:pt>
                <c:pt idx="21">
                  <c:v>4.1132572120676727</c:v>
                </c:pt>
                <c:pt idx="22">
                  <c:v>4.0706945300823287</c:v>
                </c:pt>
                <c:pt idx="23">
                  <c:v>4.0294124782573446</c:v>
                </c:pt>
                <c:pt idx="24">
                  <c:v>3.9886176144416088</c:v>
                </c:pt>
                <c:pt idx="25">
                  <c:v>3.9480785967155696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27.848919013025444</c:v>
                </c:pt>
                <c:pt idx="1">
                  <c:v>26.097683770933759</c:v>
                </c:pt>
                <c:pt idx="2">
                  <c:v>23.728089978599048</c:v>
                </c:pt>
                <c:pt idx="3">
                  <c:v>24.946001079179528</c:v>
                </c:pt>
                <c:pt idx="4">
                  <c:v>26.261692631067447</c:v>
                </c:pt>
                <c:pt idx="5">
                  <c:v>26.353343670238772</c:v>
                </c:pt>
                <c:pt idx="6">
                  <c:v>26.955223289883488</c:v>
                </c:pt>
                <c:pt idx="7">
                  <c:v>28.294940282000844</c:v>
                </c:pt>
                <c:pt idx="8">
                  <c:v>27.538664333715726</c:v>
                </c:pt>
                <c:pt idx="9">
                  <c:v>26.540663303740462</c:v>
                </c:pt>
                <c:pt idx="10">
                  <c:v>24.42752902835597</c:v>
                </c:pt>
                <c:pt idx="11">
                  <c:v>24.935196192711867</c:v>
                </c:pt>
                <c:pt idx="12">
                  <c:v>24.673731578808571</c:v>
                </c:pt>
                <c:pt idx="13">
                  <c:v>24.455777734537083</c:v>
                </c:pt>
                <c:pt idx="14">
                  <c:v>24.302193137273825</c:v>
                </c:pt>
                <c:pt idx="15">
                  <c:v>24.128234025829087</c:v>
                </c:pt>
                <c:pt idx="16">
                  <c:v>23.924957026904956</c:v>
                </c:pt>
                <c:pt idx="17">
                  <c:v>23.715640077389732</c:v>
                </c:pt>
                <c:pt idx="18">
                  <c:v>23.514089621503615</c:v>
                </c:pt>
                <c:pt idx="19">
                  <c:v>23.310080867572864</c:v>
                </c:pt>
                <c:pt idx="20">
                  <c:v>23.102054828549527</c:v>
                </c:pt>
                <c:pt idx="21">
                  <c:v>22.876805450445133</c:v>
                </c:pt>
                <c:pt idx="22">
                  <c:v>22.666598006020163</c:v>
                </c:pt>
                <c:pt idx="23">
                  <c:v>22.461469351433113</c:v>
                </c:pt>
                <c:pt idx="24">
                  <c:v>22.255169698405727</c:v>
                </c:pt>
                <c:pt idx="25">
                  <c:v>22.061797637572344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19.919998379679313</c:v>
                </c:pt>
                <c:pt idx="1">
                  <c:v>21.413020995632987</c:v>
                </c:pt>
                <c:pt idx="2">
                  <c:v>21.914137282563921</c:v>
                </c:pt>
                <c:pt idx="3">
                  <c:v>22.02268334844905</c:v>
                </c:pt>
                <c:pt idx="4">
                  <c:v>22.556123737920387</c:v>
                </c:pt>
                <c:pt idx="5">
                  <c:v>23.116608003974122</c:v>
                </c:pt>
                <c:pt idx="6">
                  <c:v>24.887323642703109</c:v>
                </c:pt>
                <c:pt idx="7">
                  <c:v>26.380392091227883</c:v>
                </c:pt>
                <c:pt idx="8">
                  <c:v>26.56150466750104</c:v>
                </c:pt>
                <c:pt idx="9">
                  <c:v>27.001133764966859</c:v>
                </c:pt>
                <c:pt idx="10">
                  <c:v>28.73933239923667</c:v>
                </c:pt>
                <c:pt idx="11">
                  <c:v>27.703131867907473</c:v>
                </c:pt>
                <c:pt idx="12">
                  <c:v>27.898644902780632</c:v>
                </c:pt>
                <c:pt idx="13">
                  <c:v>28.180041484615508</c:v>
                </c:pt>
                <c:pt idx="14">
                  <c:v>28.517093236092762</c:v>
                </c:pt>
                <c:pt idx="15">
                  <c:v>28.825674775610931</c:v>
                </c:pt>
                <c:pt idx="16">
                  <c:v>29.1151766457712</c:v>
                </c:pt>
                <c:pt idx="17">
                  <c:v>29.401555010205112</c:v>
                </c:pt>
                <c:pt idx="18">
                  <c:v>29.700586198338861</c:v>
                </c:pt>
                <c:pt idx="19">
                  <c:v>30.004727229287596</c:v>
                </c:pt>
                <c:pt idx="20">
                  <c:v>30.327839441560663</c:v>
                </c:pt>
                <c:pt idx="21">
                  <c:v>30.647515747363038</c:v>
                </c:pt>
                <c:pt idx="22">
                  <c:v>30.962780122947397</c:v>
                </c:pt>
                <c:pt idx="23">
                  <c:v>31.280851680389389</c:v>
                </c:pt>
                <c:pt idx="24">
                  <c:v>31.598164942064848</c:v>
                </c:pt>
                <c:pt idx="25">
                  <c:v>31.972039518565687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46.52003089735279</c:v>
                </c:pt>
                <c:pt idx="1">
                  <c:v>44.194067825809228</c:v>
                </c:pt>
                <c:pt idx="2">
                  <c:v>45.23830482600399</c:v>
                </c:pt>
                <c:pt idx="3">
                  <c:v>46.308870186391921</c:v>
                </c:pt>
                <c:pt idx="4">
                  <c:v>45.745506480318305</c:v>
                </c:pt>
                <c:pt idx="5">
                  <c:v>45.632360061108898</c:v>
                </c:pt>
                <c:pt idx="6">
                  <c:v>48.669663330169627</c:v>
                </c:pt>
                <c:pt idx="7">
                  <c:v>49.75488516849461</c:v>
                </c:pt>
                <c:pt idx="8">
                  <c:v>52.105919703550796</c:v>
                </c:pt>
                <c:pt idx="9">
                  <c:v>52.512994795984213</c:v>
                </c:pt>
                <c:pt idx="10">
                  <c:v>56.613436620481743</c:v>
                </c:pt>
                <c:pt idx="11">
                  <c:v>57.820739755544928</c:v>
                </c:pt>
                <c:pt idx="12">
                  <c:v>58.246837465301439</c:v>
                </c:pt>
                <c:pt idx="13">
                  <c:v>58.881542837846297</c:v>
                </c:pt>
                <c:pt idx="14">
                  <c:v>59.598995948869437</c:v>
                </c:pt>
                <c:pt idx="15">
                  <c:v>60.244770327046936</c:v>
                </c:pt>
                <c:pt idx="16">
                  <c:v>60.854757477354795</c:v>
                </c:pt>
                <c:pt idx="17">
                  <c:v>61.462842305558006</c:v>
                </c:pt>
                <c:pt idx="18">
                  <c:v>62.109307953902601</c:v>
                </c:pt>
                <c:pt idx="19">
                  <c:v>62.747383725094622</c:v>
                </c:pt>
                <c:pt idx="20">
                  <c:v>63.430870086265145</c:v>
                </c:pt>
                <c:pt idx="21">
                  <c:v>64.096614930057626</c:v>
                </c:pt>
                <c:pt idx="22">
                  <c:v>64.767799344278401</c:v>
                </c:pt>
                <c:pt idx="23">
                  <c:v>65.438896039649592</c:v>
                </c:pt>
                <c:pt idx="24">
                  <c:v>66.12149233344087</c:v>
                </c:pt>
                <c:pt idx="25">
                  <c:v>66.798302910524711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29.109872844479156</c:v>
                </c:pt>
                <c:pt idx="1">
                  <c:v>28.535032019697724</c:v>
                </c:pt>
                <c:pt idx="2">
                  <c:v>29.579167628145008</c:v>
                </c:pt>
                <c:pt idx="3">
                  <c:v>29.011940671362474</c:v>
                </c:pt>
                <c:pt idx="4">
                  <c:v>29.723053621484109</c:v>
                </c:pt>
                <c:pt idx="5">
                  <c:v>28.864305249350274</c:v>
                </c:pt>
                <c:pt idx="6">
                  <c:v>30.948684726340794</c:v>
                </c:pt>
                <c:pt idx="7">
                  <c:v>32.10966119180933</c:v>
                </c:pt>
                <c:pt idx="8">
                  <c:v>33.119727289814364</c:v>
                </c:pt>
                <c:pt idx="9">
                  <c:v>32.152414338930782</c:v>
                </c:pt>
                <c:pt idx="10">
                  <c:v>35.008225415771662</c:v>
                </c:pt>
                <c:pt idx="11">
                  <c:v>32.802295973552042</c:v>
                </c:pt>
                <c:pt idx="12">
                  <c:v>32.897953315845314</c:v>
                </c:pt>
                <c:pt idx="13">
                  <c:v>33.134924329218997</c:v>
                </c:pt>
                <c:pt idx="14">
                  <c:v>33.43131765192777</c:v>
                </c:pt>
                <c:pt idx="15">
                  <c:v>33.690085973964244</c:v>
                </c:pt>
                <c:pt idx="16">
                  <c:v>33.935306121297629</c:v>
                </c:pt>
                <c:pt idx="17">
                  <c:v>34.168630102303396</c:v>
                </c:pt>
                <c:pt idx="18">
                  <c:v>34.418082233807823</c:v>
                </c:pt>
                <c:pt idx="19">
                  <c:v>34.661390610265144</c:v>
                </c:pt>
                <c:pt idx="20">
                  <c:v>34.929316059739193</c:v>
                </c:pt>
                <c:pt idx="21">
                  <c:v>35.1835455396388</c:v>
                </c:pt>
                <c:pt idx="22">
                  <c:v>35.437255809658794</c:v>
                </c:pt>
                <c:pt idx="23">
                  <c:v>35.684451957297064</c:v>
                </c:pt>
                <c:pt idx="24">
                  <c:v>35.947765318818846</c:v>
                </c:pt>
                <c:pt idx="25">
                  <c:v>36.210716050141095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34.392835324139178</c:v>
                </c:pt>
                <c:pt idx="1">
                  <c:v>33.554405119523082</c:v>
                </c:pt>
                <c:pt idx="2">
                  <c:v>33.646130889827987</c:v>
                </c:pt>
                <c:pt idx="3">
                  <c:v>33.597508120300255</c:v>
                </c:pt>
                <c:pt idx="4">
                  <c:v>35.017228835162811</c:v>
                </c:pt>
                <c:pt idx="5">
                  <c:v>33.690827459830089</c:v>
                </c:pt>
                <c:pt idx="6">
                  <c:v>33.707545474318714</c:v>
                </c:pt>
                <c:pt idx="7">
                  <c:v>34.885317303649273</c:v>
                </c:pt>
                <c:pt idx="8">
                  <c:v>34.359906965347932</c:v>
                </c:pt>
                <c:pt idx="9">
                  <c:v>32.14871775364356</c:v>
                </c:pt>
                <c:pt idx="10">
                  <c:v>34.592232103496357</c:v>
                </c:pt>
                <c:pt idx="11">
                  <c:v>33.068585617700052</c:v>
                </c:pt>
                <c:pt idx="12">
                  <c:v>32.991010876107296</c:v>
                </c:pt>
                <c:pt idx="13">
                  <c:v>32.935525337728329</c:v>
                </c:pt>
                <c:pt idx="14">
                  <c:v>32.923597734635649</c:v>
                </c:pt>
                <c:pt idx="15">
                  <c:v>32.841732720281669</c:v>
                </c:pt>
                <c:pt idx="16">
                  <c:v>32.710486142484875</c:v>
                </c:pt>
                <c:pt idx="17">
                  <c:v>32.543620513592479</c:v>
                </c:pt>
                <c:pt idx="18">
                  <c:v>32.330688960063306</c:v>
                </c:pt>
                <c:pt idx="19">
                  <c:v>32.104601330440573</c:v>
                </c:pt>
                <c:pt idx="20">
                  <c:v>31.862791866810927</c:v>
                </c:pt>
                <c:pt idx="21">
                  <c:v>31.663199033138572</c:v>
                </c:pt>
                <c:pt idx="22">
                  <c:v>31.457533337444154</c:v>
                </c:pt>
                <c:pt idx="23">
                  <c:v>31.246888421404634</c:v>
                </c:pt>
                <c:pt idx="24">
                  <c:v>31.035406256172152</c:v>
                </c:pt>
                <c:pt idx="25">
                  <c:v>30.698839397433535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31.853464343566095</c:v>
                </c:pt>
                <c:pt idx="1">
                  <c:v>32.782795661328755</c:v>
                </c:pt>
                <c:pt idx="2">
                  <c:v>31.239497339316756</c:v>
                </c:pt>
                <c:pt idx="3">
                  <c:v>30.782118520427282</c:v>
                </c:pt>
                <c:pt idx="4">
                  <c:v>34.140213419222626</c:v>
                </c:pt>
                <c:pt idx="5">
                  <c:v>33.665982704865172</c:v>
                </c:pt>
                <c:pt idx="6">
                  <c:v>31.927235074605953</c:v>
                </c:pt>
                <c:pt idx="7">
                  <c:v>33.500924704726863</c:v>
                </c:pt>
                <c:pt idx="8">
                  <c:v>32.356031979239276</c:v>
                </c:pt>
                <c:pt idx="9">
                  <c:v>32.646257579935785</c:v>
                </c:pt>
                <c:pt idx="10">
                  <c:v>29.674458710307235</c:v>
                </c:pt>
                <c:pt idx="11">
                  <c:v>29.913286978213698</c:v>
                </c:pt>
                <c:pt idx="12">
                  <c:v>29.620805639749992</c:v>
                </c:pt>
                <c:pt idx="13">
                  <c:v>29.304790120320177</c:v>
                </c:pt>
                <c:pt idx="14">
                  <c:v>29.099259350577597</c:v>
                </c:pt>
                <c:pt idx="15">
                  <c:v>28.904804007947767</c:v>
                </c:pt>
                <c:pt idx="16">
                  <c:v>28.703182774421062</c:v>
                </c:pt>
                <c:pt idx="17">
                  <c:v>28.4784758854471</c:v>
                </c:pt>
                <c:pt idx="18">
                  <c:v>28.25509673162264</c:v>
                </c:pt>
                <c:pt idx="19">
                  <c:v>28.03810043455471</c:v>
                </c:pt>
                <c:pt idx="20">
                  <c:v>27.828209000752437</c:v>
                </c:pt>
                <c:pt idx="21">
                  <c:v>27.615547293028211</c:v>
                </c:pt>
                <c:pt idx="22">
                  <c:v>27.406183261129442</c:v>
                </c:pt>
                <c:pt idx="23">
                  <c:v>27.198325002454627</c:v>
                </c:pt>
                <c:pt idx="24">
                  <c:v>26.981814886064694</c:v>
                </c:pt>
                <c:pt idx="25">
                  <c:v>26.794924460406122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27.33301635616511</c:v>
                </c:pt>
                <c:pt idx="1">
                  <c:v>25.946375011951265</c:v>
                </c:pt>
                <c:pt idx="2">
                  <c:v>26.118670857728628</c:v>
                </c:pt>
                <c:pt idx="3">
                  <c:v>25.653083646818935</c:v>
                </c:pt>
                <c:pt idx="4">
                  <c:v>26.651667443298791</c:v>
                </c:pt>
                <c:pt idx="5">
                  <c:v>27.630202034521737</c:v>
                </c:pt>
                <c:pt idx="6">
                  <c:v>28.314447597997521</c:v>
                </c:pt>
                <c:pt idx="7">
                  <c:v>27.925703607827423</c:v>
                </c:pt>
                <c:pt idx="8">
                  <c:v>27.273006904830559</c:v>
                </c:pt>
                <c:pt idx="9">
                  <c:v>28.297558181401531</c:v>
                </c:pt>
                <c:pt idx="10">
                  <c:v>27.605216955060982</c:v>
                </c:pt>
                <c:pt idx="11">
                  <c:v>28.153308863275491</c:v>
                </c:pt>
                <c:pt idx="12">
                  <c:v>28.224829946110653</c:v>
                </c:pt>
                <c:pt idx="13">
                  <c:v>28.455344726034994</c:v>
                </c:pt>
                <c:pt idx="14">
                  <c:v>28.707643253716185</c:v>
                </c:pt>
                <c:pt idx="15">
                  <c:v>28.92817143504001</c:v>
                </c:pt>
                <c:pt idx="16">
                  <c:v>29.129064476349832</c:v>
                </c:pt>
                <c:pt idx="17">
                  <c:v>29.330759612474175</c:v>
                </c:pt>
                <c:pt idx="18">
                  <c:v>29.543349057949747</c:v>
                </c:pt>
                <c:pt idx="19">
                  <c:v>29.765906506505619</c:v>
                </c:pt>
                <c:pt idx="20">
                  <c:v>30.004279963050195</c:v>
                </c:pt>
                <c:pt idx="21">
                  <c:v>30.222814434573376</c:v>
                </c:pt>
                <c:pt idx="22">
                  <c:v>30.457943774391566</c:v>
                </c:pt>
                <c:pt idx="23">
                  <c:v>30.720975511393611</c:v>
                </c:pt>
                <c:pt idx="24">
                  <c:v>30.981355378339998</c:v>
                </c:pt>
                <c:pt idx="25">
                  <c:v>31.266208676939733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24.411169753055376</c:v>
                </c:pt>
                <c:pt idx="1">
                  <c:v>25.311910244301338</c:v>
                </c:pt>
                <c:pt idx="2">
                  <c:v>23.938761027813229</c:v>
                </c:pt>
                <c:pt idx="3">
                  <c:v>23.641691242309403</c:v>
                </c:pt>
                <c:pt idx="4">
                  <c:v>24.475122991145035</c:v>
                </c:pt>
                <c:pt idx="5">
                  <c:v>23.179688050952816</c:v>
                </c:pt>
                <c:pt idx="6">
                  <c:v>25.586027778225926</c:v>
                </c:pt>
                <c:pt idx="7">
                  <c:v>25.759654872062423</c:v>
                </c:pt>
                <c:pt idx="8">
                  <c:v>23.961319249000674</c:v>
                </c:pt>
                <c:pt idx="9">
                  <c:v>23.752796154054096</c:v>
                </c:pt>
                <c:pt idx="10">
                  <c:v>23.564629745741932</c:v>
                </c:pt>
                <c:pt idx="11">
                  <c:v>23.316158931773078</c:v>
                </c:pt>
                <c:pt idx="12">
                  <c:v>23.287872246493208</c:v>
                </c:pt>
                <c:pt idx="13">
                  <c:v>23.332091015054502</c:v>
                </c:pt>
                <c:pt idx="14">
                  <c:v>23.399341084544556</c:v>
                </c:pt>
                <c:pt idx="15">
                  <c:v>23.421705609462713</c:v>
                </c:pt>
                <c:pt idx="16">
                  <c:v>23.431293004119738</c:v>
                </c:pt>
                <c:pt idx="17">
                  <c:v>23.428915962140941</c:v>
                </c:pt>
                <c:pt idx="18">
                  <c:v>23.422749311119723</c:v>
                </c:pt>
                <c:pt idx="19">
                  <c:v>23.413683512824694</c:v>
                </c:pt>
                <c:pt idx="20">
                  <c:v>23.411184349268851</c:v>
                </c:pt>
                <c:pt idx="21">
                  <c:v>23.423808881929148</c:v>
                </c:pt>
                <c:pt idx="22">
                  <c:v>23.425389354889752</c:v>
                </c:pt>
                <c:pt idx="23">
                  <c:v>23.428566369177826</c:v>
                </c:pt>
                <c:pt idx="24">
                  <c:v>23.436508806868783</c:v>
                </c:pt>
                <c:pt idx="25">
                  <c:v>23.458363451544855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22.496268483911905</c:v>
                </c:pt>
                <c:pt idx="1">
                  <c:v>21.865027468677614</c:v>
                </c:pt>
                <c:pt idx="2">
                  <c:v>20.319962185338085</c:v>
                </c:pt>
                <c:pt idx="3">
                  <c:v>21.585733162575437</c:v>
                </c:pt>
                <c:pt idx="4">
                  <c:v>22.942768542071704</c:v>
                </c:pt>
                <c:pt idx="5">
                  <c:v>23.296162382146896</c:v>
                </c:pt>
                <c:pt idx="6">
                  <c:v>24.71776412326053</c:v>
                </c:pt>
                <c:pt idx="7">
                  <c:v>25.320021715061685</c:v>
                </c:pt>
                <c:pt idx="8">
                  <c:v>26.031082779154143</c:v>
                </c:pt>
                <c:pt idx="9">
                  <c:v>22.730214615162438</c:v>
                </c:pt>
                <c:pt idx="10">
                  <c:v>21.42248594983888</c:v>
                </c:pt>
                <c:pt idx="11">
                  <c:v>23.9662794266779</c:v>
                </c:pt>
                <c:pt idx="12">
                  <c:v>23.857491507473583</c:v>
                </c:pt>
                <c:pt idx="13">
                  <c:v>23.798852161399111</c:v>
                </c:pt>
                <c:pt idx="14">
                  <c:v>23.755908809055555</c:v>
                </c:pt>
                <c:pt idx="15">
                  <c:v>23.679126160481768</c:v>
                </c:pt>
                <c:pt idx="16">
                  <c:v>23.58596257880771</c:v>
                </c:pt>
                <c:pt idx="17">
                  <c:v>23.475314092995916</c:v>
                </c:pt>
                <c:pt idx="18">
                  <c:v>23.335064212571339</c:v>
                </c:pt>
                <c:pt idx="19">
                  <c:v>23.208039378974171</c:v>
                </c:pt>
                <c:pt idx="20">
                  <c:v>23.090530845172243</c:v>
                </c:pt>
                <c:pt idx="21">
                  <c:v>22.974891477758327</c:v>
                </c:pt>
                <c:pt idx="22">
                  <c:v>22.854822459158125</c:v>
                </c:pt>
                <c:pt idx="23">
                  <c:v>22.730163188542832</c:v>
                </c:pt>
                <c:pt idx="24">
                  <c:v>22.582704765382513</c:v>
                </c:pt>
                <c:pt idx="25">
                  <c:v>22.439729300156301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33.906343617650911</c:v>
                </c:pt>
                <c:pt idx="1">
                  <c:v>32.090365653078194</c:v>
                </c:pt>
                <c:pt idx="2">
                  <c:v>29.418367963262416</c:v>
                </c:pt>
                <c:pt idx="3">
                  <c:v>30.751371101365329</c:v>
                </c:pt>
                <c:pt idx="4">
                  <c:v>32.687314929376122</c:v>
                </c:pt>
                <c:pt idx="5">
                  <c:v>33.014864053250065</c:v>
                </c:pt>
                <c:pt idx="6">
                  <c:v>34.093308252378009</c:v>
                </c:pt>
                <c:pt idx="7">
                  <c:v>34.898439345140773</c:v>
                </c:pt>
                <c:pt idx="8">
                  <c:v>34.113500461561301</c:v>
                </c:pt>
                <c:pt idx="9">
                  <c:v>32.394912815920854</c:v>
                </c:pt>
                <c:pt idx="10">
                  <c:v>29.839982100064546</c:v>
                </c:pt>
                <c:pt idx="11">
                  <c:v>29.448212585355272</c:v>
                </c:pt>
                <c:pt idx="12">
                  <c:v>29.138554100137839</c:v>
                </c:pt>
                <c:pt idx="13">
                  <c:v>28.881887987781965</c:v>
                </c:pt>
                <c:pt idx="14">
                  <c:v>28.698842930580476</c:v>
                </c:pt>
                <c:pt idx="15">
                  <c:v>28.490928990164072</c:v>
                </c:pt>
                <c:pt idx="16">
                  <c:v>28.247770779393072</c:v>
                </c:pt>
                <c:pt idx="17">
                  <c:v>27.996886515282895</c:v>
                </c:pt>
                <c:pt idx="18">
                  <c:v>27.753075340624019</c:v>
                </c:pt>
                <c:pt idx="19">
                  <c:v>27.507167272052659</c:v>
                </c:pt>
                <c:pt idx="20">
                  <c:v>27.257978387380405</c:v>
                </c:pt>
                <c:pt idx="21">
                  <c:v>26.990062662512806</c:v>
                </c:pt>
                <c:pt idx="22">
                  <c:v>26.73729253610249</c:v>
                </c:pt>
                <c:pt idx="23">
                  <c:v>26.490881829690458</c:v>
                </c:pt>
                <c:pt idx="24">
                  <c:v>26.243787312847335</c:v>
                </c:pt>
                <c:pt idx="25">
                  <c:v>26.009876234287912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19.919998379679313</c:v>
                </c:pt>
                <c:pt idx="1">
                  <c:v>21.413020995632987</c:v>
                </c:pt>
                <c:pt idx="2">
                  <c:v>21.914137282563921</c:v>
                </c:pt>
                <c:pt idx="3">
                  <c:v>22.02268334844905</c:v>
                </c:pt>
                <c:pt idx="4">
                  <c:v>22.556123737920387</c:v>
                </c:pt>
                <c:pt idx="5">
                  <c:v>23.116608003974122</c:v>
                </c:pt>
                <c:pt idx="6">
                  <c:v>24.887323642703109</c:v>
                </c:pt>
                <c:pt idx="7">
                  <c:v>26.380392091227883</c:v>
                </c:pt>
                <c:pt idx="8">
                  <c:v>26.56150466750104</c:v>
                </c:pt>
                <c:pt idx="9">
                  <c:v>27.001133764966859</c:v>
                </c:pt>
                <c:pt idx="10">
                  <c:v>28.73933239923667</c:v>
                </c:pt>
                <c:pt idx="11">
                  <c:v>27.703131867907473</c:v>
                </c:pt>
                <c:pt idx="12">
                  <c:v>27.898644902780632</c:v>
                </c:pt>
                <c:pt idx="13">
                  <c:v>28.180041484615508</c:v>
                </c:pt>
                <c:pt idx="14">
                  <c:v>28.517093236092762</c:v>
                </c:pt>
                <c:pt idx="15">
                  <c:v>28.825674775610931</c:v>
                </c:pt>
                <c:pt idx="16">
                  <c:v>29.1151766457712</c:v>
                </c:pt>
                <c:pt idx="17">
                  <c:v>29.401555010205112</c:v>
                </c:pt>
                <c:pt idx="18">
                  <c:v>29.700586198338861</c:v>
                </c:pt>
                <c:pt idx="19">
                  <c:v>30.004727229287596</c:v>
                </c:pt>
                <c:pt idx="20">
                  <c:v>30.327839441560663</c:v>
                </c:pt>
                <c:pt idx="21">
                  <c:v>30.647515747363038</c:v>
                </c:pt>
                <c:pt idx="22">
                  <c:v>30.962780122947397</c:v>
                </c:pt>
                <c:pt idx="23">
                  <c:v>31.280851680389389</c:v>
                </c:pt>
                <c:pt idx="24">
                  <c:v>31.598164942064848</c:v>
                </c:pt>
                <c:pt idx="25">
                  <c:v>31.972039518565687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46.52003089735279</c:v>
                </c:pt>
                <c:pt idx="1">
                  <c:v>44.194067825809228</c:v>
                </c:pt>
                <c:pt idx="2">
                  <c:v>45.23830482600399</c:v>
                </c:pt>
                <c:pt idx="3">
                  <c:v>46.308870186391921</c:v>
                </c:pt>
                <c:pt idx="4">
                  <c:v>45.745506480318305</c:v>
                </c:pt>
                <c:pt idx="5">
                  <c:v>45.632360061108898</c:v>
                </c:pt>
                <c:pt idx="6">
                  <c:v>48.669663330169627</c:v>
                </c:pt>
                <c:pt idx="7">
                  <c:v>49.75488516849461</c:v>
                </c:pt>
                <c:pt idx="8">
                  <c:v>52.105919703550796</c:v>
                </c:pt>
                <c:pt idx="9">
                  <c:v>52.512994795984213</c:v>
                </c:pt>
                <c:pt idx="10">
                  <c:v>56.613436620481743</c:v>
                </c:pt>
                <c:pt idx="11">
                  <c:v>57.820739755544928</c:v>
                </c:pt>
                <c:pt idx="12">
                  <c:v>58.246837465301439</c:v>
                </c:pt>
                <c:pt idx="13">
                  <c:v>58.881542837846297</c:v>
                </c:pt>
                <c:pt idx="14">
                  <c:v>59.598995948869437</c:v>
                </c:pt>
                <c:pt idx="15">
                  <c:v>60.244770327046936</c:v>
                </c:pt>
                <c:pt idx="16">
                  <c:v>60.854757477354795</c:v>
                </c:pt>
                <c:pt idx="17">
                  <c:v>61.462842305558006</c:v>
                </c:pt>
                <c:pt idx="18">
                  <c:v>62.109307953902601</c:v>
                </c:pt>
                <c:pt idx="19">
                  <c:v>62.747383725094622</c:v>
                </c:pt>
                <c:pt idx="20">
                  <c:v>63.430870086265145</c:v>
                </c:pt>
                <c:pt idx="21">
                  <c:v>64.096614930057626</c:v>
                </c:pt>
                <c:pt idx="22">
                  <c:v>64.767799344278401</c:v>
                </c:pt>
                <c:pt idx="23">
                  <c:v>65.438896039649592</c:v>
                </c:pt>
                <c:pt idx="24">
                  <c:v>66.12149233344087</c:v>
                </c:pt>
                <c:pt idx="25">
                  <c:v>66.798302910524711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29.109872844479156</c:v>
                </c:pt>
                <c:pt idx="1">
                  <c:v>28.535032019697724</c:v>
                </c:pt>
                <c:pt idx="2">
                  <c:v>29.579167628145008</c:v>
                </c:pt>
                <c:pt idx="3">
                  <c:v>29.011940671362474</c:v>
                </c:pt>
                <c:pt idx="4">
                  <c:v>29.723053621484109</c:v>
                </c:pt>
                <c:pt idx="5">
                  <c:v>28.864305249350274</c:v>
                </c:pt>
                <c:pt idx="6">
                  <c:v>30.948684726340794</c:v>
                </c:pt>
                <c:pt idx="7">
                  <c:v>32.10966119180933</c:v>
                </c:pt>
                <c:pt idx="8">
                  <c:v>33.119727289814364</c:v>
                </c:pt>
                <c:pt idx="9">
                  <c:v>32.152414338930782</c:v>
                </c:pt>
                <c:pt idx="10">
                  <c:v>35.008225415771662</c:v>
                </c:pt>
                <c:pt idx="11">
                  <c:v>32.802295973552042</c:v>
                </c:pt>
                <c:pt idx="12">
                  <c:v>32.897953315845314</c:v>
                </c:pt>
                <c:pt idx="13">
                  <c:v>33.134924329218997</c:v>
                </c:pt>
                <c:pt idx="14">
                  <c:v>33.43131765192777</c:v>
                </c:pt>
                <c:pt idx="15">
                  <c:v>33.690085973964244</c:v>
                </c:pt>
                <c:pt idx="16">
                  <c:v>33.935306121297629</c:v>
                </c:pt>
                <c:pt idx="17">
                  <c:v>34.168630102303396</c:v>
                </c:pt>
                <c:pt idx="18">
                  <c:v>34.418082233807823</c:v>
                </c:pt>
                <c:pt idx="19">
                  <c:v>34.661390610265144</c:v>
                </c:pt>
                <c:pt idx="20">
                  <c:v>34.929316059739193</c:v>
                </c:pt>
                <c:pt idx="21">
                  <c:v>35.1835455396388</c:v>
                </c:pt>
                <c:pt idx="22">
                  <c:v>35.437255809658794</c:v>
                </c:pt>
                <c:pt idx="23">
                  <c:v>35.684451957297064</c:v>
                </c:pt>
                <c:pt idx="24">
                  <c:v>35.947765318818846</c:v>
                </c:pt>
                <c:pt idx="25">
                  <c:v>36.210716050141095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34.392835324139178</c:v>
                </c:pt>
                <c:pt idx="1">
                  <c:v>33.554405119523082</c:v>
                </c:pt>
                <c:pt idx="2">
                  <c:v>33.646130889827987</c:v>
                </c:pt>
                <c:pt idx="3">
                  <c:v>33.597508120300255</c:v>
                </c:pt>
                <c:pt idx="4">
                  <c:v>35.017228835162811</c:v>
                </c:pt>
                <c:pt idx="5">
                  <c:v>33.690827459830089</c:v>
                </c:pt>
                <c:pt idx="6">
                  <c:v>33.707545474318714</c:v>
                </c:pt>
                <c:pt idx="7">
                  <c:v>34.885317303649273</c:v>
                </c:pt>
                <c:pt idx="8">
                  <c:v>34.359906965347932</c:v>
                </c:pt>
                <c:pt idx="9">
                  <c:v>32.14871775364356</c:v>
                </c:pt>
                <c:pt idx="10">
                  <c:v>34.592232103496357</c:v>
                </c:pt>
                <c:pt idx="11">
                  <c:v>33.068585617700052</c:v>
                </c:pt>
                <c:pt idx="12">
                  <c:v>32.991010876107296</c:v>
                </c:pt>
                <c:pt idx="13">
                  <c:v>32.935525337728329</c:v>
                </c:pt>
                <c:pt idx="14">
                  <c:v>32.923597734635649</c:v>
                </c:pt>
                <c:pt idx="15">
                  <c:v>32.841732720281669</c:v>
                </c:pt>
                <c:pt idx="16">
                  <c:v>32.710486142484875</c:v>
                </c:pt>
                <c:pt idx="17">
                  <c:v>32.543620513592479</c:v>
                </c:pt>
                <c:pt idx="18">
                  <c:v>32.330688960063306</c:v>
                </c:pt>
                <c:pt idx="19">
                  <c:v>32.104601330440573</c:v>
                </c:pt>
                <c:pt idx="20">
                  <c:v>31.862791866810927</c:v>
                </c:pt>
                <c:pt idx="21">
                  <c:v>31.663199033138572</c:v>
                </c:pt>
                <c:pt idx="22">
                  <c:v>31.457533337444154</c:v>
                </c:pt>
                <c:pt idx="23">
                  <c:v>31.246888421404634</c:v>
                </c:pt>
                <c:pt idx="24">
                  <c:v>31.035406256172152</c:v>
                </c:pt>
                <c:pt idx="25">
                  <c:v>30.698839397433535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31.853464343566095</c:v>
                </c:pt>
                <c:pt idx="1">
                  <c:v>32.782795661328755</c:v>
                </c:pt>
                <c:pt idx="2">
                  <c:v>31.239497339316756</c:v>
                </c:pt>
                <c:pt idx="3">
                  <c:v>30.782118520427282</c:v>
                </c:pt>
                <c:pt idx="4">
                  <c:v>34.140213419222626</c:v>
                </c:pt>
                <c:pt idx="5">
                  <c:v>33.665982704865172</c:v>
                </c:pt>
                <c:pt idx="6">
                  <c:v>31.927235074605953</c:v>
                </c:pt>
                <c:pt idx="7">
                  <c:v>33.500924704726863</c:v>
                </c:pt>
                <c:pt idx="8">
                  <c:v>32.356031979239276</c:v>
                </c:pt>
                <c:pt idx="9">
                  <c:v>32.646257579935785</c:v>
                </c:pt>
                <c:pt idx="10">
                  <c:v>29.674458710307235</c:v>
                </c:pt>
                <c:pt idx="11">
                  <c:v>29.913286978213698</c:v>
                </c:pt>
                <c:pt idx="12">
                  <c:v>29.620805639749992</c:v>
                </c:pt>
                <c:pt idx="13">
                  <c:v>29.304790120320177</c:v>
                </c:pt>
                <c:pt idx="14">
                  <c:v>29.099259350577597</c:v>
                </c:pt>
                <c:pt idx="15">
                  <c:v>28.904804007947767</c:v>
                </c:pt>
                <c:pt idx="16">
                  <c:v>28.703182774421062</c:v>
                </c:pt>
                <c:pt idx="17">
                  <c:v>28.4784758854471</c:v>
                </c:pt>
                <c:pt idx="18">
                  <c:v>28.25509673162264</c:v>
                </c:pt>
                <c:pt idx="19">
                  <c:v>28.03810043455471</c:v>
                </c:pt>
                <c:pt idx="20">
                  <c:v>27.828209000752437</c:v>
                </c:pt>
                <c:pt idx="21">
                  <c:v>27.615547293028211</c:v>
                </c:pt>
                <c:pt idx="22">
                  <c:v>27.406183261129442</c:v>
                </c:pt>
                <c:pt idx="23">
                  <c:v>27.198325002454627</c:v>
                </c:pt>
                <c:pt idx="24">
                  <c:v>26.981814886064694</c:v>
                </c:pt>
                <c:pt idx="25">
                  <c:v>26.794924460406122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27.33301635616511</c:v>
                </c:pt>
                <c:pt idx="1">
                  <c:v>25.946375011951265</c:v>
                </c:pt>
                <c:pt idx="2">
                  <c:v>26.118670857728628</c:v>
                </c:pt>
                <c:pt idx="3">
                  <c:v>25.653083646818935</c:v>
                </c:pt>
                <c:pt idx="4">
                  <c:v>26.651667443298791</c:v>
                </c:pt>
                <c:pt idx="5">
                  <c:v>27.630202034521737</c:v>
                </c:pt>
                <c:pt idx="6">
                  <c:v>28.314447597997521</c:v>
                </c:pt>
                <c:pt idx="7">
                  <c:v>27.925703607827423</c:v>
                </c:pt>
                <c:pt idx="8">
                  <c:v>27.273006904830559</c:v>
                </c:pt>
                <c:pt idx="9">
                  <c:v>28.297558181401531</c:v>
                </c:pt>
                <c:pt idx="10">
                  <c:v>27.605216955060982</c:v>
                </c:pt>
                <c:pt idx="11">
                  <c:v>28.153308863275491</c:v>
                </c:pt>
                <c:pt idx="12">
                  <c:v>28.224829946110653</c:v>
                </c:pt>
                <c:pt idx="13">
                  <c:v>28.455344726034994</c:v>
                </c:pt>
                <c:pt idx="14">
                  <c:v>28.707643253716185</c:v>
                </c:pt>
                <c:pt idx="15">
                  <c:v>28.92817143504001</c:v>
                </c:pt>
                <c:pt idx="16">
                  <c:v>29.129064476349832</c:v>
                </c:pt>
                <c:pt idx="17">
                  <c:v>29.330759612474175</c:v>
                </c:pt>
                <c:pt idx="18">
                  <c:v>29.543349057949747</c:v>
                </c:pt>
                <c:pt idx="19">
                  <c:v>29.765906506505619</c:v>
                </c:pt>
                <c:pt idx="20">
                  <c:v>30.004279963050195</c:v>
                </c:pt>
                <c:pt idx="21">
                  <c:v>30.222814434573376</c:v>
                </c:pt>
                <c:pt idx="22">
                  <c:v>30.457943774391566</c:v>
                </c:pt>
                <c:pt idx="23">
                  <c:v>30.720975511393611</c:v>
                </c:pt>
                <c:pt idx="24">
                  <c:v>30.981355378339998</c:v>
                </c:pt>
                <c:pt idx="25">
                  <c:v>31.266208676939733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24.411169753055376</c:v>
                </c:pt>
                <c:pt idx="1">
                  <c:v>25.311910244301338</c:v>
                </c:pt>
                <c:pt idx="2">
                  <c:v>23.938761027813229</c:v>
                </c:pt>
                <c:pt idx="3">
                  <c:v>23.641691242309403</c:v>
                </c:pt>
                <c:pt idx="4">
                  <c:v>24.475122991145035</c:v>
                </c:pt>
                <c:pt idx="5">
                  <c:v>23.179688050952816</c:v>
                </c:pt>
                <c:pt idx="6">
                  <c:v>25.586027778225926</c:v>
                </c:pt>
                <c:pt idx="7">
                  <c:v>25.759654872062423</c:v>
                </c:pt>
                <c:pt idx="8">
                  <c:v>23.961319249000674</c:v>
                </c:pt>
                <c:pt idx="9">
                  <c:v>23.752796154054096</c:v>
                </c:pt>
                <c:pt idx="10">
                  <c:v>23.564629745741932</c:v>
                </c:pt>
                <c:pt idx="11">
                  <c:v>23.316158931773078</c:v>
                </c:pt>
                <c:pt idx="12">
                  <c:v>23.287872246493208</c:v>
                </c:pt>
                <c:pt idx="13">
                  <c:v>23.332091015054502</c:v>
                </c:pt>
                <c:pt idx="14">
                  <c:v>23.399341084544556</c:v>
                </c:pt>
                <c:pt idx="15">
                  <c:v>23.421705609462713</c:v>
                </c:pt>
                <c:pt idx="16">
                  <c:v>23.431293004119738</c:v>
                </c:pt>
                <c:pt idx="17">
                  <c:v>23.428915962140941</c:v>
                </c:pt>
                <c:pt idx="18">
                  <c:v>23.422749311119723</c:v>
                </c:pt>
                <c:pt idx="19">
                  <c:v>23.413683512824694</c:v>
                </c:pt>
                <c:pt idx="20">
                  <c:v>23.411184349268851</c:v>
                </c:pt>
                <c:pt idx="21">
                  <c:v>23.423808881929148</c:v>
                </c:pt>
                <c:pt idx="22">
                  <c:v>23.425389354889752</c:v>
                </c:pt>
                <c:pt idx="23">
                  <c:v>23.428566369177826</c:v>
                </c:pt>
                <c:pt idx="24">
                  <c:v>23.436508806868783</c:v>
                </c:pt>
                <c:pt idx="25">
                  <c:v>23.458363451544855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22.496268483911905</c:v>
                </c:pt>
                <c:pt idx="1">
                  <c:v>21.865027468677614</c:v>
                </c:pt>
                <c:pt idx="2">
                  <c:v>20.319962185338085</c:v>
                </c:pt>
                <c:pt idx="3">
                  <c:v>21.585733162575437</c:v>
                </c:pt>
                <c:pt idx="4">
                  <c:v>22.942768542071704</c:v>
                </c:pt>
                <c:pt idx="5">
                  <c:v>23.296162382146896</c:v>
                </c:pt>
                <c:pt idx="6">
                  <c:v>24.71776412326053</c:v>
                </c:pt>
                <c:pt idx="7">
                  <c:v>25.320021715061685</c:v>
                </c:pt>
                <c:pt idx="8">
                  <c:v>26.031082779154143</c:v>
                </c:pt>
                <c:pt idx="9">
                  <c:v>22.730214615162438</c:v>
                </c:pt>
                <c:pt idx="10">
                  <c:v>21.42248594983888</c:v>
                </c:pt>
                <c:pt idx="11">
                  <c:v>23.9662794266779</c:v>
                </c:pt>
                <c:pt idx="12">
                  <c:v>23.857491507473583</c:v>
                </c:pt>
                <c:pt idx="13">
                  <c:v>23.798852161399111</c:v>
                </c:pt>
                <c:pt idx="14">
                  <c:v>23.755908809055555</c:v>
                </c:pt>
                <c:pt idx="15">
                  <c:v>23.679126160481768</c:v>
                </c:pt>
                <c:pt idx="16">
                  <c:v>23.58596257880771</c:v>
                </c:pt>
                <c:pt idx="17">
                  <c:v>23.475314092995916</c:v>
                </c:pt>
                <c:pt idx="18">
                  <c:v>23.335064212571339</c:v>
                </c:pt>
                <c:pt idx="19">
                  <c:v>23.208039378974171</c:v>
                </c:pt>
                <c:pt idx="20">
                  <c:v>23.090530845172243</c:v>
                </c:pt>
                <c:pt idx="21">
                  <c:v>22.974891477758327</c:v>
                </c:pt>
                <c:pt idx="22">
                  <c:v>22.854822459158125</c:v>
                </c:pt>
                <c:pt idx="23">
                  <c:v>22.730163188542832</c:v>
                </c:pt>
                <c:pt idx="24">
                  <c:v>22.582704765382513</c:v>
                </c:pt>
                <c:pt idx="25">
                  <c:v>22.439729300156301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33.906343617650911</c:v>
                </c:pt>
                <c:pt idx="1">
                  <c:v>32.090365653078194</c:v>
                </c:pt>
                <c:pt idx="2">
                  <c:v>29.418367963262416</c:v>
                </c:pt>
                <c:pt idx="3">
                  <c:v>30.751371101365329</c:v>
                </c:pt>
                <c:pt idx="4">
                  <c:v>32.687314929376122</c:v>
                </c:pt>
                <c:pt idx="5">
                  <c:v>33.014864053250065</c:v>
                </c:pt>
                <c:pt idx="6">
                  <c:v>34.093308252378009</c:v>
                </c:pt>
                <c:pt idx="7">
                  <c:v>34.898439345140773</c:v>
                </c:pt>
                <c:pt idx="8">
                  <c:v>34.113500461561301</c:v>
                </c:pt>
                <c:pt idx="9">
                  <c:v>32.394912815920854</c:v>
                </c:pt>
                <c:pt idx="10">
                  <c:v>29.839982100064546</c:v>
                </c:pt>
                <c:pt idx="11">
                  <c:v>29.448212585355272</c:v>
                </c:pt>
                <c:pt idx="12">
                  <c:v>29.138554100137839</c:v>
                </c:pt>
                <c:pt idx="13">
                  <c:v>28.881887987781965</c:v>
                </c:pt>
                <c:pt idx="14">
                  <c:v>28.698842930580476</c:v>
                </c:pt>
                <c:pt idx="15">
                  <c:v>28.490928990164072</c:v>
                </c:pt>
                <c:pt idx="16">
                  <c:v>28.247770779393072</c:v>
                </c:pt>
                <c:pt idx="17">
                  <c:v>27.996886515282895</c:v>
                </c:pt>
                <c:pt idx="18">
                  <c:v>27.753075340624019</c:v>
                </c:pt>
                <c:pt idx="19">
                  <c:v>27.507167272052659</c:v>
                </c:pt>
                <c:pt idx="20">
                  <c:v>27.257978387380405</c:v>
                </c:pt>
                <c:pt idx="21">
                  <c:v>26.990062662512806</c:v>
                </c:pt>
                <c:pt idx="22">
                  <c:v>26.73729253610249</c:v>
                </c:pt>
                <c:pt idx="23">
                  <c:v>26.490881829690458</c:v>
                </c:pt>
                <c:pt idx="24">
                  <c:v>26.243787312847335</c:v>
                </c:pt>
                <c:pt idx="25">
                  <c:v>26.009876234287912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31.972039518565687</c:v>
                </c:pt>
                <c:pt idx="1">
                  <c:v>66.798302910524711</c:v>
                </c:pt>
                <c:pt idx="2">
                  <c:v>36.210716050141095</c:v>
                </c:pt>
                <c:pt idx="3">
                  <c:v>30.698839397433535</c:v>
                </c:pt>
                <c:pt idx="4">
                  <c:v>26.794924460406122</c:v>
                </c:pt>
                <c:pt idx="5">
                  <c:v>31.266208676939733</c:v>
                </c:pt>
                <c:pt idx="6">
                  <c:v>23.458363451544855</c:v>
                </c:pt>
                <c:pt idx="7">
                  <c:v>22.439729300156301</c:v>
                </c:pt>
                <c:pt idx="8">
                  <c:v>26.009876234287912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28.73933239923667</c:v>
                </c:pt>
                <c:pt idx="1">
                  <c:v>56.613436620481743</c:v>
                </c:pt>
                <c:pt idx="2">
                  <c:v>35.008225415771662</c:v>
                </c:pt>
                <c:pt idx="3">
                  <c:v>34.592232103496357</c:v>
                </c:pt>
                <c:pt idx="4">
                  <c:v>29.674458710307235</c:v>
                </c:pt>
                <c:pt idx="5">
                  <c:v>27.605216955060982</c:v>
                </c:pt>
                <c:pt idx="6">
                  <c:v>23.564629745741932</c:v>
                </c:pt>
                <c:pt idx="7">
                  <c:v>21.42248594983888</c:v>
                </c:pt>
                <c:pt idx="8">
                  <c:v>29.839982100064546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10.814188283594971</c:v>
                </c:pt>
                <c:pt idx="1">
                  <c:v>22.593786182440908</c:v>
                </c:pt>
                <c:pt idx="2">
                  <c:v>12.247873677956326</c:v>
                </c:pt>
                <c:pt idx="3">
                  <c:v>10.383542443043453</c:v>
                </c:pt>
                <c:pt idx="4">
                  <c:v>9.0630864506242617</c:v>
                </c:pt>
                <c:pt idx="5">
                  <c:v>10.575448818341933</c:v>
                </c:pt>
                <c:pt idx="6">
                  <c:v>7.9345316410827911</c:v>
                </c:pt>
                <c:pt idx="7">
                  <c:v>7.5899899205328971</c:v>
                </c:pt>
                <c:pt idx="8">
                  <c:v>8.7975525823824583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10.011611648866671</c:v>
                </c:pt>
                <c:pt idx="1">
                  <c:v>19.721813077573238</c:v>
                </c:pt>
                <c:pt idx="2">
                  <c:v>12.195438380746761</c:v>
                </c:pt>
                <c:pt idx="3">
                  <c:v>12.050523271614418</c:v>
                </c:pt>
                <c:pt idx="4">
                  <c:v>10.337371528707319</c:v>
                </c:pt>
                <c:pt idx="5">
                  <c:v>9.6165320682299793</c:v>
                </c:pt>
                <c:pt idx="6">
                  <c:v>8.2089562271796588</c:v>
                </c:pt>
                <c:pt idx="7">
                  <c:v>7.4627206680968703</c:v>
                </c:pt>
                <c:pt idx="8">
                  <c:v>10.395033128985069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8.4959105607955117</c:v>
                </c:pt>
                <c:pt idx="1">
                  <c:v>16.770992080263177</c:v>
                </c:pt>
                <c:pt idx="2">
                  <c:v>10.608327820233034</c:v>
                </c:pt>
                <c:pt idx="3">
                  <c:v>12.382191053665899</c:v>
                </c:pt>
                <c:pt idx="4">
                  <c:v>12.373060007447936</c:v>
                </c:pt>
                <c:pt idx="5">
                  <c:v>10.154765146411211</c:v>
                </c:pt>
                <c:pt idx="6">
                  <c:v>8.5190939983140979</c:v>
                </c:pt>
                <c:pt idx="7">
                  <c:v>8.5619011221050645</c:v>
                </c:pt>
                <c:pt idx="8">
                  <c:v>12.133758210764068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7.3793350372779912E-2</c:v>
                </c:pt>
                <c:pt idx="1">
                  <c:v>8.0593094269073587E-2</c:v>
                </c:pt>
                <c:pt idx="2">
                  <c:v>8.3829561967323427E-2</c:v>
                </c:pt>
                <c:pt idx="3">
                  <c:v>8.3623562675662275E-2</c:v>
                </c:pt>
                <c:pt idx="4">
                  <c:v>8.2339950638355253E-2</c:v>
                </c:pt>
                <c:pt idx="5">
                  <c:v>8.4959105607955124E-2</c:v>
                </c:pt>
                <c:pt idx="6">
                  <c:v>8.7987087390943283E-2</c:v>
                </c:pt>
                <c:pt idx="7">
                  <c:v>9.0799360115744604E-2</c:v>
                </c:pt>
                <c:pt idx="8">
                  <c:v>9.1628678798618177E-2</c:v>
                </c:pt>
                <c:pt idx="9">
                  <c:v>9.5196091359614043E-2</c:v>
                </c:pt>
                <c:pt idx="10">
                  <c:v>0.10011611648866671</c:v>
                </c:pt>
                <c:pt idx="11">
                  <c:v>9.6799113420037844E-2</c:v>
                </c:pt>
                <c:pt idx="12">
                  <c:v>9.7491805058570025E-2</c:v>
                </c:pt>
                <c:pt idx="13">
                  <c:v>9.8220809970601827E-2</c:v>
                </c:pt>
                <c:pt idx="14">
                  <c:v>9.8972322533049994E-2</c:v>
                </c:pt>
                <c:pt idx="15">
                  <c:v>9.9733501629989299E-2</c:v>
                </c:pt>
                <c:pt idx="16">
                  <c:v>0.10049661784514748</c:v>
                </c:pt>
                <c:pt idx="17">
                  <c:v>0.10128443578322527</c:v>
                </c:pt>
                <c:pt idx="18">
                  <c:v>0.10211018812086187</c:v>
                </c:pt>
                <c:pt idx="19">
                  <c:v>0.1029494742831132</c:v>
                </c:pt>
                <c:pt idx="20">
                  <c:v>0.10381162458645478</c:v>
                </c:pt>
                <c:pt idx="21">
                  <c:v>0.10466404301430599</c:v>
                </c:pt>
                <c:pt idx="22">
                  <c:v>0.10549247589647737</c:v>
                </c:pt>
                <c:pt idx="23">
                  <c:v>0.10631789708513828</c:v>
                </c:pt>
                <c:pt idx="24">
                  <c:v>0.10713820933873863</c:v>
                </c:pt>
                <c:pt idx="25">
                  <c:v>0.10814188283594971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0.17233279209815711</c:v>
                </c:pt>
                <c:pt idx="1">
                  <c:v>0.16633508532708499</c:v>
                </c:pt>
                <c:pt idx="2">
                  <c:v>0.17305300358438175</c:v>
                </c:pt>
                <c:pt idx="3">
                  <c:v>0.17584200104950312</c:v>
                </c:pt>
                <c:pt idx="4">
                  <c:v>0.16699158017046981</c:v>
                </c:pt>
                <c:pt idx="5">
                  <c:v>0.16770992080263178</c:v>
                </c:pt>
                <c:pt idx="6">
                  <c:v>0.1720675948205054</c:v>
                </c:pt>
                <c:pt idx="7">
                  <c:v>0.17125263795582138</c:v>
                </c:pt>
                <c:pt idx="8">
                  <c:v>0.17974872432076081</c:v>
                </c:pt>
                <c:pt idx="9">
                  <c:v>0.18514155345030511</c:v>
                </c:pt>
                <c:pt idx="10">
                  <c:v>0.19721813077573236</c:v>
                </c:pt>
                <c:pt idx="11">
                  <c:v>0.20203478698057573</c:v>
                </c:pt>
                <c:pt idx="12">
                  <c:v>0.20354355357522763</c:v>
                </c:pt>
                <c:pt idx="13">
                  <c:v>0.20523010347622495</c:v>
                </c:pt>
                <c:pt idx="14">
                  <c:v>0.20684615366869849</c:v>
                </c:pt>
                <c:pt idx="15">
                  <c:v>0.20843993926881194</c:v>
                </c:pt>
                <c:pt idx="16">
                  <c:v>0.21005187022106298</c:v>
                </c:pt>
                <c:pt idx="17">
                  <c:v>0.21173129456557824</c:v>
                </c:pt>
                <c:pt idx="18">
                  <c:v>0.21353090733220079</c:v>
                </c:pt>
                <c:pt idx="19">
                  <c:v>0.21529308091272523</c:v>
                </c:pt>
                <c:pt idx="20">
                  <c:v>0.21712267651891415</c:v>
                </c:pt>
                <c:pt idx="21">
                  <c:v>0.21889574729032249</c:v>
                </c:pt>
                <c:pt idx="22">
                  <c:v>0.22066867006333196</c:v>
                </c:pt>
                <c:pt idx="23">
                  <c:v>0.22241484616834201</c:v>
                </c:pt>
                <c:pt idx="24">
                  <c:v>0.22419461068067523</c:v>
                </c:pt>
                <c:pt idx="25">
                  <c:v>0.22593786182440909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0.10783710948044282</c:v>
                </c:pt>
                <c:pt idx="1">
                  <c:v>0.10739850887941234</c:v>
                </c:pt>
                <c:pt idx="2">
                  <c:v>0.11315109664838782</c:v>
                </c:pt>
                <c:pt idx="3">
                  <c:v>0.11016286256711458</c:v>
                </c:pt>
                <c:pt idx="4">
                  <c:v>0.10850245354434428</c:v>
                </c:pt>
                <c:pt idx="5">
                  <c:v>0.10608327820233035</c:v>
                </c:pt>
                <c:pt idx="6">
                  <c:v>0.10941653135328996</c:v>
                </c:pt>
                <c:pt idx="7">
                  <c:v>0.11051908097753903</c:v>
                </c:pt>
                <c:pt idx="8">
                  <c:v>0.11425244509770996</c:v>
                </c:pt>
                <c:pt idx="9">
                  <c:v>0.11335761673875683</c:v>
                </c:pt>
                <c:pt idx="10">
                  <c:v>0.12195438380746762</c:v>
                </c:pt>
                <c:pt idx="11">
                  <c:v>0.11461639729116133</c:v>
                </c:pt>
                <c:pt idx="12">
                  <c:v>0.11496188659595656</c:v>
                </c:pt>
                <c:pt idx="13">
                  <c:v>0.11549092671518101</c:v>
                </c:pt>
                <c:pt idx="14">
                  <c:v>0.11602778466788753</c:v>
                </c:pt>
                <c:pt idx="15">
                  <c:v>0.11656380190765647</c:v>
                </c:pt>
                <c:pt idx="16">
                  <c:v>0.11713421945614329</c:v>
                </c:pt>
                <c:pt idx="17">
                  <c:v>0.11770637370017741</c:v>
                </c:pt>
                <c:pt idx="18">
                  <c:v>0.11832887163183234</c:v>
                </c:pt>
                <c:pt idx="19">
                  <c:v>0.1189269915363652</c:v>
                </c:pt>
                <c:pt idx="20">
                  <c:v>0.11956239259451429</c:v>
                </c:pt>
                <c:pt idx="21">
                  <c:v>0.12015499572990326</c:v>
                </c:pt>
                <c:pt idx="22">
                  <c:v>0.120737344627756</c:v>
                </c:pt>
                <c:pt idx="23">
                  <c:v>0.12128492949934423</c:v>
                </c:pt>
                <c:pt idx="24">
                  <c:v>0.12188616690396278</c:v>
                </c:pt>
                <c:pt idx="25">
                  <c:v>0.12247873677956327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0.12740776876651441</c:v>
                </c:pt>
                <c:pt idx="1">
                  <c:v>0.12629013605749137</c:v>
                </c:pt>
                <c:pt idx="2">
                  <c:v>0.12870871337625897</c:v>
                </c:pt>
                <c:pt idx="3">
                  <c:v>0.12757497719921868</c:v>
                </c:pt>
                <c:pt idx="4">
                  <c:v>0.127828563421648</c:v>
                </c:pt>
                <c:pt idx="5">
                  <c:v>0.12382191053665899</c:v>
                </c:pt>
                <c:pt idx="6">
                  <c:v>0.11917025679266433</c:v>
                </c:pt>
                <c:pt idx="7">
                  <c:v>0.12007268419863094</c:v>
                </c:pt>
                <c:pt idx="8">
                  <c:v>0.11853066753143666</c:v>
                </c:pt>
                <c:pt idx="9">
                  <c:v>0.11334458393525368</c:v>
                </c:pt>
                <c:pt idx="10">
                  <c:v>0.12050523271614419</c:v>
                </c:pt>
                <c:pt idx="11">
                  <c:v>0.11554685531985538</c:v>
                </c:pt>
                <c:pt idx="12">
                  <c:v>0.11528707620842349</c:v>
                </c:pt>
                <c:pt idx="13">
                  <c:v>0.1147959266577032</c:v>
                </c:pt>
                <c:pt idx="14">
                  <c:v>0.1142656759215764</c:v>
                </c:pt>
                <c:pt idx="15">
                  <c:v>0.1136285977444379</c:v>
                </c:pt>
                <c:pt idx="16">
                  <c:v>0.11290651832152815</c:v>
                </c:pt>
                <c:pt idx="17">
                  <c:v>0.11210843239136607</c:v>
                </c:pt>
                <c:pt idx="18">
                  <c:v>0.11115244358287366</c:v>
                </c:pt>
                <c:pt idx="19">
                  <c:v>0.11015437013577103</c:v>
                </c:pt>
                <c:pt idx="20">
                  <c:v>0.10906573789825846</c:v>
                </c:pt>
                <c:pt idx="21">
                  <c:v>0.10813269345852572</c:v>
                </c:pt>
                <c:pt idx="22">
                  <c:v>0.1071781365945076</c:v>
                </c:pt>
                <c:pt idx="23">
                  <c:v>0.10620246217593853</c:v>
                </c:pt>
                <c:pt idx="24">
                  <c:v>0.10523009353495977</c:v>
                </c:pt>
                <c:pt idx="25">
                  <c:v>0.10383542443043453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0.11800070512503054</c:v>
                </c:pt>
                <c:pt idx="1">
                  <c:v>0.12338599685098489</c:v>
                </c:pt>
                <c:pt idx="2">
                  <c:v>0.1195024629200413</c:v>
                </c:pt>
                <c:pt idx="3">
                  <c:v>0.11688450388421434</c:v>
                </c:pt>
                <c:pt idx="4">
                  <c:v>0.1246270644896223</c:v>
                </c:pt>
                <c:pt idx="5">
                  <c:v>0.12373060007447936</c:v>
                </c:pt>
                <c:pt idx="6">
                  <c:v>0.11287611568808398</c:v>
                </c:pt>
                <c:pt idx="7">
                  <c:v>0.11530770717719667</c:v>
                </c:pt>
                <c:pt idx="8">
                  <c:v>0.11161794102165457</c:v>
                </c:pt>
                <c:pt idx="9">
                  <c:v>0.11509872682314286</c:v>
                </c:pt>
                <c:pt idx="10">
                  <c:v>0.10337371528707319</c:v>
                </c:pt>
                <c:pt idx="11">
                  <c:v>0.1045217440676668</c:v>
                </c:pt>
                <c:pt idx="12">
                  <c:v>0.10350989516413663</c:v>
                </c:pt>
                <c:pt idx="13">
                  <c:v>0.10214109241846669</c:v>
                </c:pt>
                <c:pt idx="14">
                  <c:v>0.10099280659759276</c:v>
                </c:pt>
                <c:pt idx="15">
                  <c:v>0.10000727962421418</c:v>
                </c:pt>
                <c:pt idx="16">
                  <c:v>9.9074541958493648E-2</c:v>
                </c:pt>
                <c:pt idx="17">
                  <c:v>9.8104551307661395E-2</c:v>
                </c:pt>
                <c:pt idx="18">
                  <c:v>9.7140616126980731E-2</c:v>
                </c:pt>
                <c:pt idx="19">
                  <c:v>9.6201764394545683E-2</c:v>
                </c:pt>
                <c:pt idx="20">
                  <c:v>9.5255436552484349E-2</c:v>
                </c:pt>
                <c:pt idx="21">
                  <c:v>9.4309596039274302E-2</c:v>
                </c:pt>
                <c:pt idx="22">
                  <c:v>9.3374888030368711E-2</c:v>
                </c:pt>
                <c:pt idx="23">
                  <c:v>9.2442135145315157E-2</c:v>
                </c:pt>
                <c:pt idx="24">
                  <c:v>9.1485797890559051E-2</c:v>
                </c:pt>
                <c:pt idx="25">
                  <c:v>9.0630864506242623E-2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0.10125476991870554</c:v>
                </c:pt>
                <c:pt idx="1">
                  <c:v>9.7655470832695046E-2</c:v>
                </c:pt>
                <c:pt idx="2">
                  <c:v>9.9913435283358623E-2</c:v>
                </c:pt>
                <c:pt idx="3">
                  <c:v>9.7408758697647368E-2</c:v>
                </c:pt>
                <c:pt idx="4">
                  <c:v>9.7290518850177615E-2</c:v>
                </c:pt>
                <c:pt idx="5">
                  <c:v>0.10154765146411211</c:v>
                </c:pt>
                <c:pt idx="6">
                  <c:v>0.10010340247902613</c:v>
                </c:pt>
                <c:pt idx="7">
                  <c:v>9.6118208160212701E-2</c:v>
                </c:pt>
                <c:pt idx="8">
                  <c:v>9.4083133498563398E-2</c:v>
                </c:pt>
                <c:pt idx="9">
                  <c:v>9.9766808214025393E-2</c:v>
                </c:pt>
                <c:pt idx="10">
                  <c:v>9.6165320682299785E-2</c:v>
                </c:pt>
                <c:pt idx="11">
                  <c:v>9.8372102865473141E-2</c:v>
                </c:pt>
                <c:pt idx="12">
                  <c:v>9.8631658580781142E-2</c:v>
                </c:pt>
                <c:pt idx="13">
                  <c:v>9.9180372339398068E-2</c:v>
                </c:pt>
                <c:pt idx="14">
                  <c:v>9.9633651429609296E-2</c:v>
                </c:pt>
                <c:pt idx="15">
                  <c:v>0.10008812821999327</c:v>
                </c:pt>
                <c:pt idx="16">
                  <c:v>0.10054455435672491</c:v>
                </c:pt>
                <c:pt idx="17">
                  <c:v>0.10104055507988362</c:v>
                </c:pt>
                <c:pt idx="18">
                  <c:v>0.10156960909398674</c:v>
                </c:pt>
                <c:pt idx="19">
                  <c:v>0.10213005447401328</c:v>
                </c:pt>
                <c:pt idx="20">
                  <c:v>0.10270408657078962</c:v>
                </c:pt>
                <c:pt idx="21">
                  <c:v>0.10321364955219074</c:v>
                </c:pt>
                <c:pt idx="22">
                  <c:v>0.10377246121690983</c:v>
                </c:pt>
                <c:pt idx="23">
                  <c:v>0.10441498032558497</c:v>
                </c:pt>
                <c:pt idx="24">
                  <c:v>0.10504682611184385</c:v>
                </c:pt>
                <c:pt idx="25">
                  <c:v>0.10575448818341933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9.0430830779295604E-2</c:v>
                </c:pt>
                <c:pt idx="1">
                  <c:v>9.5267508908030388E-2</c:v>
                </c:pt>
                <c:pt idx="2">
                  <c:v>9.1574485690509758E-2</c:v>
                </c:pt>
                <c:pt idx="3">
                  <c:v>8.9771188100888119E-2</c:v>
                </c:pt>
                <c:pt idx="4">
                  <c:v>8.9345157101197892E-2</c:v>
                </c:pt>
                <c:pt idx="5">
                  <c:v>8.5190939983140979E-2</c:v>
                </c:pt>
                <c:pt idx="6">
                  <c:v>9.0457298439558173E-2</c:v>
                </c:pt>
                <c:pt idx="7">
                  <c:v>8.8662828478711347E-2</c:v>
                </c:pt>
                <c:pt idx="8">
                  <c:v>8.2658872399806363E-2</c:v>
                </c:pt>
                <c:pt idx="9">
                  <c:v>8.3743644708039106E-2</c:v>
                </c:pt>
                <c:pt idx="10">
                  <c:v>8.208956227179659E-2</c:v>
                </c:pt>
                <c:pt idx="11">
                  <c:v>8.1470337856310027E-2</c:v>
                </c:pt>
                <c:pt idx="12">
                  <c:v>8.1379461590183277E-2</c:v>
                </c:pt>
                <c:pt idx="13">
                  <c:v>8.1323403269564873E-2</c:v>
                </c:pt>
                <c:pt idx="14">
                  <c:v>8.1210490624243598E-2</c:v>
                </c:pt>
                <c:pt idx="15">
                  <c:v>8.1036393172481111E-2</c:v>
                </c:pt>
                <c:pt idx="16">
                  <c:v>8.0877603021334024E-2</c:v>
                </c:pt>
                <c:pt idx="17">
                  <c:v>8.0709490821638391E-2</c:v>
                </c:pt>
                <c:pt idx="18">
                  <c:v>8.0527075206346915E-2</c:v>
                </c:pt>
                <c:pt idx="19">
                  <c:v>8.0334888241332905E-2</c:v>
                </c:pt>
                <c:pt idx="20">
                  <c:v>8.0136044160800876E-2</c:v>
                </c:pt>
                <c:pt idx="21">
                  <c:v>7.9994429584004934E-2</c:v>
                </c:pt>
                <c:pt idx="22">
                  <c:v>7.9812029542360982E-2</c:v>
                </c:pt>
                <c:pt idx="23">
                  <c:v>7.9629414618917219E-2</c:v>
                </c:pt>
                <c:pt idx="24">
                  <c:v>7.9464918020502498E-2</c:v>
                </c:pt>
                <c:pt idx="25">
                  <c:v>7.9345316410827912E-2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8.333710629248367E-2</c:v>
                </c:pt>
                <c:pt idx="1">
                  <c:v>8.2294330180612954E-2</c:v>
                </c:pt>
                <c:pt idx="2">
                  <c:v>7.7731261204829455E-2</c:v>
                </c:pt>
                <c:pt idx="3">
                  <c:v>8.1964394686166675E-2</c:v>
                </c:pt>
                <c:pt idx="4">
                  <c:v>8.3751377284985773E-2</c:v>
                </c:pt>
                <c:pt idx="5">
                  <c:v>8.5619011221050645E-2</c:v>
                </c:pt>
                <c:pt idx="6">
                  <c:v>8.7387623645088286E-2</c:v>
                </c:pt>
                <c:pt idx="7">
                  <c:v>8.7149643640393279E-2</c:v>
                </c:pt>
                <c:pt idx="8">
                  <c:v>8.9798893270896907E-2</c:v>
                </c:pt>
                <c:pt idx="9">
                  <c:v>8.0138397371155495E-2</c:v>
                </c:pt>
                <c:pt idx="10">
                  <c:v>7.46272066809687E-2</c:v>
                </c:pt>
                <c:pt idx="11">
                  <c:v>8.3741961433855247E-2</c:v>
                </c:pt>
                <c:pt idx="12">
                  <c:v>8.3369995902606839E-2</c:v>
                </c:pt>
                <c:pt idx="13">
                  <c:v>8.295028724281249E-2</c:v>
                </c:pt>
                <c:pt idx="14">
                  <c:v>8.2448005806559338E-2</c:v>
                </c:pt>
                <c:pt idx="15">
                  <c:v>8.1927038513639749E-2</c:v>
                </c:pt>
                <c:pt idx="16">
                  <c:v>8.1411474731226133E-2</c:v>
                </c:pt>
                <c:pt idx="17">
                  <c:v>8.0869326194407315E-2</c:v>
                </c:pt>
                <c:pt idx="18">
                  <c:v>8.0225615098846667E-2</c:v>
                </c:pt>
                <c:pt idx="19">
                  <c:v>7.9629300908125866E-2</c:v>
                </c:pt>
                <c:pt idx="20">
                  <c:v>7.9038453240954737E-2</c:v>
                </c:pt>
                <c:pt idx="21">
                  <c:v>7.8461335975788152E-2</c:v>
                </c:pt>
                <c:pt idx="22">
                  <c:v>7.7868066039849526E-2</c:v>
                </c:pt>
                <c:pt idx="23">
                  <c:v>7.7255669867931587E-2</c:v>
                </c:pt>
                <c:pt idx="24">
                  <c:v>7.6569970282279839E-2</c:v>
                </c:pt>
                <c:pt idx="25">
                  <c:v>7.5899899205328969E-2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0.12560556716659049</c:v>
                </c:pt>
                <c:pt idx="1">
                  <c:v>0.12077986869461435</c:v>
                </c:pt>
                <c:pt idx="2">
                  <c:v>0.11253597932490891</c:v>
                </c:pt>
                <c:pt idx="3">
                  <c:v>0.11676775113958464</c:v>
                </c:pt>
                <c:pt idx="4">
                  <c:v>0.11932333449919924</c:v>
                </c:pt>
                <c:pt idx="5">
                  <c:v>0.12133758210764067</c:v>
                </c:pt>
                <c:pt idx="6">
                  <c:v>0.12053408939084038</c:v>
                </c:pt>
                <c:pt idx="7">
                  <c:v>0.12011784929575006</c:v>
                </c:pt>
                <c:pt idx="8">
                  <c:v>0.11768064406055324</c:v>
                </c:pt>
                <c:pt idx="9">
                  <c:v>0.11421257739970751</c:v>
                </c:pt>
                <c:pt idx="10">
                  <c:v>0.10395033128985069</c:v>
                </c:pt>
                <c:pt idx="11">
                  <c:v>0.10289670076506426</c:v>
                </c:pt>
                <c:pt idx="12">
                  <c:v>0.10182466732411428</c:v>
                </c:pt>
                <c:pt idx="13">
                  <c:v>0.1006670779100468</c:v>
                </c:pt>
                <c:pt idx="14">
                  <c:v>9.9603108750782543E-2</c:v>
                </c:pt>
                <c:pt idx="15">
                  <c:v>9.8575319918775953E-2</c:v>
                </c:pt>
                <c:pt idx="16">
                  <c:v>9.7502600088339428E-2</c:v>
                </c:pt>
                <c:pt idx="17">
                  <c:v>9.6445540156062437E-2</c:v>
                </c:pt>
                <c:pt idx="18">
                  <c:v>9.5414673806070133E-2</c:v>
                </c:pt>
                <c:pt idx="19">
                  <c:v>9.4380075114007783E-2</c:v>
                </c:pt>
                <c:pt idx="20">
                  <c:v>9.3303547876828818E-2</c:v>
                </c:pt>
                <c:pt idx="21">
                  <c:v>9.2173509355684483E-2</c:v>
                </c:pt>
                <c:pt idx="22">
                  <c:v>9.1095927988438019E-2</c:v>
                </c:pt>
                <c:pt idx="23">
                  <c:v>9.0037665113488055E-2</c:v>
                </c:pt>
                <c:pt idx="24">
                  <c:v>8.8983407236478379E-2</c:v>
                </c:pt>
                <c:pt idx="25">
                  <c:v>8.7975525823824591E-2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3.8845257609927373</c:v>
                </c:pt>
                <c:pt idx="1">
                  <c:v>6.880634734875315</c:v>
                </c:pt>
                <c:pt idx="2">
                  <c:v>3.2881090895805087</c:v>
                </c:pt>
                <c:pt idx="3">
                  <c:v>-1.5421097061865296</c:v>
                </c:pt>
                <c:pt idx="4">
                  <c:v>-1.0197251249293871</c:v>
                </c:pt>
                <c:pt idx="5">
                  <c:v>0.6673561468797935</c:v>
                </c:pt>
                <c:pt idx="6">
                  <c:v>0.57310810310127991</c:v>
                </c:pt>
                <c:pt idx="7">
                  <c:v>-0.5659477669844577</c:v>
                </c:pt>
                <c:pt idx="8">
                  <c:v>-0.61995123732921087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1.7381986342698106</c:v>
                </c:pt>
                <c:pt idx="1">
                  <c:v>4.1004418244975298</c:v>
                </c:pt>
                <c:pt idx="2">
                  <c:v>2.8558110768408795</c:v>
                </c:pt>
                <c:pt idx="3">
                  <c:v>2.4435143498527978</c:v>
                </c:pt>
                <c:pt idx="4">
                  <c:v>-2.9717988696285502</c:v>
                </c:pt>
                <c:pt idx="5">
                  <c:v>-0.69234122634054884</c:v>
                </c:pt>
                <c:pt idx="6">
                  <c:v>-0.18816640831216347</c:v>
                </c:pt>
                <c:pt idx="7">
                  <c:v>-1.3077286653235589</c:v>
                </c:pt>
                <c:pt idx="8">
                  <c:v>-2.5549307158563082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8.6342376374261676E-2</c:v>
                </c:pt>
                <c:pt idx="1">
                  <c:v>3.6313337065651936</c:v>
                </c:pt>
                <c:pt idx="2">
                  <c:v>-1.3181394418074177</c:v>
                </c:pt>
                <c:pt idx="3">
                  <c:v>-1.750499383214688</c:v>
                </c:pt>
                <c:pt idx="4">
                  <c:v>-0.76965470235946754</c:v>
                </c:pt>
                <c:pt idx="5">
                  <c:v>1.3229544799790283</c:v>
                </c:pt>
                <c:pt idx="6">
                  <c:v>-0.14292413627921974</c:v>
                </c:pt>
                <c:pt idx="7">
                  <c:v>2.2566402106428889</c:v>
                </c:pt>
                <c:pt idx="8">
                  <c:v>-1.3490531099004741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3.1463647429547557</c:v>
                </c:pt>
                <c:pt idx="1">
                  <c:v>6.5535325834777751</c:v>
                </c:pt>
                <c:pt idx="2">
                  <c:v>2.5206300761768503</c:v>
                </c:pt>
                <c:pt idx="3">
                  <c:v>-2.1428933228481348</c:v>
                </c:pt>
                <c:pt idx="4">
                  <c:v>-2.1098795475416452</c:v>
                </c:pt>
                <c:pt idx="5">
                  <c:v>2.3380372418997233</c:v>
                </c:pt>
                <c:pt idx="6">
                  <c:v>3.6657842082142622E-2</c:v>
                </c:pt>
                <c:pt idx="7">
                  <c:v>-1.239396860325467</c:v>
                </c:pt>
                <c:pt idx="8">
                  <c:v>-2.4810527558761599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3.2327071193290173</c:v>
                </c:pt>
                <c:pt idx="1">
                  <c:v>10.184866290042969</c:v>
                </c:pt>
                <c:pt idx="2">
                  <c:v>1.2024906343694326</c:v>
                </c:pt>
                <c:pt idx="3">
                  <c:v>-3.8933927060628228</c:v>
                </c:pt>
                <c:pt idx="4">
                  <c:v>-2.8795342499011127</c:v>
                </c:pt>
                <c:pt idx="5">
                  <c:v>3.6609917218787515</c:v>
                </c:pt>
                <c:pt idx="6">
                  <c:v>-0.10626629419707712</c:v>
                </c:pt>
                <c:pt idx="7">
                  <c:v>1.0172433503174219</c:v>
                </c:pt>
                <c:pt idx="8">
                  <c:v>-3.830105865776634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2.4468988575628146</c:v>
                </c:pt>
                <c:pt idx="1">
                  <c:v>7.0746076741001112</c:v>
                </c:pt>
                <c:pt idx="2">
                  <c:v>2.4375263357276005</c:v>
                </c:pt>
                <c:pt idx="3">
                  <c:v>-4.8558479061044153</c:v>
                </c:pt>
                <c:pt idx="4">
                  <c:v>0.51187935276761509</c:v>
                </c:pt>
                <c:pt idx="5">
                  <c:v>2.2993787462993716</c:v>
                </c:pt>
                <c:pt idx="6">
                  <c:v>-1.0235509719540961</c:v>
                </c:pt>
                <c:pt idx="7">
                  <c:v>0.86797242287437326</c:v>
                </c:pt>
                <c:pt idx="8">
                  <c:v>-2.5474364243565777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0.78580826176627738</c:v>
                </c:pt>
                <c:pt idx="1">
                  <c:v>3.1102586159428434</c:v>
                </c:pt>
                <c:pt idx="2">
                  <c:v>-1.235035701358175</c:v>
                </c:pt>
                <c:pt idx="3">
                  <c:v>0.96245520004158003</c:v>
                </c:pt>
                <c:pt idx="4">
                  <c:v>-3.3914136026687345</c:v>
                </c:pt>
                <c:pt idx="5">
                  <c:v>1.3616129755793711</c:v>
                </c:pt>
                <c:pt idx="6">
                  <c:v>0.91728467775697808</c:v>
                </c:pt>
                <c:pt idx="7">
                  <c:v>0.14927092744309434</c:v>
                </c:pt>
                <c:pt idx="8">
                  <c:v>-1.2826694414200581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0.60849401229454436</c:v>
                </c:pt>
                <c:pt idx="1">
                  <c:v>-0.23284329722127239</c:v>
                </c:pt>
                <c:pt idx="2">
                  <c:v>-0.10810297175426031</c:v>
                </c:pt>
                <c:pt idx="3">
                  <c:v>-5.1432029769476029E-2</c:v>
                </c:pt>
                <c:pt idx="4">
                  <c:v>0.23373336492107555</c:v>
                </c:pt>
                <c:pt idx="5">
                  <c:v>8.352266456019164E-2</c:v>
                </c:pt>
                <c:pt idx="6">
                  <c:v>-0.22788034342467067</c:v>
                </c:pt>
                <c:pt idx="7">
                  <c:v>0.48432986308190484</c:v>
                </c:pt>
                <c:pt idx="8">
                  <c:v>0.33880850324694922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0.86855616758288567</c:v>
                </c:pt>
                <c:pt idx="1">
                  <c:v>2.4127914538503035</c:v>
                </c:pt>
                <c:pt idx="2">
                  <c:v>0.48671875711666068</c:v>
                </c:pt>
                <c:pt idx="3">
                  <c:v>-1.5061484327831867</c:v>
                </c:pt>
                <c:pt idx="4">
                  <c:v>0.23181623360050629</c:v>
                </c:pt>
                <c:pt idx="5">
                  <c:v>1.0931994117463084</c:v>
                </c:pt>
                <c:pt idx="6">
                  <c:v>-5.8759002973969743E-2</c:v>
                </c:pt>
                <c:pt idx="7">
                  <c:v>0.91102471606772939</c:v>
                </c:pt>
                <c:pt idx="8">
                  <c:v>-2.7787689385009635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1.7556569394516686</c:v>
                </c:pt>
                <c:pt idx="1">
                  <c:v>8.0049181334139092</c:v>
                </c:pt>
                <c:pt idx="2">
                  <c:v>0.82387484900703356</c:v>
                </c:pt>
                <c:pt idx="3">
                  <c:v>-2.3358122435101336</c:v>
                </c:pt>
                <c:pt idx="4">
                  <c:v>-3.3450838484227052</c:v>
                </c:pt>
                <c:pt idx="5">
                  <c:v>2.484269645572267</c:v>
                </c:pt>
                <c:pt idx="6">
                  <c:v>0.18037305220152078</c:v>
                </c:pt>
                <c:pt idx="7">
                  <c:v>-0.37811122883213066</c:v>
                </c:pt>
                <c:pt idx="8">
                  <c:v>-1.3901454305226295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0.20922480897595719</c:v>
                </c:pt>
                <c:pt idx="1">
                  <c:v>0.16947240479032111</c:v>
                </c:pt>
                <c:pt idx="2">
                  <c:v>9.0175551076190796E-2</c:v>
                </c:pt>
                <c:pt idx="3">
                  <c:v>-0.13768338510669642</c:v>
                </c:pt>
                <c:pt idx="4">
                  <c:v>0.30003305581716599</c:v>
                </c:pt>
                <c:pt idx="5">
                  <c:v>-7.7107598960595602E-2</c:v>
                </c:pt>
                <c:pt idx="6">
                  <c:v>-0.10146099672597381</c:v>
                </c:pt>
                <c:pt idx="7">
                  <c:v>7.9953265385359629E-3</c:v>
                </c:pt>
                <c:pt idx="8">
                  <c:v>-9.5336799579451847E-3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0.40543971650207977</c:v>
                </c:pt>
                <c:pt idx="1">
                  <c:v>1.8974953763381706</c:v>
                </c:pt>
                <c:pt idx="2">
                  <c:v>0.65711913077988715</c:v>
                </c:pt>
                <c:pt idx="3">
                  <c:v>-1.6841654634128673</c:v>
                </c:pt>
                <c:pt idx="4">
                  <c:v>6.7784375967074539E-2</c:v>
                </c:pt>
                <c:pt idx="5">
                  <c:v>0.74520304457882247</c:v>
                </c:pt>
                <c:pt idx="6">
                  <c:v>-0.32545630919273272</c:v>
                </c:pt>
                <c:pt idx="7">
                  <c:v>0.62330714091110673</c:v>
                </c:pt>
                <c:pt idx="8">
                  <c:v>-2.2134482762075836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1.8322343320847763</c:v>
                </c:pt>
                <c:pt idx="1">
                  <c:v>5.0076398929716213</c:v>
                </c:pt>
                <c:pt idx="2">
                  <c:v>1.6902316538715176</c:v>
                </c:pt>
                <c:pt idx="3">
                  <c:v>-3.0339990575848521</c:v>
                </c:pt>
                <c:pt idx="4">
                  <c:v>0.14406192098337334</c:v>
                </c:pt>
                <c:pt idx="5">
                  <c:v>1.6312833006811633</c:v>
                </c:pt>
                <c:pt idx="6">
                  <c:v>-0.59663366603538925</c:v>
                </c:pt>
                <c:pt idx="7">
                  <c:v>0.2366699554247309</c:v>
                </c:pt>
                <c:pt idx="8">
                  <c:v>-0.32445446819105683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0.39926920331858406</c:v>
                </c:pt>
                <c:pt idx="1">
                  <c:v>-0.40231570201159439</c:v>
                </c:pt>
                <c:pt idx="2">
                  <c:v>-0.19827852283045222</c:v>
                </c:pt>
                <c:pt idx="3">
                  <c:v>8.6251355337220781E-2</c:v>
                </c:pt>
                <c:pt idx="4">
                  <c:v>-6.6299690896094887E-2</c:v>
                </c:pt>
                <c:pt idx="5">
                  <c:v>0.16063026352078769</c:v>
                </c:pt>
                <c:pt idx="6">
                  <c:v>-0.1264193466986967</c:v>
                </c:pt>
                <c:pt idx="7">
                  <c:v>0.4763345365433711</c:v>
                </c:pt>
                <c:pt idx="8">
                  <c:v>0.34834218320489474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0.46311645108080857</c:v>
                </c:pt>
                <c:pt idx="1">
                  <c:v>0.51529607751213558</c:v>
                </c:pt>
                <c:pt idx="2">
                  <c:v>-0.17040037366322625</c:v>
                </c:pt>
                <c:pt idx="3">
                  <c:v>0.17801703062967622</c:v>
                </c:pt>
                <c:pt idx="4">
                  <c:v>0.16403185763343164</c:v>
                </c:pt>
                <c:pt idx="5">
                  <c:v>0.34799636716748283</c:v>
                </c:pt>
                <c:pt idx="6">
                  <c:v>0.26669730621876386</c:v>
                </c:pt>
                <c:pt idx="7">
                  <c:v>0.28771757515662344</c:v>
                </c:pt>
                <c:pt idx="8">
                  <c:v>-0.56532066229338174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-7.6577392633094377E-2</c:v>
                </c:pt>
                <c:pt idx="1">
                  <c:v>2.9972782404422773</c:v>
                </c:pt>
                <c:pt idx="2">
                  <c:v>-0.86635680486449296</c:v>
                </c:pt>
                <c:pt idx="3">
                  <c:v>0.69818681407471672</c:v>
                </c:pt>
                <c:pt idx="4">
                  <c:v>-3.489145769406079</c:v>
                </c:pt>
                <c:pt idx="5">
                  <c:v>0.85298634489110237</c:v>
                </c:pt>
                <c:pt idx="6">
                  <c:v>0.77700671823690293</c:v>
                </c:pt>
                <c:pt idx="7">
                  <c:v>-0.61478118425687001</c:v>
                </c:pt>
                <c:pt idx="8">
                  <c:v>-1.0656909623315691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20.064554582760078</c:v>
                </c:pt>
                <c:pt idx="1">
                  <c:v>19.356346032684005</c:v>
                </c:pt>
                <c:pt idx="2">
                  <c:v>20.532486544950107</c:v>
                </c:pt>
                <c:pt idx="3">
                  <c:v>16.984806110064582</c:v>
                </c:pt>
                <c:pt idx="4">
                  <c:v>16.417115755427087</c:v>
                </c:pt>
                <c:pt idx="5">
                  <c:v>16.691639602769712</c:v>
                </c:pt>
                <c:pt idx="6">
                  <c:v>18.42644300538128</c:v>
                </c:pt>
                <c:pt idx="7">
                  <c:v>17.514392407065042</c:v>
                </c:pt>
                <c:pt idx="8">
                  <c:v>16.577354388167105</c:v>
                </c:pt>
                <c:pt idx="9">
                  <c:v>16.186995995256169</c:v>
                </c:pt>
                <c:pt idx="10">
                  <c:v>12.807326576530309</c:v>
                </c:pt>
                <c:pt idx="11">
                  <c:v>12.312197769088451</c:v>
                </c:pt>
                <c:pt idx="12">
                  <c:v>12.205704309826368</c:v>
                </c:pt>
                <c:pt idx="13">
                  <c:v>11.397072889943823</c:v>
                </c:pt>
                <c:pt idx="14">
                  <c:v>10.610231624950023</c:v>
                </c:pt>
                <c:pt idx="15">
                  <c:v>10.104783563218461</c:v>
                </c:pt>
                <c:pt idx="16">
                  <c:v>9.6416089217437548</c:v>
                </c:pt>
                <c:pt idx="17">
                  <c:v>9.1876961028213113</c:v>
                </c:pt>
                <c:pt idx="18">
                  <c:v>8.740759418884906</c:v>
                </c:pt>
                <c:pt idx="19">
                  <c:v>8.3006535176244949</c:v>
                </c:pt>
                <c:pt idx="20">
                  <c:v>7.8664329709582415</c:v>
                </c:pt>
                <c:pt idx="21">
                  <c:v>7.436155176161753</c:v>
                </c:pt>
                <c:pt idx="22">
                  <c:v>7.0107742475362151</c:v>
                </c:pt>
                <c:pt idx="23">
                  <c:v>6.5904620215227281</c:v>
                </c:pt>
                <c:pt idx="24">
                  <c:v>6.1916628613187088</c:v>
                </c:pt>
                <c:pt idx="25">
                  <c:v>6.0578519111589708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46.823574489180999</c:v>
                </c:pt>
                <c:pt idx="1">
                  <c:v>44.408852252589412</c:v>
                </c:pt>
                <c:pt idx="2">
                  <c:v>40.835295043023244</c:v>
                </c:pt>
                <c:pt idx="3">
                  <c:v>43.042078157273835</c:v>
                </c:pt>
                <c:pt idx="4">
                  <c:v>42.230226662295252</c:v>
                </c:pt>
                <c:pt idx="5">
                  <c:v>42.978182231884716</c:v>
                </c:pt>
                <c:pt idx="6">
                  <c:v>40.877678697287493</c:v>
                </c:pt>
                <c:pt idx="7">
                  <c:v>44.469208535166686</c:v>
                </c:pt>
                <c:pt idx="8">
                  <c:v>43.749660863703149</c:v>
                </c:pt>
                <c:pt idx="9">
                  <c:v>40.095941041138076</c:v>
                </c:pt>
                <c:pt idx="10">
                  <c:v>36.693428236656416</c:v>
                </c:pt>
                <c:pt idx="11">
                  <c:v>35.723181220208971</c:v>
                </c:pt>
                <c:pt idx="12">
                  <c:v>36.10205310636043</c:v>
                </c:pt>
                <c:pt idx="13">
                  <c:v>35.035913594666098</c:v>
                </c:pt>
                <c:pt idx="14">
                  <c:v>34.027554551072157</c:v>
                </c:pt>
                <c:pt idx="15">
                  <c:v>32.950976173211046</c:v>
                </c:pt>
                <c:pt idx="16">
                  <c:v>31.8473267947648</c:v>
                </c:pt>
                <c:pt idx="17">
                  <c:v>30.731087642618871</c:v>
                </c:pt>
                <c:pt idx="18">
                  <c:v>29.608306569313505</c:v>
                </c:pt>
                <c:pt idx="19">
                  <c:v>28.485356727340612</c:v>
                </c:pt>
                <c:pt idx="20">
                  <c:v>27.375671795807865</c:v>
                </c:pt>
                <c:pt idx="21">
                  <c:v>26.265709143566649</c:v>
                </c:pt>
                <c:pt idx="22">
                  <c:v>25.165451927862772</c:v>
                </c:pt>
                <c:pt idx="23">
                  <c:v>24.07425278751867</c:v>
                </c:pt>
                <c:pt idx="24">
                  <c:v>22.986549440680246</c:v>
                </c:pt>
                <c:pt idx="25">
                  <c:v>21.878091825082297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61.270830412431025</c:v>
                </c:pt>
                <c:pt idx="1">
                  <c:v>65.100004467071258</c:v>
                </c:pt>
                <c:pt idx="2">
                  <c:v>61.103170536241173</c:v>
                </c:pt>
                <c:pt idx="3">
                  <c:v>58.795362392999614</c:v>
                </c:pt>
                <c:pt idx="4">
                  <c:v>62.87604591765453</c:v>
                </c:pt>
                <c:pt idx="5">
                  <c:v>58.195858061152101</c:v>
                </c:pt>
                <c:pt idx="6">
                  <c:v>62.638333606589981</c:v>
                </c:pt>
                <c:pt idx="7">
                  <c:v>63.238083584264054</c:v>
                </c:pt>
                <c:pt idx="8">
                  <c:v>60.653041848026987</c:v>
                </c:pt>
                <c:pt idx="9">
                  <c:v>56.921998292739985</c:v>
                </c:pt>
                <c:pt idx="10">
                  <c:v>61.583002983845425</c:v>
                </c:pt>
                <c:pt idx="11">
                  <c:v>55.485411193072117</c:v>
                </c:pt>
                <c:pt idx="12">
                  <c:v>56.093395070638678</c:v>
                </c:pt>
                <c:pt idx="13">
                  <c:v>55.176123239321626</c:v>
                </c:pt>
                <c:pt idx="14">
                  <c:v>54.336951628354754</c:v>
                </c:pt>
                <c:pt idx="15">
                  <c:v>53.366115577182057</c:v>
                </c:pt>
                <c:pt idx="16">
                  <c:v>52.339391628970105</c:v>
                </c:pt>
                <c:pt idx="17">
                  <c:v>51.284938655687561</c:v>
                </c:pt>
                <c:pt idx="18">
                  <c:v>50.226384524881894</c:v>
                </c:pt>
                <c:pt idx="19">
                  <c:v>49.164397045388164</c:v>
                </c:pt>
                <c:pt idx="20">
                  <c:v>48.11365439557246</c:v>
                </c:pt>
                <c:pt idx="21">
                  <c:v>47.055492366467149</c:v>
                </c:pt>
                <c:pt idx="22">
                  <c:v>45.99201131882247</c:v>
                </c:pt>
                <c:pt idx="23">
                  <c:v>44.928416449196476</c:v>
                </c:pt>
                <c:pt idx="24">
                  <c:v>43.851014636537563</c:v>
                </c:pt>
                <c:pt idx="25">
                  <c:v>42.731023707679867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57.123910136350375</c:v>
                </c:pt>
                <c:pt idx="1">
                  <c:v>56.090665923414448</c:v>
                </c:pt>
                <c:pt idx="2">
                  <c:v>55.712149703692944</c:v>
                </c:pt>
                <c:pt idx="3">
                  <c:v>56.290342496130876</c:v>
                </c:pt>
                <c:pt idx="4">
                  <c:v>61.516036259697515</c:v>
                </c:pt>
                <c:pt idx="5">
                  <c:v>60.080193507989549</c:v>
                </c:pt>
                <c:pt idx="6">
                  <c:v>62.11606791358232</c:v>
                </c:pt>
                <c:pt idx="7">
                  <c:v>61.115786863891927</c:v>
                </c:pt>
                <c:pt idx="8">
                  <c:v>59.788516115096243</c:v>
                </c:pt>
                <c:pt idx="9">
                  <c:v>63.576936293095422</c:v>
                </c:pt>
                <c:pt idx="10">
                  <c:v>68.817967782758089</c:v>
                </c:pt>
                <c:pt idx="11">
                  <c:v>63.98256078311875</c:v>
                </c:pt>
                <c:pt idx="12">
                  <c:v>64.956620907126023</c:v>
                </c:pt>
                <c:pt idx="13">
                  <c:v>65.549816905148518</c:v>
                </c:pt>
                <c:pt idx="14">
                  <c:v>66.258793029718049</c:v>
                </c:pt>
                <c:pt idx="15">
                  <c:v>66.824742941880302</c:v>
                </c:pt>
                <c:pt idx="16">
                  <c:v>67.328715878298624</c:v>
                </c:pt>
                <c:pt idx="17">
                  <c:v>67.798553319775976</c:v>
                </c:pt>
                <c:pt idx="18">
                  <c:v>68.26881814005722</c:v>
                </c:pt>
                <c:pt idx="19">
                  <c:v>68.737543678330027</c:v>
                </c:pt>
                <c:pt idx="20">
                  <c:v>69.233519095853694</c:v>
                </c:pt>
                <c:pt idx="21">
                  <c:v>69.725690062259233</c:v>
                </c:pt>
                <c:pt idx="22">
                  <c:v>70.218898782348688</c:v>
                </c:pt>
                <c:pt idx="23">
                  <c:v>70.715221651281425</c:v>
                </c:pt>
                <c:pt idx="24">
                  <c:v>71.207230709114</c:v>
                </c:pt>
                <c:pt idx="25">
                  <c:v>71.636342149753204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12.664858290106627</c:v>
                </c:pt>
                <c:pt idx="1">
                  <c:v>11.853472093562152</c:v>
                </c:pt>
                <c:pt idx="2">
                  <c:v>12.229999659505888</c:v>
                </c:pt>
                <c:pt idx="3">
                  <c:v>12.535191707222095</c:v>
                </c:pt>
                <c:pt idx="4">
                  <c:v>13.3405409305985</c:v>
                </c:pt>
                <c:pt idx="5">
                  <c:v>13.017691707518422</c:v>
                </c:pt>
                <c:pt idx="6">
                  <c:v>14.094069581599602</c:v>
                </c:pt>
                <c:pt idx="7">
                  <c:v>14.585240093878612</c:v>
                </c:pt>
                <c:pt idx="8">
                  <c:v>14.788515055479117</c:v>
                </c:pt>
                <c:pt idx="9">
                  <c:v>14.241378917578155</c:v>
                </c:pt>
                <c:pt idx="10">
                  <c:v>14.460516961687071</c:v>
                </c:pt>
                <c:pt idx="11">
                  <c:v>15.706563594179768</c:v>
                </c:pt>
                <c:pt idx="12">
                  <c:v>15.257424933761625</c:v>
                </c:pt>
                <c:pt idx="13">
                  <c:v>15.505251275816462</c:v>
                </c:pt>
                <c:pt idx="14">
                  <c:v>15.78628717648828</c:v>
                </c:pt>
                <c:pt idx="15">
                  <c:v>16.029188905970454</c:v>
                </c:pt>
                <c:pt idx="16">
                  <c:v>16.271559476626535</c:v>
                </c:pt>
                <c:pt idx="17">
                  <c:v>16.516439782048771</c:v>
                </c:pt>
                <c:pt idx="18" formatCode="General">
                  <c:v>16.759475838789434</c:v>
                </c:pt>
                <c:pt idx="19" formatCode="General">
                  <c:v>17.003577368662512</c:v>
                </c:pt>
                <c:pt idx="20" formatCode="General">
                  <c:v>17.266033050964825</c:v>
                </c:pt>
                <c:pt idx="21" formatCode="General">
                  <c:v>17.536083541248743</c:v>
                </c:pt>
                <c:pt idx="22">
                  <c:v>17.809583569225815</c:v>
                </c:pt>
                <c:pt idx="23">
                  <c:v>18.088340454013586</c:v>
                </c:pt>
                <c:pt idx="24">
                  <c:v>18.380350123228798</c:v>
                </c:pt>
                <c:pt idx="25">
                  <c:v>18.64191975085625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15.247923209973433</c:v>
                </c:pt>
                <c:pt idx="1">
                  <c:v>14.097731103251144</c:v>
                </c:pt>
                <c:pt idx="2">
                  <c:v>14.395164208515258</c:v>
                </c:pt>
                <c:pt idx="3">
                  <c:v>14.766715715338302</c:v>
                </c:pt>
                <c:pt idx="4">
                  <c:v>14.525391037583914</c:v>
                </c:pt>
                <c:pt idx="5">
                  <c:v>14.722278083197303</c:v>
                </c:pt>
                <c:pt idx="6">
                  <c:v>14.658189836777499</c:v>
                </c:pt>
                <c:pt idx="7">
                  <c:v>15.138989417435218</c:v>
                </c:pt>
                <c:pt idx="8">
                  <c:v>14.875558947925441</c:v>
                </c:pt>
                <c:pt idx="9">
                  <c:v>14.615366227844916</c:v>
                </c:pt>
                <c:pt idx="10">
                  <c:v>14.352237805929319</c:v>
                </c:pt>
                <c:pt idx="11">
                  <c:v>15.133268929658854</c:v>
                </c:pt>
                <c:pt idx="12">
                  <c:v>14.736339825384979</c:v>
                </c:pt>
                <c:pt idx="13">
                  <c:v>14.838606143027523</c:v>
                </c:pt>
                <c:pt idx="14">
                  <c:v>14.972391933743358</c:v>
                </c:pt>
                <c:pt idx="15">
                  <c:v>15.077380755274513</c:v>
                </c:pt>
                <c:pt idx="16">
                  <c:v>15.177169545220357</c:v>
                </c:pt>
                <c:pt idx="17">
                  <c:v>15.282683131950806</c:v>
                </c:pt>
                <c:pt idx="18" formatCode="General">
                  <c:v>15.417653333796551</c:v>
                </c:pt>
                <c:pt idx="19" formatCode="General">
                  <c:v>15.561759212404029</c:v>
                </c:pt>
                <c:pt idx="20" formatCode="General">
                  <c:v>15.71857106587176</c:v>
                </c:pt>
                <c:pt idx="21" formatCode="General">
                  <c:v>15.888088019819438</c:v>
                </c:pt>
                <c:pt idx="22">
                  <c:v>16.065915724240082</c:v>
                </c:pt>
                <c:pt idx="23">
                  <c:v>16.250623331273651</c:v>
                </c:pt>
                <c:pt idx="24">
                  <c:v>16.437642527206634</c:v>
                </c:pt>
                <c:pt idx="25">
                  <c:v>16.612698977687057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37.294488737937243</c:v>
                </c:pt>
                <c:pt idx="1">
                  <c:v>35.664011923618681</c:v>
                </c:pt>
                <c:pt idx="2">
                  <c:v>38.728990961603145</c:v>
                </c:pt>
                <c:pt idx="3">
                  <c:v>40.762191047272715</c:v>
                </c:pt>
                <c:pt idx="4">
                  <c:v>42.451024790491559</c:v>
                </c:pt>
                <c:pt idx="5">
                  <c:v>42.874437108980928</c:v>
                </c:pt>
                <c:pt idx="6">
                  <c:v>45.882001993572352</c:v>
                </c:pt>
                <c:pt idx="7">
                  <c:v>48.262177671357719</c:v>
                </c:pt>
                <c:pt idx="8">
                  <c:v>48.986065051002328</c:v>
                </c:pt>
                <c:pt idx="9">
                  <c:v>48.522125627108316</c:v>
                </c:pt>
                <c:pt idx="10">
                  <c:v>49.96452656592168</c:v>
                </c:pt>
                <c:pt idx="11">
                  <c:v>52.81296105532261</c:v>
                </c:pt>
                <c:pt idx="12">
                  <c:v>52.661004044202393</c:v>
                </c:pt>
                <c:pt idx="13">
                  <c:v>53.73590133705752</c:v>
                </c:pt>
                <c:pt idx="14">
                  <c:v>54.898774396303637</c:v>
                </c:pt>
                <c:pt idx="15">
                  <c:v>55.948549858776545</c:v>
                </c:pt>
                <c:pt idx="16">
                  <c:v>56.939976856603245</c:v>
                </c:pt>
                <c:pt idx="17">
                  <c:v>57.900539549524048</c:v>
                </c:pt>
                <c:pt idx="18" formatCode="General">
                  <c:v>58.855447859921853</c:v>
                </c:pt>
                <c:pt idx="19" formatCode="General">
                  <c:v>59.811089098242633</c:v>
                </c:pt>
                <c:pt idx="20" formatCode="General">
                  <c:v>60.784754789922246</c:v>
                </c:pt>
                <c:pt idx="21" formatCode="General">
                  <c:v>61.74423551858866</c:v>
                </c:pt>
                <c:pt idx="22" formatCode="General">
                  <c:v>62.70833998415916</c:v>
                </c:pt>
                <c:pt idx="23" formatCode="General">
                  <c:v>63.677452234447593</c:v>
                </c:pt>
                <c:pt idx="24" formatCode="General">
                  <c:v>64.639766002665183</c:v>
                </c:pt>
                <c:pt idx="25" formatCode="General">
                  <c:v>65.566836153378489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17.031570978972493</c:v>
                </c:pt>
                <c:pt idx="1">
                  <c:v>16.647349249017257</c:v>
                </c:pt>
                <c:pt idx="2">
                  <c:v>15.520992997624045</c:v>
                </c:pt>
                <c:pt idx="3">
                  <c:v>17.547862236360647</c:v>
                </c:pt>
                <c:pt idx="4">
                  <c:v>17.909773108442618</c:v>
                </c:pt>
                <c:pt idx="5">
                  <c:v>20.399686570543789</c:v>
                </c:pt>
                <c:pt idx="6">
                  <c:v>21.129927462263311</c:v>
                </c:pt>
                <c:pt idx="7">
                  <c:v>22.871724779495299</c:v>
                </c:pt>
                <c:pt idx="8">
                  <c:v>26.542034620020125</c:v>
                </c:pt>
                <c:pt idx="9">
                  <c:v>25.685113725912462</c:v>
                </c:pt>
                <c:pt idx="10">
                  <c:v>24.73254535399699</c:v>
                </c:pt>
                <c:pt idx="11">
                  <c:v>30.543916149841639</c:v>
                </c:pt>
                <c:pt idx="12">
                  <c:v>29.774156226571307</c:v>
                </c:pt>
                <c:pt idx="13">
                  <c:v>31.097955830945896</c:v>
                </c:pt>
                <c:pt idx="14">
                  <c:v>32.475043439553652</c:v>
                </c:pt>
                <c:pt idx="15">
                  <c:v>33.775069033895335</c:v>
                </c:pt>
                <c:pt idx="16">
                  <c:v>35.037219018595444</c:v>
                </c:pt>
                <c:pt idx="17">
                  <c:v>36.279081689470502</c:v>
                </c:pt>
                <c:pt idx="18" formatCode="General">
                  <c:v>37.506529289717669</c:v>
                </c:pt>
                <c:pt idx="19" formatCode="General">
                  <c:v>38.727139149723271</c:v>
                </c:pt>
                <c:pt idx="20" formatCode="General">
                  <c:v>39.948170736579662</c:v>
                </c:pt>
                <c:pt idx="21" formatCode="General">
                  <c:v>41.15564268154391</c:v>
                </c:pt>
                <c:pt idx="22" formatCode="General">
                  <c:v>42.349705971770248</c:v>
                </c:pt>
                <c:pt idx="23" formatCode="General">
                  <c:v>43.538022953638361</c:v>
                </c:pt>
                <c:pt idx="24" formatCode="General">
                  <c:v>44.704083909853892</c:v>
                </c:pt>
                <c:pt idx="25" formatCode="General">
                  <c:v>45.827753224227571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2.4212891622876476</c:v>
                </c:pt>
                <c:pt idx="1">
                  <c:v>2.4745669547918974</c:v>
                </c:pt>
                <c:pt idx="2">
                  <c:v>2.3547503448444544</c:v>
                </c:pt>
                <c:pt idx="3">
                  <c:v>2.6304501373373492</c:v>
                </c:pt>
                <c:pt idx="4">
                  <c:v>2.6728455378089175</c:v>
                </c:pt>
                <c:pt idx="5">
                  <c:v>3.1310331259636417</c:v>
                </c:pt>
                <c:pt idx="6">
                  <c:v>3.0292879029462676</c:v>
                </c:pt>
                <c:pt idx="7">
                  <c:v>3.3393966474455685</c:v>
                </c:pt>
                <c:pt idx="8">
                  <c:v>3.9212531105794826</c:v>
                </c:pt>
                <c:pt idx="9">
                  <c:v>3.7911438793265737</c:v>
                </c:pt>
                <c:pt idx="10">
                  <c:v>3.6484477326743963</c:v>
                </c:pt>
                <c:pt idx="11">
                  <c:v>4.4919393055088515</c:v>
                </c:pt>
                <c:pt idx="12">
                  <c:v>4.3773015761284562</c:v>
                </c:pt>
                <c:pt idx="13">
                  <c:v>4.5683587840724682</c:v>
                </c:pt>
                <c:pt idx="14">
                  <c:v>4.765972219816069</c:v>
                </c:pt>
                <c:pt idx="15">
                  <c:v>4.9501931905914764</c:v>
                </c:pt>
                <c:pt idx="16">
                  <c:v>5.1300318791769248</c:v>
                </c:pt>
                <c:pt idx="17">
                  <c:v>5.3059801261019928</c:v>
                </c:pt>
                <c:pt idx="18" formatCode="General">
                  <c:v>5.4846250246369737</c:v>
                </c:pt>
                <c:pt idx="19" formatCode="General">
                  <c:v>5.6594842022841192</c:v>
                </c:pt>
                <c:pt idx="20" formatCode="General">
                  <c:v>5.8361920984693025</c:v>
                </c:pt>
                <c:pt idx="21" formatCode="General">
                  <c:v>6.0109034903442389</c:v>
                </c:pt>
                <c:pt idx="22" formatCode="General">
                  <c:v>6.1863184740347616</c:v>
                </c:pt>
                <c:pt idx="23" formatCode="General">
                  <c:v>6.3572081171075778</c:v>
                </c:pt>
                <c:pt idx="24" formatCode="General">
                  <c:v>6.5306997893947631</c:v>
                </c:pt>
                <c:pt idx="25" formatCode="General">
                  <c:v>6.6964823001760605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20.064554582760078</c:v>
                </c:pt>
                <c:pt idx="1">
                  <c:v>19.356346032684005</c:v>
                </c:pt>
                <c:pt idx="2">
                  <c:v>20.532486544950107</c:v>
                </c:pt>
                <c:pt idx="3">
                  <c:v>16.984806110064582</c:v>
                </c:pt>
                <c:pt idx="4">
                  <c:v>16.417115755427087</c:v>
                </c:pt>
                <c:pt idx="5">
                  <c:v>16.691639602769712</c:v>
                </c:pt>
                <c:pt idx="6">
                  <c:v>18.42644300538128</c:v>
                </c:pt>
                <c:pt idx="7">
                  <c:v>17.514392407065042</c:v>
                </c:pt>
                <c:pt idx="8">
                  <c:v>16.577354388167105</c:v>
                </c:pt>
                <c:pt idx="9">
                  <c:v>16.186995995256169</c:v>
                </c:pt>
                <c:pt idx="10">
                  <c:v>12.807326576530309</c:v>
                </c:pt>
                <c:pt idx="11">
                  <c:v>12.312197769088451</c:v>
                </c:pt>
                <c:pt idx="12">
                  <c:v>12.205704309826368</c:v>
                </c:pt>
                <c:pt idx="13">
                  <c:v>11.397072889943823</c:v>
                </c:pt>
                <c:pt idx="14">
                  <c:v>10.610231624950023</c:v>
                </c:pt>
                <c:pt idx="15">
                  <c:v>10.104783563218461</c:v>
                </c:pt>
                <c:pt idx="16">
                  <c:v>9.6416089217437548</c:v>
                </c:pt>
                <c:pt idx="17">
                  <c:v>9.1876961028213113</c:v>
                </c:pt>
                <c:pt idx="18">
                  <c:v>8.740759418884906</c:v>
                </c:pt>
                <c:pt idx="19">
                  <c:v>8.3006535176244949</c:v>
                </c:pt>
                <c:pt idx="20">
                  <c:v>7.8664329709582415</c:v>
                </c:pt>
                <c:pt idx="21">
                  <c:v>7.436155176161753</c:v>
                </c:pt>
                <c:pt idx="22">
                  <c:v>7.0107742475362151</c:v>
                </c:pt>
                <c:pt idx="23">
                  <c:v>6.5904620215227281</c:v>
                </c:pt>
                <c:pt idx="24">
                  <c:v>6.1916628613187088</c:v>
                </c:pt>
                <c:pt idx="25">
                  <c:v>6.0578519111589708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46.823574489180999</c:v>
                </c:pt>
                <c:pt idx="1">
                  <c:v>44.408852252589412</c:v>
                </c:pt>
                <c:pt idx="2">
                  <c:v>40.835295043023244</c:v>
                </c:pt>
                <c:pt idx="3">
                  <c:v>43.042078157273835</c:v>
                </c:pt>
                <c:pt idx="4">
                  <c:v>42.230226662295252</c:v>
                </c:pt>
                <c:pt idx="5">
                  <c:v>42.978182231884716</c:v>
                </c:pt>
                <c:pt idx="6">
                  <c:v>40.877678697287493</c:v>
                </c:pt>
                <c:pt idx="7">
                  <c:v>44.469208535166686</c:v>
                </c:pt>
                <c:pt idx="8">
                  <c:v>43.749660863703149</c:v>
                </c:pt>
                <c:pt idx="9">
                  <c:v>40.095941041138076</c:v>
                </c:pt>
                <c:pt idx="10">
                  <c:v>36.693428236656416</c:v>
                </c:pt>
                <c:pt idx="11">
                  <c:v>35.723181220208971</c:v>
                </c:pt>
                <c:pt idx="12">
                  <c:v>36.10205310636043</c:v>
                </c:pt>
                <c:pt idx="13">
                  <c:v>35.035913594666098</c:v>
                </c:pt>
                <c:pt idx="14">
                  <c:v>34.027554551072157</c:v>
                </c:pt>
                <c:pt idx="15">
                  <c:v>32.950976173211046</c:v>
                </c:pt>
                <c:pt idx="16">
                  <c:v>31.8473267947648</c:v>
                </c:pt>
                <c:pt idx="17">
                  <c:v>30.731087642618871</c:v>
                </c:pt>
                <c:pt idx="18">
                  <c:v>29.608306569313505</c:v>
                </c:pt>
                <c:pt idx="19">
                  <c:v>28.485356727340612</c:v>
                </c:pt>
                <c:pt idx="20">
                  <c:v>27.375671795807865</c:v>
                </c:pt>
                <c:pt idx="21">
                  <c:v>26.265709143566649</c:v>
                </c:pt>
                <c:pt idx="22">
                  <c:v>25.165451927862772</c:v>
                </c:pt>
                <c:pt idx="23">
                  <c:v>24.07425278751867</c:v>
                </c:pt>
                <c:pt idx="24">
                  <c:v>22.986549440680246</c:v>
                </c:pt>
                <c:pt idx="25">
                  <c:v>21.878091825082297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61.270830412431025</c:v>
                </c:pt>
                <c:pt idx="1">
                  <c:v>65.100004467071258</c:v>
                </c:pt>
                <c:pt idx="2">
                  <c:v>61.103170536241173</c:v>
                </c:pt>
                <c:pt idx="3">
                  <c:v>58.795362392999614</c:v>
                </c:pt>
                <c:pt idx="4">
                  <c:v>62.87604591765453</c:v>
                </c:pt>
                <c:pt idx="5">
                  <c:v>58.195858061152101</c:v>
                </c:pt>
                <c:pt idx="6">
                  <c:v>62.638333606589981</c:v>
                </c:pt>
                <c:pt idx="7">
                  <c:v>63.238083584264054</c:v>
                </c:pt>
                <c:pt idx="8">
                  <c:v>60.653041848026987</c:v>
                </c:pt>
                <c:pt idx="9">
                  <c:v>56.921998292739985</c:v>
                </c:pt>
                <c:pt idx="10">
                  <c:v>61.583002983845425</c:v>
                </c:pt>
                <c:pt idx="11">
                  <c:v>55.485411193072117</c:v>
                </c:pt>
                <c:pt idx="12">
                  <c:v>56.093395070638678</c:v>
                </c:pt>
                <c:pt idx="13">
                  <c:v>55.176123239321626</c:v>
                </c:pt>
                <c:pt idx="14">
                  <c:v>54.336951628354754</c:v>
                </c:pt>
                <c:pt idx="15">
                  <c:v>53.366115577182057</c:v>
                </c:pt>
                <c:pt idx="16">
                  <c:v>52.339391628970105</c:v>
                </c:pt>
                <c:pt idx="17">
                  <c:v>51.284938655687561</c:v>
                </c:pt>
                <c:pt idx="18">
                  <c:v>50.226384524881894</c:v>
                </c:pt>
                <c:pt idx="19">
                  <c:v>49.164397045388164</c:v>
                </c:pt>
                <c:pt idx="20">
                  <c:v>48.11365439557246</c:v>
                </c:pt>
                <c:pt idx="21">
                  <c:v>47.055492366467149</c:v>
                </c:pt>
                <c:pt idx="22">
                  <c:v>45.99201131882247</c:v>
                </c:pt>
                <c:pt idx="23">
                  <c:v>44.928416449196476</c:v>
                </c:pt>
                <c:pt idx="24">
                  <c:v>43.851014636537563</c:v>
                </c:pt>
                <c:pt idx="25">
                  <c:v>42.731023707679867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57.123910136350375</c:v>
                </c:pt>
                <c:pt idx="1">
                  <c:v>56.090665923414448</c:v>
                </c:pt>
                <c:pt idx="2">
                  <c:v>55.712149703692944</c:v>
                </c:pt>
                <c:pt idx="3">
                  <c:v>56.290342496130876</c:v>
                </c:pt>
                <c:pt idx="4">
                  <c:v>61.516036259697515</c:v>
                </c:pt>
                <c:pt idx="5">
                  <c:v>60.080193507989549</c:v>
                </c:pt>
                <c:pt idx="6">
                  <c:v>62.11606791358232</c:v>
                </c:pt>
                <c:pt idx="7">
                  <c:v>61.115786863891927</c:v>
                </c:pt>
                <c:pt idx="8">
                  <c:v>59.788516115096243</c:v>
                </c:pt>
                <c:pt idx="9">
                  <c:v>63.576936293095422</c:v>
                </c:pt>
                <c:pt idx="10">
                  <c:v>68.817967782758089</c:v>
                </c:pt>
                <c:pt idx="11">
                  <c:v>63.98256078311875</c:v>
                </c:pt>
                <c:pt idx="12">
                  <c:v>64.956620907126023</c:v>
                </c:pt>
                <c:pt idx="13">
                  <c:v>65.549816905148518</c:v>
                </c:pt>
                <c:pt idx="14">
                  <c:v>66.258793029718049</c:v>
                </c:pt>
                <c:pt idx="15">
                  <c:v>66.824742941880302</c:v>
                </c:pt>
                <c:pt idx="16">
                  <c:v>67.328715878298624</c:v>
                </c:pt>
                <c:pt idx="17">
                  <c:v>67.798553319775976</c:v>
                </c:pt>
                <c:pt idx="18">
                  <c:v>68.26881814005722</c:v>
                </c:pt>
                <c:pt idx="19">
                  <c:v>68.737543678330027</c:v>
                </c:pt>
                <c:pt idx="20">
                  <c:v>69.233519095853694</c:v>
                </c:pt>
                <c:pt idx="21">
                  <c:v>69.725690062259233</c:v>
                </c:pt>
                <c:pt idx="22">
                  <c:v>70.218898782348688</c:v>
                </c:pt>
                <c:pt idx="23">
                  <c:v>70.715221651281425</c:v>
                </c:pt>
                <c:pt idx="24">
                  <c:v>71.207230709114</c:v>
                </c:pt>
                <c:pt idx="25">
                  <c:v>71.636342149753204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12.664858290106627</c:v>
                </c:pt>
                <c:pt idx="1">
                  <c:v>11.853472093562152</c:v>
                </c:pt>
                <c:pt idx="2">
                  <c:v>12.229999659505888</c:v>
                </c:pt>
                <c:pt idx="3">
                  <c:v>12.535191707222095</c:v>
                </c:pt>
                <c:pt idx="4">
                  <c:v>13.3405409305985</c:v>
                </c:pt>
                <c:pt idx="5">
                  <c:v>13.017691707518422</c:v>
                </c:pt>
                <c:pt idx="6">
                  <c:v>14.094069581599602</c:v>
                </c:pt>
                <c:pt idx="7">
                  <c:v>14.585240093878612</c:v>
                </c:pt>
                <c:pt idx="8">
                  <c:v>14.788515055479117</c:v>
                </c:pt>
                <c:pt idx="9">
                  <c:v>14.241378917578155</c:v>
                </c:pt>
                <c:pt idx="10">
                  <c:v>14.460516961687071</c:v>
                </c:pt>
                <c:pt idx="11">
                  <c:v>15.706563594179768</c:v>
                </c:pt>
                <c:pt idx="12">
                  <c:v>15.257424933761625</c:v>
                </c:pt>
                <c:pt idx="13">
                  <c:v>15.505251275816462</c:v>
                </c:pt>
                <c:pt idx="14">
                  <c:v>15.78628717648828</c:v>
                </c:pt>
                <c:pt idx="15">
                  <c:v>16.029188905970454</c:v>
                </c:pt>
                <c:pt idx="16">
                  <c:v>16.271559476626535</c:v>
                </c:pt>
                <c:pt idx="17">
                  <c:v>16.516439782048771</c:v>
                </c:pt>
                <c:pt idx="18" formatCode="General">
                  <c:v>16.759475838789434</c:v>
                </c:pt>
                <c:pt idx="19" formatCode="General">
                  <c:v>17.003577368662512</c:v>
                </c:pt>
                <c:pt idx="20" formatCode="General">
                  <c:v>17.266033050964825</c:v>
                </c:pt>
                <c:pt idx="21" formatCode="General">
                  <c:v>17.536083541248743</c:v>
                </c:pt>
                <c:pt idx="22">
                  <c:v>17.809583569225815</c:v>
                </c:pt>
                <c:pt idx="23">
                  <c:v>18.088340454013586</c:v>
                </c:pt>
                <c:pt idx="24">
                  <c:v>18.380350123228798</c:v>
                </c:pt>
                <c:pt idx="25">
                  <c:v>18.64191975085625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15.247923209973433</c:v>
                </c:pt>
                <c:pt idx="1">
                  <c:v>14.097731103251144</c:v>
                </c:pt>
                <c:pt idx="2">
                  <c:v>14.395164208515258</c:v>
                </c:pt>
                <c:pt idx="3">
                  <c:v>14.766715715338302</c:v>
                </c:pt>
                <c:pt idx="4">
                  <c:v>14.525391037583914</c:v>
                </c:pt>
                <c:pt idx="5">
                  <c:v>14.722278083197303</c:v>
                </c:pt>
                <c:pt idx="6">
                  <c:v>14.658189836777499</c:v>
                </c:pt>
                <c:pt idx="7">
                  <c:v>15.138989417435218</c:v>
                </c:pt>
                <c:pt idx="8">
                  <c:v>14.875558947925441</c:v>
                </c:pt>
                <c:pt idx="9">
                  <c:v>14.615366227844916</c:v>
                </c:pt>
                <c:pt idx="10">
                  <c:v>14.352237805929319</c:v>
                </c:pt>
                <c:pt idx="11">
                  <c:v>15.133268929658854</c:v>
                </c:pt>
                <c:pt idx="12">
                  <c:v>14.736339825384979</c:v>
                </c:pt>
                <c:pt idx="13">
                  <c:v>14.838606143027523</c:v>
                </c:pt>
                <c:pt idx="14">
                  <c:v>14.972391933743358</c:v>
                </c:pt>
                <c:pt idx="15">
                  <c:v>15.077380755274513</c:v>
                </c:pt>
                <c:pt idx="16">
                  <c:v>15.177169545220357</c:v>
                </c:pt>
                <c:pt idx="17">
                  <c:v>15.282683131950806</c:v>
                </c:pt>
                <c:pt idx="18" formatCode="General">
                  <c:v>15.417653333796551</c:v>
                </c:pt>
                <c:pt idx="19" formatCode="General">
                  <c:v>15.561759212404029</c:v>
                </c:pt>
                <c:pt idx="20" formatCode="General">
                  <c:v>15.71857106587176</c:v>
                </c:pt>
                <c:pt idx="21" formatCode="General">
                  <c:v>15.888088019819438</c:v>
                </c:pt>
                <c:pt idx="22">
                  <c:v>16.065915724240082</c:v>
                </c:pt>
                <c:pt idx="23">
                  <c:v>16.250623331273651</c:v>
                </c:pt>
                <c:pt idx="24">
                  <c:v>16.437642527206634</c:v>
                </c:pt>
                <c:pt idx="25">
                  <c:v>16.612698977687057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37.294488737937243</c:v>
                </c:pt>
                <c:pt idx="1">
                  <c:v>35.664011923618681</c:v>
                </c:pt>
                <c:pt idx="2">
                  <c:v>38.728990961603145</c:v>
                </c:pt>
                <c:pt idx="3">
                  <c:v>40.762191047272715</c:v>
                </c:pt>
                <c:pt idx="4">
                  <c:v>42.451024790491559</c:v>
                </c:pt>
                <c:pt idx="5">
                  <c:v>42.874437108980928</c:v>
                </c:pt>
                <c:pt idx="6">
                  <c:v>45.882001993572352</c:v>
                </c:pt>
                <c:pt idx="7">
                  <c:v>48.262177671357719</c:v>
                </c:pt>
                <c:pt idx="8">
                  <c:v>48.986065051002328</c:v>
                </c:pt>
                <c:pt idx="9">
                  <c:v>48.522125627108316</c:v>
                </c:pt>
                <c:pt idx="10">
                  <c:v>49.96452656592168</c:v>
                </c:pt>
                <c:pt idx="11">
                  <c:v>52.81296105532261</c:v>
                </c:pt>
                <c:pt idx="12">
                  <c:v>52.661004044202393</c:v>
                </c:pt>
                <c:pt idx="13">
                  <c:v>53.73590133705752</c:v>
                </c:pt>
                <c:pt idx="14">
                  <c:v>54.898774396303637</c:v>
                </c:pt>
                <c:pt idx="15">
                  <c:v>55.948549858776545</c:v>
                </c:pt>
                <c:pt idx="16">
                  <c:v>56.939976856603245</c:v>
                </c:pt>
                <c:pt idx="17">
                  <c:v>57.900539549524048</c:v>
                </c:pt>
                <c:pt idx="18" formatCode="General">
                  <c:v>58.855447859921853</c:v>
                </c:pt>
                <c:pt idx="19" formatCode="General">
                  <c:v>59.811089098242633</c:v>
                </c:pt>
                <c:pt idx="20" formatCode="General">
                  <c:v>60.784754789922246</c:v>
                </c:pt>
                <c:pt idx="21" formatCode="General">
                  <c:v>61.74423551858866</c:v>
                </c:pt>
                <c:pt idx="22" formatCode="General">
                  <c:v>62.70833998415916</c:v>
                </c:pt>
                <c:pt idx="23" formatCode="General">
                  <c:v>63.677452234447593</c:v>
                </c:pt>
                <c:pt idx="24" formatCode="General">
                  <c:v>64.639766002665183</c:v>
                </c:pt>
                <c:pt idx="25" formatCode="General">
                  <c:v>65.566836153378489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17.031570978972493</c:v>
                </c:pt>
                <c:pt idx="1">
                  <c:v>16.647349249017257</c:v>
                </c:pt>
                <c:pt idx="2">
                  <c:v>15.520992997624045</c:v>
                </c:pt>
                <c:pt idx="3">
                  <c:v>17.547862236360647</c:v>
                </c:pt>
                <c:pt idx="4">
                  <c:v>17.909773108442618</c:v>
                </c:pt>
                <c:pt idx="5">
                  <c:v>20.399686570543789</c:v>
                </c:pt>
                <c:pt idx="6">
                  <c:v>21.129927462263311</c:v>
                </c:pt>
                <c:pt idx="7">
                  <c:v>22.871724779495299</c:v>
                </c:pt>
                <c:pt idx="8">
                  <c:v>26.542034620020125</c:v>
                </c:pt>
                <c:pt idx="9">
                  <c:v>25.685113725912462</c:v>
                </c:pt>
                <c:pt idx="10">
                  <c:v>24.73254535399699</c:v>
                </c:pt>
                <c:pt idx="11">
                  <c:v>30.543916149841639</c:v>
                </c:pt>
                <c:pt idx="12">
                  <c:v>29.774156226571307</c:v>
                </c:pt>
                <c:pt idx="13">
                  <c:v>31.097955830945896</c:v>
                </c:pt>
                <c:pt idx="14">
                  <c:v>32.475043439553652</c:v>
                </c:pt>
                <c:pt idx="15">
                  <c:v>33.775069033895335</c:v>
                </c:pt>
                <c:pt idx="16">
                  <c:v>35.037219018595444</c:v>
                </c:pt>
                <c:pt idx="17">
                  <c:v>36.279081689470502</c:v>
                </c:pt>
                <c:pt idx="18" formatCode="General">
                  <c:v>37.506529289717669</c:v>
                </c:pt>
                <c:pt idx="19" formatCode="General">
                  <c:v>38.727139149723271</c:v>
                </c:pt>
                <c:pt idx="20" formatCode="General">
                  <c:v>39.948170736579662</c:v>
                </c:pt>
                <c:pt idx="21" formatCode="General">
                  <c:v>41.15564268154391</c:v>
                </c:pt>
                <c:pt idx="22" formatCode="General">
                  <c:v>42.349705971770248</c:v>
                </c:pt>
                <c:pt idx="23" formatCode="General">
                  <c:v>43.538022953638361</c:v>
                </c:pt>
                <c:pt idx="24" formatCode="General">
                  <c:v>44.704083909853892</c:v>
                </c:pt>
                <c:pt idx="25" formatCode="General">
                  <c:v>45.827753224227571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2.4212891622876476</c:v>
                </c:pt>
                <c:pt idx="1">
                  <c:v>2.4745669547918974</c:v>
                </c:pt>
                <c:pt idx="2">
                  <c:v>2.3547503448444544</c:v>
                </c:pt>
                <c:pt idx="3">
                  <c:v>2.6304501373373492</c:v>
                </c:pt>
                <c:pt idx="4">
                  <c:v>2.6728455378089175</c:v>
                </c:pt>
                <c:pt idx="5">
                  <c:v>3.1310331259636417</c:v>
                </c:pt>
                <c:pt idx="6">
                  <c:v>3.0292879029462676</c:v>
                </c:pt>
                <c:pt idx="7">
                  <c:v>3.3393966474455685</c:v>
                </c:pt>
                <c:pt idx="8">
                  <c:v>3.9212531105794826</c:v>
                </c:pt>
                <c:pt idx="9">
                  <c:v>3.7911438793265737</c:v>
                </c:pt>
                <c:pt idx="10">
                  <c:v>3.6484477326743963</c:v>
                </c:pt>
                <c:pt idx="11">
                  <c:v>4.4919393055088515</c:v>
                </c:pt>
                <c:pt idx="12">
                  <c:v>4.3773015761284562</c:v>
                </c:pt>
                <c:pt idx="13">
                  <c:v>4.5683587840724682</c:v>
                </c:pt>
                <c:pt idx="14">
                  <c:v>4.765972219816069</c:v>
                </c:pt>
                <c:pt idx="15">
                  <c:v>4.9501931905914764</c:v>
                </c:pt>
                <c:pt idx="16">
                  <c:v>5.1300318791769248</c:v>
                </c:pt>
                <c:pt idx="17">
                  <c:v>5.3059801261019928</c:v>
                </c:pt>
                <c:pt idx="18" formatCode="General">
                  <c:v>5.4846250246369737</c:v>
                </c:pt>
                <c:pt idx="19" formatCode="General">
                  <c:v>5.6594842022841192</c:v>
                </c:pt>
                <c:pt idx="20" formatCode="General">
                  <c:v>5.8361920984693025</c:v>
                </c:pt>
                <c:pt idx="21" formatCode="General">
                  <c:v>6.0109034903442389</c:v>
                </c:pt>
                <c:pt idx="22" formatCode="General">
                  <c:v>6.1863184740347616</c:v>
                </c:pt>
                <c:pt idx="23" formatCode="General">
                  <c:v>6.3572081171075778</c:v>
                </c:pt>
                <c:pt idx="24" formatCode="General">
                  <c:v>6.5306997893947631</c:v>
                </c:pt>
                <c:pt idx="25" formatCode="General">
                  <c:v>6.6964823001760605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15.127130876141605</c:v>
                </c:pt>
                <c:pt idx="1">
                  <c:v>7.9894771278325161</c:v>
                </c:pt>
                <c:pt idx="2">
                  <c:v>10.587935610095817</c:v>
                </c:pt>
                <c:pt idx="3">
                  <c:v>11.228924892296789</c:v>
                </c:pt>
                <c:pt idx="4">
                  <c:v>11.644328958830419</c:v>
                </c:pt>
                <c:pt idx="5">
                  <c:v>12.171170599885865</c:v>
                </c:pt>
                <c:pt idx="6">
                  <c:v>4.2613681390672982</c:v>
                </c:pt>
                <c:pt idx="7">
                  <c:v>4.6966127208402462</c:v>
                </c:pt>
                <c:pt idx="8">
                  <c:v>3.4322284589077197</c:v>
                </c:pt>
                <c:pt idx="9">
                  <c:v>3.2331805828591413</c:v>
                </c:pt>
                <c:pt idx="10">
                  <c:v>13.240915347675871</c:v>
                </c:pt>
                <c:pt idx="11">
                  <c:v>27.085514244856661</c:v>
                </c:pt>
                <c:pt idx="12">
                  <c:v>6.605313214973429</c:v>
                </c:pt>
                <c:pt idx="13">
                  <c:v>4.4978205215690243</c:v>
                </c:pt>
                <c:pt idx="14">
                  <c:v>11.719876373159341</c:v>
                </c:pt>
                <c:pt idx="15">
                  <c:v>10.656801644880462</c:v>
                </c:pt>
                <c:pt idx="16">
                  <c:v>6.7914841652563451</c:v>
                </c:pt>
                <c:pt idx="17">
                  <c:v>21.757851123422402</c:v>
                </c:pt>
                <c:pt idx="18">
                  <c:v>5.5692188120519122</c:v>
                </c:pt>
                <c:pt idx="19">
                  <c:v>0.30313209904742583</c:v>
                </c:pt>
                <c:pt idx="20">
                  <c:v>18.650408037149205</c:v>
                </c:pt>
                <c:pt idx="21">
                  <c:v>4.5292800138036116</c:v>
                </c:pt>
                <c:pt idx="22">
                  <c:v>12.43029917434724</c:v>
                </c:pt>
                <c:pt idx="23">
                  <c:v>10.865863207799656</c:v>
                </c:pt>
                <c:pt idx="24">
                  <c:v>6.6615203830112906</c:v>
                </c:pt>
                <c:pt idx="25">
                  <c:v>26.353343670238772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19.753698601402984</c:v>
                </c:pt>
                <c:pt idx="1">
                  <c:v>8.9856337978336853</c:v>
                </c:pt>
                <c:pt idx="2">
                  <c:v>13.993515267537822</c:v>
                </c:pt>
                <c:pt idx="3">
                  <c:v>12.713157602759788</c:v>
                </c:pt>
                <c:pt idx="4">
                  <c:v>12.633670963281785</c:v>
                </c:pt>
                <c:pt idx="5">
                  <c:v>17.273092786902346</c:v>
                </c:pt>
                <c:pt idx="6">
                  <c:v>5.8366231263589423</c:v>
                </c:pt>
                <c:pt idx="7">
                  <c:v>5.3288243822765118</c:v>
                </c:pt>
                <c:pt idx="8">
                  <c:v>3.6888937442009229</c:v>
                </c:pt>
                <c:pt idx="9">
                  <c:v>4.305225953404257</c:v>
                </c:pt>
                <c:pt idx="10">
                  <c:v>15.848658209531028</c:v>
                </c:pt>
                <c:pt idx="11">
                  <c:v>28.608945344530245</c:v>
                </c:pt>
                <c:pt idx="12">
                  <c:v>5.9832867589661127</c:v>
                </c:pt>
                <c:pt idx="13">
                  <c:v>3.6401456231250142</c:v>
                </c:pt>
                <c:pt idx="14">
                  <c:v>11.012458331913013</c:v>
                </c:pt>
                <c:pt idx="15">
                  <c:v>9.2520667618556107</c:v>
                </c:pt>
                <c:pt idx="16">
                  <c:v>5.7697879934135932</c:v>
                </c:pt>
                <c:pt idx="17">
                  <c:v>20.938179782148264</c:v>
                </c:pt>
                <c:pt idx="18">
                  <c:v>6.3325438769304263</c:v>
                </c:pt>
                <c:pt idx="19">
                  <c:v>0.33449329598229283</c:v>
                </c:pt>
                <c:pt idx="20">
                  <c:v>18.294150543504074</c:v>
                </c:pt>
                <c:pt idx="21">
                  <c:v>5.2704792022378566</c:v>
                </c:pt>
                <c:pt idx="22">
                  <c:v>11.32990172766587</c:v>
                </c:pt>
                <c:pt idx="23">
                  <c:v>10.092584222173008</c:v>
                </c:pt>
                <c:pt idx="24">
                  <c:v>5.4124530717085744</c:v>
                </c:pt>
                <c:pt idx="25">
                  <c:v>24.42752902835597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19.722944840522274</c:v>
                </c:pt>
                <c:pt idx="1">
                  <c:v>12.249094678043415</c:v>
                </c:pt>
                <c:pt idx="2">
                  <c:v>16.148294840249445</c:v>
                </c:pt>
                <c:pt idx="3">
                  <c:v>15.220452038551025</c:v>
                </c:pt>
                <c:pt idx="4">
                  <c:v>13.963308251434629</c:v>
                </c:pt>
                <c:pt idx="5">
                  <c:v>21.466247780289606</c:v>
                </c:pt>
                <c:pt idx="6">
                  <c:v>5.3323280361808783</c:v>
                </c:pt>
                <c:pt idx="7">
                  <c:v>5.990551948789733</c:v>
                </c:pt>
                <c:pt idx="8">
                  <c:v>4.8842531328606267</c:v>
                </c:pt>
                <c:pt idx="9">
                  <c:v>4.2478039016230165</c:v>
                </c:pt>
                <c:pt idx="10">
                  <c:v>15.755779030686837</c:v>
                </c:pt>
                <c:pt idx="11">
                  <c:v>25.524594704361323</c:v>
                </c:pt>
                <c:pt idx="12">
                  <c:v>5.174244693072211</c:v>
                </c:pt>
                <c:pt idx="13">
                  <c:v>3.963526752932057</c:v>
                </c:pt>
                <c:pt idx="14">
                  <c:v>9.806288988408971</c:v>
                </c:pt>
                <c:pt idx="15">
                  <c:v>7.9579316861206371</c:v>
                </c:pt>
                <c:pt idx="16">
                  <c:v>5.0671770329444561</c:v>
                </c:pt>
                <c:pt idx="17">
                  <c:v>25.214420622043729</c:v>
                </c:pt>
                <c:pt idx="18">
                  <c:v>5.75340391912356</c:v>
                </c:pt>
                <c:pt idx="19">
                  <c:v>0.29838413577244421</c:v>
                </c:pt>
                <c:pt idx="20">
                  <c:v>15.619433164597496</c:v>
                </c:pt>
                <c:pt idx="21">
                  <c:v>7.8389302869473605</c:v>
                </c:pt>
                <c:pt idx="22">
                  <c:v>12.369176600298784</c:v>
                </c:pt>
                <c:pt idx="23">
                  <c:v>10.070552699857519</c:v>
                </c:pt>
                <c:pt idx="24">
                  <c:v>3.9480785967155696</c:v>
                </c:pt>
                <c:pt idx="25">
                  <c:v>22.061797637572344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4.6265677252613795</c:v>
                </c:pt>
                <c:pt idx="1">
                  <c:v>0.99615667000116925</c:v>
                </c:pt>
                <c:pt idx="2">
                  <c:v>3.4055796574420043</c:v>
                </c:pt>
                <c:pt idx="3">
                  <c:v>1.4842327104629991</c:v>
                </c:pt>
                <c:pt idx="4">
                  <c:v>0.98934200445136611</c:v>
                </c:pt>
                <c:pt idx="5">
                  <c:v>5.1019221870164806</c:v>
                </c:pt>
                <c:pt idx="6">
                  <c:v>1.5752549872916441</c:v>
                </c:pt>
                <c:pt idx="7">
                  <c:v>0.63221166143626562</c:v>
                </c:pt>
                <c:pt idx="8">
                  <c:v>0.2566652852932032</c:v>
                </c:pt>
                <c:pt idx="9">
                  <c:v>1.0720453705451156</c:v>
                </c:pt>
                <c:pt idx="10">
                  <c:v>2.6077428618551561</c:v>
                </c:pt>
                <c:pt idx="11">
                  <c:v>1.5234310996735836</c:v>
                </c:pt>
                <c:pt idx="12">
                  <c:v>-0.62202645600731632</c:v>
                </c:pt>
                <c:pt idx="13">
                  <c:v>-0.85767489844401013</c:v>
                </c:pt>
                <c:pt idx="14">
                  <c:v>-0.70741804124632779</c:v>
                </c:pt>
                <c:pt idx="15">
                  <c:v>-1.4047348830248509</c:v>
                </c:pt>
                <c:pt idx="16">
                  <c:v>-1.021696171842752</c:v>
                </c:pt>
                <c:pt idx="17">
                  <c:v>-0.81967134127413743</c:v>
                </c:pt>
                <c:pt idx="18">
                  <c:v>0.76332506487851415</c:v>
                </c:pt>
                <c:pt idx="19">
                  <c:v>3.1361196934866997E-2</c:v>
                </c:pt>
                <c:pt idx="20">
                  <c:v>-0.35625749364513126</c:v>
                </c:pt>
                <c:pt idx="21">
                  <c:v>0.74119918843424504</c:v>
                </c:pt>
                <c:pt idx="22">
                  <c:v>-1.1003974466813702</c:v>
                </c:pt>
                <c:pt idx="23">
                  <c:v>-0.77327898562664821</c:v>
                </c:pt>
                <c:pt idx="24">
                  <c:v>-1.2490673113027162</c:v>
                </c:pt>
                <c:pt idx="25">
                  <c:v>-1.9258146418828019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-3.0753760880710246E-2</c:v>
                </c:pt>
                <c:pt idx="1">
                  <c:v>3.2634608802097294</c:v>
                </c:pt>
                <c:pt idx="2">
                  <c:v>2.1547795727116235</c:v>
                </c:pt>
                <c:pt idx="3">
                  <c:v>2.5072944357912377</c:v>
                </c:pt>
                <c:pt idx="4">
                  <c:v>1.3296372881528438</c:v>
                </c:pt>
                <c:pt idx="5">
                  <c:v>4.1931549933872603</c:v>
                </c:pt>
                <c:pt idx="6">
                  <c:v>-0.50429509017806406</c:v>
                </c:pt>
                <c:pt idx="7">
                  <c:v>0.66172756651322118</c:v>
                </c:pt>
                <c:pt idx="8">
                  <c:v>1.1953593886597038</c:v>
                </c:pt>
                <c:pt idx="9">
                  <c:v>-5.7422051781240491E-2</c:v>
                </c:pt>
                <c:pt idx="10">
                  <c:v>-9.2879178844190946E-2</c:v>
                </c:pt>
                <c:pt idx="11">
                  <c:v>-3.0843506401689211</c:v>
                </c:pt>
                <c:pt idx="12">
                  <c:v>-0.80904206589390171</c:v>
                </c:pt>
                <c:pt idx="13">
                  <c:v>0.32338112980704281</c:v>
                </c:pt>
                <c:pt idx="14">
                  <c:v>-1.2061693435040421</c:v>
                </c:pt>
                <c:pt idx="15">
                  <c:v>-1.2941350757349737</c:v>
                </c:pt>
                <c:pt idx="16">
                  <c:v>-0.70261096046913707</c:v>
                </c:pt>
                <c:pt idx="17">
                  <c:v>4.2762408398954648</c:v>
                </c:pt>
                <c:pt idx="18">
                  <c:v>-0.57913995780686633</c:v>
                </c:pt>
                <c:pt idx="19">
                  <c:v>-3.6109160209848612E-2</c:v>
                </c:pt>
                <c:pt idx="20">
                  <c:v>-2.6747173789065783</c:v>
                </c:pt>
                <c:pt idx="21">
                  <c:v>2.5684510847095039</c:v>
                </c:pt>
                <c:pt idx="22">
                  <c:v>1.0392748726329142</c:v>
                </c:pt>
                <c:pt idx="23">
                  <c:v>-2.2031522315488772E-2</c:v>
                </c:pt>
                <c:pt idx="24">
                  <c:v>-1.4643744749930048</c:v>
                </c:pt>
                <c:pt idx="25">
                  <c:v>-2.3657313907836262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5.5595851667793506</c:v>
                </c:pt>
                <c:pt idx="1">
                  <c:v>6.8813831956395806</c:v>
                </c:pt>
                <c:pt idx="2">
                  <c:v>6.671067664873644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2.936325394016162</c:v>
                </c:pt>
                <c:pt idx="1">
                  <c:v>3.1302284532270894</c:v>
                </c:pt>
                <c:pt idx="2">
                  <c:v>4.1431206187213272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1.5661554917536038</c:v>
                </c:pt>
                <c:pt idx="1">
                  <c:v>2.0332415266351775</c:v>
                </c:pt>
                <c:pt idx="2">
                  <c:v>1.8036009038355887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1.7261183651205831</c:v>
                </c:pt>
                <c:pt idx="1">
                  <c:v>1.8563451481489972</c:v>
                </c:pt>
                <c:pt idx="2">
                  <c:v>2.0262378525852394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1.2614266767029119</c:v>
                </c:pt>
                <c:pt idx="1">
                  <c:v>1.2850601770364809</c:v>
                </c:pt>
                <c:pt idx="2">
                  <c:v>1.6520445301220796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1.1882717851230438</c:v>
                </c:pt>
                <c:pt idx="1">
                  <c:v>1.4997651896482465</c:v>
                </c:pt>
                <c:pt idx="2">
                  <c:v>1.4367726261962723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4.8663555015328956</c:v>
                </c:pt>
                <c:pt idx="1">
                  <c:v>5.52102633927786</c:v>
                </c:pt>
                <c:pt idx="2">
                  <c:v>5.3292177652171455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9.954579256519569</c:v>
                </c:pt>
                <c:pt idx="1">
                  <c:v>9.9661901151432595</c:v>
                </c:pt>
                <c:pt idx="2">
                  <c:v>8.6334114792748586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2.4276117971463331</c:v>
                </c:pt>
                <c:pt idx="1">
                  <c:v>2.08433315647116</c:v>
                </c:pt>
                <c:pt idx="2">
                  <c:v>1.7501309637685944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7.9965346606181029</c:v>
                </c:pt>
                <c:pt idx="1">
                  <c:v>7.2940081453871182</c:v>
                </c:pt>
                <c:pt idx="2">
                  <c:v>8.5284985310431392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2.046822133790501</c:v>
                </c:pt>
                <c:pt idx="1">
                  <c:v>2.2060000964712692</c:v>
                </c:pt>
                <c:pt idx="2">
                  <c:v>1.9460251579148116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0.11140835200261155</c:v>
                </c:pt>
                <c:pt idx="1">
                  <c:v>0.11652382637159227</c:v>
                </c:pt>
                <c:pt idx="2">
                  <c:v>0.10092512938398041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6.8544744358134606</c:v>
                </c:pt>
                <c:pt idx="1">
                  <c:v>6.3729361609085444</c:v>
                </c:pt>
                <c:pt idx="2">
                  <c:v>5.2831002860139895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1.6646195625006381</c:v>
                </c:pt>
                <c:pt idx="1">
                  <c:v>1.8360200662711126</c:v>
                </c:pt>
                <c:pt idx="2">
                  <c:v>2.6514313550688016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4.5684345216663687</c:v>
                </c:pt>
                <c:pt idx="1">
                  <c:v>3.9468758195728655</c:v>
                </c:pt>
                <c:pt idx="2">
                  <c:v>4.1837369990423738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3.9934666004386972</c:v>
                </c:pt>
                <c:pt idx="1">
                  <c:v>3.5158448485240039</c:v>
                </c:pt>
                <c:pt idx="2">
                  <c:v>3.4062529214905246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3.8913215101182388</c:v>
                </c:pt>
                <c:pt idx="1">
                  <c:v>4.8747701761087638</c:v>
                </c:pt>
                <c:pt idx="2">
                  <c:v>5.4619818907723179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4.126900519420631</c:v>
                </c:pt>
                <c:pt idx="1">
                  <c:v>4.4287457683967757</c:v>
                </c:pt>
                <c:pt idx="2">
                  <c:v>5.1481493387601605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4.2795715252729485</c:v>
                </c:pt>
                <c:pt idx="1">
                  <c:v>4.4010558640290469</c:v>
                </c:pt>
                <c:pt idx="2">
                  <c:v>4.7229343753689781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4.4731985254513624</c:v>
                </c:pt>
                <c:pt idx="1">
                  <c:v>6.0172412690386476</c:v>
                </c:pt>
                <c:pt idx="2">
                  <c:v>7.260720577539451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1.6530574409183048</c:v>
                </c:pt>
                <c:pt idx="1">
                  <c:v>1.2680783192102743</c:v>
                </c:pt>
                <c:pt idx="2">
                  <c:v>1.3406190289607127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4.3073370207611941</c:v>
                </c:pt>
                <c:pt idx="1">
                  <c:v>3.8362914832832899</c:v>
                </c:pt>
                <c:pt idx="2">
                  <c:v>3.3168686477576355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3.9166314376000906</c:v>
                </c:pt>
                <c:pt idx="1">
                  <c:v>3.2230428348970976</c:v>
                </c:pt>
                <c:pt idx="2">
                  <c:v>2.6916822604238941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2.4960341081683501</c:v>
                </c:pt>
                <c:pt idx="1">
                  <c:v>2.0099588913166557</c:v>
                </c:pt>
                <c:pt idx="2">
                  <c:v>1.7139165134820198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2.4482692860150799</c:v>
                </c:pt>
                <c:pt idx="1">
                  <c:v>1.8854779738412086</c:v>
                </c:pt>
                <c:pt idx="2">
                  <c:v>1.3353938612055412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9.6854889247489897</c:v>
                </c:pt>
                <c:pt idx="1">
                  <c:v>8.5095551551438593</c:v>
                </c:pt>
                <c:pt idx="2">
                  <c:v>7.4621587211769187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-3.830105865776634</c:v>
                </c:pt>
                <c:pt idx="1">
                  <c:v>1.0172433503174219</c:v>
                </c:pt>
                <c:pt idx="2">
                  <c:v>-0.10626629419707712</c:v>
                </c:pt>
                <c:pt idx="3">
                  <c:v>3.6609917218787515</c:v>
                </c:pt>
                <c:pt idx="4">
                  <c:v>-2.8795342499011127</c:v>
                </c:pt>
                <c:pt idx="5">
                  <c:v>-3.8933927060628228</c:v>
                </c:pt>
                <c:pt idx="6">
                  <c:v>1.2024906343694326</c:v>
                </c:pt>
                <c:pt idx="7">
                  <c:v>10.184866290042969</c:v>
                </c:pt>
                <c:pt idx="8">
                  <c:v>3.2327071193290173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9.0409711600136653</c:v>
                </c:pt>
                <c:pt idx="1">
                  <c:v>11.455120937288696</c:v>
                </c:pt>
                <c:pt idx="2">
                  <c:v>10.630180732611191</c:v>
                </c:pt>
                <c:pt idx="3">
                  <c:v>19.986274886450222</c:v>
                </c:pt>
                <c:pt idx="4">
                  <c:v>9.0385300564179083</c:v>
                </c:pt>
                <c:pt idx="5">
                  <c:v>12.093306831055237</c:v>
                </c:pt>
                <c:pt idx="6">
                  <c:v>17.215841300926819</c:v>
                </c:pt>
                <c:pt idx="7">
                  <c:v>39.846140345773826</c:v>
                </c:pt>
                <c:pt idx="8">
                  <c:v>19.207173729656645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-3.0753760880710246E-2</c:v>
                </c:pt>
                <c:pt idx="1">
                  <c:v>3.2634608802097294</c:v>
                </c:pt>
                <c:pt idx="2">
                  <c:v>2.1547795727116235</c:v>
                </c:pt>
                <c:pt idx="3">
                  <c:v>2.5072944357912377</c:v>
                </c:pt>
                <c:pt idx="4">
                  <c:v>1.3296372881528438</c:v>
                </c:pt>
                <c:pt idx="5">
                  <c:v>4.1931549933872603</c:v>
                </c:pt>
                <c:pt idx="6">
                  <c:v>-0.50429509017806406</c:v>
                </c:pt>
                <c:pt idx="7">
                  <c:v>0.66172756651322118</c:v>
                </c:pt>
                <c:pt idx="8">
                  <c:v>1.1953593886597038</c:v>
                </c:pt>
                <c:pt idx="9">
                  <c:v>-5.7422051781240491E-2</c:v>
                </c:pt>
                <c:pt idx="10">
                  <c:v>-9.2879178844190946E-2</c:v>
                </c:pt>
                <c:pt idx="11">
                  <c:v>-3.0843506401689211</c:v>
                </c:pt>
                <c:pt idx="12">
                  <c:v>-0.80904206589390171</c:v>
                </c:pt>
                <c:pt idx="13">
                  <c:v>0.32338112980704281</c:v>
                </c:pt>
                <c:pt idx="14">
                  <c:v>-1.2061693435040421</c:v>
                </c:pt>
                <c:pt idx="15">
                  <c:v>-1.2941350757349737</c:v>
                </c:pt>
                <c:pt idx="16">
                  <c:v>-0.70261096046913707</c:v>
                </c:pt>
                <c:pt idx="17">
                  <c:v>4.2762408398954648</c:v>
                </c:pt>
                <c:pt idx="18">
                  <c:v>-0.57913995780686633</c:v>
                </c:pt>
                <c:pt idx="19">
                  <c:v>-3.6109160209848612E-2</c:v>
                </c:pt>
                <c:pt idx="20">
                  <c:v>-2.6747173789065783</c:v>
                </c:pt>
                <c:pt idx="21">
                  <c:v>2.5684510847095039</c:v>
                </c:pt>
                <c:pt idx="22">
                  <c:v>1.0392748726329142</c:v>
                </c:pt>
                <c:pt idx="23">
                  <c:v>-2.2031522315488772E-2</c:v>
                </c:pt>
                <c:pt idx="24">
                  <c:v>-1.4643744749930048</c:v>
                </c:pt>
                <c:pt idx="25">
                  <c:v>-2.3657313907836262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9.7082317305466859</c:v>
                </c:pt>
                <c:pt idx="1">
                  <c:v>9.4989419991099631</c:v>
                </c:pt>
                <c:pt idx="2">
                  <c:v>7.8738680443103801</c:v>
                </c:pt>
                <c:pt idx="3">
                  <c:v>10.032548465759735</c:v>
                </c:pt>
                <c:pt idx="4">
                  <c:v>8.2154171110511882</c:v>
                </c:pt>
                <c:pt idx="5">
                  <c:v>13.724306724652516</c:v>
                </c:pt>
                <c:pt idx="6">
                  <c:v>1.6368664866465981</c:v>
                </c:pt>
                <c:pt idx="7">
                  <c:v>3.8455775771062699</c:v>
                </c:pt>
                <c:pt idx="8">
                  <c:v>2.739543822106604</c:v>
                </c:pt>
                <c:pt idx="9">
                  <c:v>1.9093490339069792</c:v>
                </c:pt>
                <c:pt idx="10">
                  <c:v>7.0845043811603627</c:v>
                </c:pt>
                <c:pt idx="11">
                  <c:v>9.7498026634377588</c:v>
                </c:pt>
                <c:pt idx="12">
                  <c:v>2.3435041676174793</c:v>
                </c:pt>
                <c:pt idx="13">
                  <c:v>2.4161029300618857</c:v>
                </c:pt>
                <c:pt idx="14">
                  <c:v>2.7411266436467363</c:v>
                </c:pt>
                <c:pt idx="15">
                  <c:v>2.3400901062557908</c:v>
                </c:pt>
                <c:pt idx="16">
                  <c:v>1.541210376453499</c:v>
                </c:pt>
                <c:pt idx="17">
                  <c:v>17.508839085051044</c:v>
                </c:pt>
                <c:pt idx="18">
                  <c:v>2.3732578731412981</c:v>
                </c:pt>
                <c:pt idx="19">
                  <c:v>0.10417792825787867</c:v>
                </c:pt>
                <c:pt idx="20">
                  <c:v>4.9465635500188752</c:v>
                </c:pt>
                <c:pt idx="21">
                  <c:v>5.6836171825923181</c:v>
                </c:pt>
                <c:pt idx="22">
                  <c:v>6.0934514761289158</c:v>
                </c:pt>
                <c:pt idx="23">
                  <c:v>5.3616694611597833</c:v>
                </c:pt>
                <c:pt idx="24">
                  <c:v>0.29843613869436703</c:v>
                </c:pt>
                <c:pt idx="25">
                  <c:v>8.742535021319302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automation/Data/Results/Workbooks/LEPs/HU_LEP/HU_LEP_Database.Main.xlsx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Humber</v>
      </c>
      <c r="L1" s="19" t="str">
        <f>CONCATENATE("Industry Table 1.1  Employment by Industry Sector (SIC 2007), ",B$5,"-",F$5,", ",Info!B5)</f>
        <v>Industry Table 1.1  Employment by Industry Sector (SIC 2007), 2015-2035, Humber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7.5940000000000056</v>
      </c>
      <c r="N5" s="11">
        <f t="shared" si="1"/>
        <v>8.0470000000000041</v>
      </c>
      <c r="O5" s="11">
        <f t="shared" si="1"/>
        <v>6.5570000000000119</v>
      </c>
      <c r="P5" s="11">
        <f t="shared" si="1"/>
        <v>6.6880000000000006</v>
      </c>
      <c r="Q5" s="11">
        <f t="shared" si="1"/>
        <v>6.8039999999999985</v>
      </c>
      <c r="R5" s="40">
        <f t="shared" ref="R5:R10" si="2">IF(D$5-B$5 &lt;&gt; 0,(EXP(LN(D7/B7)/(D$5-B$5))-1)*100,0)</f>
        <v>-2.8938092324355624</v>
      </c>
      <c r="S5" s="40">
        <f t="shared" si="0"/>
        <v>0.24682072374073716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39.602999999999994</v>
      </c>
      <c r="N6" s="11">
        <f t="shared" si="1"/>
        <v>39.448999999999998</v>
      </c>
      <c r="O6" s="11">
        <f t="shared" si="1"/>
        <v>40.615000000000038</v>
      </c>
      <c r="P6" s="11">
        <f t="shared" si="1"/>
        <v>38.924999999999869</v>
      </c>
      <c r="Q6" s="11">
        <f t="shared" si="1"/>
        <v>35.014000000000152</v>
      </c>
      <c r="R6" s="40">
        <f t="shared" si="2"/>
        <v>0.50592718199455877</v>
      </c>
      <c r="S6" s="40">
        <f t="shared" si="0"/>
        <v>-0.98438605429175263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7.5940000000000056</v>
      </c>
      <c r="C7" s="11">
        <f t="array" ref="C7:C12">MMULT(aggregation!$B$3:$W$8,'Ind T2'!C5:C26)</f>
        <v>8.0470000000000041</v>
      </c>
      <c r="D7" s="11">
        <f t="array" ref="D7:D12">MMULT(aggregation!$B$3:$W$8,'Ind T2'!D5:D26)</f>
        <v>6.5570000000000119</v>
      </c>
      <c r="E7" s="11">
        <f t="array" ref="E7:E12">MMULT(aggregation!$B$3:$W$8,'Ind T2'!E5:E26)</f>
        <v>6.6880000000000006</v>
      </c>
      <c r="F7" s="11">
        <f t="array" ref="F7:F12">MMULT(aggregation!$B$3:$W$8,'Ind T2'!F5:F26)</f>
        <v>6.8039999999999985</v>
      </c>
      <c r="G7" s="11"/>
      <c r="H7" s="11">
        <f>F7-D7</f>
        <v>0.24699999999998656</v>
      </c>
      <c r="I7" s="11">
        <f t="array" ref="I7:I12">MMULT(aggregation!$B$3:$W$8,'RD T1'!AB7:AB28)</f>
        <v>3.2222689751534297</v>
      </c>
      <c r="J7" s="11">
        <f>SUM(H7:I7)</f>
        <v>3.4692689751534163</v>
      </c>
      <c r="K7" s="11"/>
      <c r="L7" t="str">
        <f t="shared" si="1"/>
        <v>Construction</v>
      </c>
      <c r="M7" s="11">
        <f t="shared" si="1"/>
        <v>17.583999999999989</v>
      </c>
      <c r="N7" s="11">
        <f t="shared" si="1"/>
        <v>20.160000000000085</v>
      </c>
      <c r="O7" s="11">
        <f t="shared" si="1"/>
        <v>21.725000000000072</v>
      </c>
      <c r="P7" s="11">
        <f t="shared" si="1"/>
        <v>21.307999999999922</v>
      </c>
      <c r="Q7" s="11">
        <f t="shared" si="1"/>
        <v>21.520000000000049</v>
      </c>
      <c r="R7" s="40">
        <f>IF(D$5-B$5 &lt;&gt; 0,(EXP(LN(D9/B9)/(D$5-B$5))-1)*100,0)</f>
        <v>4.3202026426091944</v>
      </c>
      <c r="S7" s="40">
        <f t="shared" si="0"/>
        <v>-6.3186268117054745E-2</v>
      </c>
    </row>
    <row r="8" spans="1:19" x14ac:dyDescent="0.2">
      <c r="A8" t="str">
        <f>name!C5</f>
        <v>Manufacturing</v>
      </c>
      <c r="B8" s="11">
        <v>39.602999999999994</v>
      </c>
      <c r="C8" s="11">
        <v>39.448999999999998</v>
      </c>
      <c r="D8" s="11">
        <v>40.615000000000038</v>
      </c>
      <c r="E8" s="11">
        <v>38.924999999999869</v>
      </c>
      <c r="F8" s="11">
        <v>35.014000000000152</v>
      </c>
      <c r="G8" s="11"/>
      <c r="H8" s="11">
        <f t="shared" ref="H8:H12" si="3">F8-D8</f>
        <v>-5.6009999999998854</v>
      </c>
      <c r="I8" s="11">
        <v>16.13516406802157</v>
      </c>
      <c r="J8" s="11">
        <f t="shared" ref="J8:J12" si="4">SUM(H8:I8)</f>
        <v>10.534164068021685</v>
      </c>
      <c r="K8" s="11"/>
      <c r="L8" t="str">
        <f t="shared" si="1"/>
        <v>Trade, accomod. and transport</v>
      </c>
      <c r="M8" s="11">
        <f t="shared" si="1"/>
        <v>69.771000000000015</v>
      </c>
      <c r="N8" s="11">
        <f t="shared" si="1"/>
        <v>70.333999999999989</v>
      </c>
      <c r="O8" s="11">
        <f t="shared" si="1"/>
        <v>69.527999999999949</v>
      </c>
      <c r="P8" s="11">
        <f t="shared" si="1"/>
        <v>70.355999999999995</v>
      </c>
      <c r="Q8" s="11">
        <f t="shared" si="1"/>
        <v>72.724000000000004</v>
      </c>
      <c r="R8" s="40">
        <f t="shared" si="2"/>
        <v>-6.9753691215235225E-2</v>
      </c>
      <c r="S8" s="40">
        <f t="shared" si="0"/>
        <v>0.30006198558558683</v>
      </c>
    </row>
    <row r="9" spans="1:19" x14ac:dyDescent="0.2">
      <c r="A9" t="str">
        <f>name!C6</f>
        <v>Construction</v>
      </c>
      <c r="B9" s="11">
        <v>17.583999999999989</v>
      </c>
      <c r="C9" s="11">
        <v>20.160000000000085</v>
      </c>
      <c r="D9" s="11">
        <v>21.725000000000072</v>
      </c>
      <c r="E9" s="11">
        <v>21.307999999999922</v>
      </c>
      <c r="F9" s="11">
        <v>21.520000000000049</v>
      </c>
      <c r="G9" s="11"/>
      <c r="H9" s="11">
        <f t="shared" si="3"/>
        <v>-0.20500000000002316</v>
      </c>
      <c r="I9" s="11">
        <v>8.8711783851748347</v>
      </c>
      <c r="J9" s="11">
        <f t="shared" si="4"/>
        <v>8.6661783851748115</v>
      </c>
      <c r="K9" s="11"/>
      <c r="L9" t="str">
        <f t="shared" si="1"/>
        <v>Business and other services</v>
      </c>
      <c r="M9" s="11">
        <f t="shared" si="1"/>
        <v>57.072000000000038</v>
      </c>
      <c r="N9" s="11">
        <f t="shared" si="1"/>
        <v>68.165000000000035</v>
      </c>
      <c r="O9" s="11">
        <f t="shared" si="1"/>
        <v>70.172999999999988</v>
      </c>
      <c r="P9" s="11">
        <f t="shared" si="1"/>
        <v>70.376000000000118</v>
      </c>
      <c r="Q9" s="11">
        <f t="shared" si="1"/>
        <v>73.676999999999921</v>
      </c>
      <c r="R9" s="40">
        <f t="shared" si="2"/>
        <v>4.2195972026149997</v>
      </c>
      <c r="S9" s="40">
        <f t="shared" si="0"/>
        <v>0.32537521866773389</v>
      </c>
    </row>
    <row r="10" spans="1:19" x14ac:dyDescent="0.2">
      <c r="A10" t="str">
        <f>name!C7</f>
        <v>Trade, accomod. and transport</v>
      </c>
      <c r="B10" s="11">
        <v>69.771000000000015</v>
      </c>
      <c r="C10" s="11">
        <v>70.333999999999989</v>
      </c>
      <c r="D10" s="11">
        <v>69.527999999999949</v>
      </c>
      <c r="E10" s="11">
        <v>70.355999999999995</v>
      </c>
      <c r="F10" s="11">
        <v>72.724000000000004</v>
      </c>
      <c r="G10" s="11"/>
      <c r="H10" s="11">
        <f t="shared" si="3"/>
        <v>3.1960000000000548</v>
      </c>
      <c r="I10" s="11">
        <v>33.203059992595826</v>
      </c>
      <c r="J10" s="11">
        <f t="shared" si="4"/>
        <v>36.39905999259588</v>
      </c>
      <c r="K10" s="11"/>
      <c r="L10" t="str">
        <f t="shared" si="1"/>
        <v>Non-marketed services</v>
      </c>
      <c r="M10" s="11">
        <f t="shared" si="1"/>
        <v>80.467000000000098</v>
      </c>
      <c r="N10" s="11">
        <f t="shared" si="1"/>
        <v>77.482000000000085</v>
      </c>
      <c r="O10" s="11">
        <f t="shared" si="1"/>
        <v>78.462000000000089</v>
      </c>
      <c r="P10" s="11">
        <f t="shared" si="1"/>
        <v>81.37400000000008</v>
      </c>
      <c r="Q10" s="11">
        <f t="shared" si="1"/>
        <v>85.909999999999968</v>
      </c>
      <c r="R10" s="40">
        <f t="shared" si="2"/>
        <v>-0.50338338462616594</v>
      </c>
      <c r="S10" s="40">
        <f t="shared" si="0"/>
        <v>0.60640326188636795</v>
      </c>
    </row>
    <row r="11" spans="1:19" x14ac:dyDescent="0.2">
      <c r="A11" t="str">
        <f>name!C8</f>
        <v>Business and other services</v>
      </c>
      <c r="B11" s="11">
        <v>57.072000000000038</v>
      </c>
      <c r="C11" s="11">
        <v>68.165000000000035</v>
      </c>
      <c r="D11" s="11">
        <v>70.172999999999988</v>
      </c>
      <c r="E11" s="11">
        <v>70.376000000000118</v>
      </c>
      <c r="F11" s="11">
        <v>73.676999999999921</v>
      </c>
      <c r="G11" s="11"/>
      <c r="H11" s="11">
        <f t="shared" si="3"/>
        <v>3.5039999999999338</v>
      </c>
      <c r="I11" s="11">
        <v>34.403074569851114</v>
      </c>
      <c r="J11" s="11">
        <f t="shared" si="4"/>
        <v>37.907074569851048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80.467000000000098</v>
      </c>
      <c r="C12" s="11">
        <v>77.482000000000085</v>
      </c>
      <c r="D12" s="11">
        <v>78.462000000000089</v>
      </c>
      <c r="E12" s="11">
        <v>81.37400000000008</v>
      </c>
      <c r="F12" s="11">
        <v>85.909999999999968</v>
      </c>
      <c r="G12" s="11"/>
      <c r="H12" s="11">
        <f t="shared" si="3"/>
        <v>7.4479999999998796</v>
      </c>
      <c r="I12" s="11">
        <v>44.089793989397492</v>
      </c>
      <c r="J12" s="11">
        <f t="shared" si="4"/>
        <v>51.537793989397372</v>
      </c>
      <c r="K12" s="11"/>
      <c r="L12" s="24" t="str">
        <f t="shared" ref="L12:Q12" si="5">A14</f>
        <v>All industries</v>
      </c>
      <c r="M12" s="34">
        <f t="shared" si="5"/>
        <v>272.09100000000012</v>
      </c>
      <c r="N12" s="34">
        <f t="shared" si="5"/>
        <v>283.63700000000017</v>
      </c>
      <c r="O12" s="34">
        <f t="shared" si="5"/>
        <v>287.06000000000017</v>
      </c>
      <c r="P12" s="34">
        <f t="shared" si="5"/>
        <v>289.02699999999999</v>
      </c>
      <c r="Q12" s="34">
        <f t="shared" si="5"/>
        <v>295.64900000000011</v>
      </c>
      <c r="R12" s="43">
        <f>IF(D$5-B$5 &lt;&gt; 0,(EXP(LN(D14/B14)/(D$5-B$5))-1)*100,0)</f>
        <v>1.076850422885034</v>
      </c>
      <c r="S12" s="43">
        <f>F41</f>
        <v>0.19673785372678054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272.09100000000012</v>
      </c>
      <c r="C14" s="34">
        <f t="shared" ref="C14:F14" si="6">SUM(C7:C12)</f>
        <v>283.63700000000017</v>
      </c>
      <c r="D14" s="34">
        <f t="shared" si="6"/>
        <v>287.06000000000017</v>
      </c>
      <c r="E14" s="34">
        <f t="shared" si="6"/>
        <v>289.02699999999999</v>
      </c>
      <c r="F14" s="34">
        <f t="shared" si="6"/>
        <v>295.64900000000011</v>
      </c>
      <c r="G14" s="34"/>
      <c r="H14" s="34">
        <f>SUM(H7:H12)</f>
        <v>8.5889999999999453</v>
      </c>
      <c r="I14" s="34">
        <f>SUM(I7:I12)</f>
        <v>139.92453998019425</v>
      </c>
      <c r="J14" s="34">
        <f t="shared" ref="J14" si="7">SUM(J7:J12)</f>
        <v>148.5135399801942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2.7909780183835564</v>
      </c>
      <c r="C20" s="18">
        <f t="shared" si="8"/>
        <v>2.8370769680965457</v>
      </c>
      <c r="D20" s="18">
        <f t="shared" si="8"/>
        <v>2.2841914582317315</v>
      </c>
      <c r="E20" s="18">
        <f t="shared" si="8"/>
        <v>2.313970667100306</v>
      </c>
      <c r="F20" s="18">
        <f t="shared" si="8"/>
        <v>2.3013776471423872</v>
      </c>
      <c r="G20" s="351"/>
      <c r="H20" s="40">
        <f>IF(D7&gt;0,(H7/D7)*100,0)</f>
        <v>3.7669666005793219</v>
      </c>
      <c r="I20" s="40">
        <f>IF(D7&gt;0,(I7/D7)*100,0)</f>
        <v>49.142427560674449</v>
      </c>
      <c r="J20" s="40">
        <f>IF(D7&gt;0,(J7/D7)*100,0)</f>
        <v>52.909394161253772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14.555056947859345</v>
      </c>
      <c r="C21" s="18">
        <f t="shared" si="8"/>
        <v>13.908270077599175</v>
      </c>
      <c r="D21" s="18">
        <f t="shared" si="8"/>
        <v>14.14861004668014</v>
      </c>
      <c r="E21" s="18">
        <f t="shared" si="8"/>
        <v>13.467599912810869</v>
      </c>
      <c r="F21" s="18">
        <f t="shared" si="8"/>
        <v>11.843097727372708</v>
      </c>
      <c r="G21" s="351"/>
      <c r="H21" s="40">
        <f t="shared" ref="H21:H25" si="9">IF(D8&gt;0,(H8/D8)*100,0)</f>
        <v>-13.790471500676796</v>
      </c>
      <c r="I21" s="40">
        <f t="shared" ref="I21:I25" si="10">IF(D8&gt;0,(I8/D8)*100,0)</f>
        <v>39.727105916586375</v>
      </c>
      <c r="J21" s="40">
        <f t="shared" ref="J21:J27" si="11">IF(D8&gt;0,(J8/D8)*100,0)</f>
        <v>25.936634415909577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6.4625437813084528</v>
      </c>
      <c r="C22" s="18">
        <f t="shared" si="8"/>
        <v>7.1076763609825493</v>
      </c>
      <c r="D22" s="18">
        <f t="shared" si="8"/>
        <v>7.5681042290810492</v>
      </c>
      <c r="E22" s="18">
        <f t="shared" si="8"/>
        <v>7.3723216170115329</v>
      </c>
      <c r="F22" s="18">
        <f t="shared" si="8"/>
        <v>7.2789016705620657</v>
      </c>
      <c r="G22" s="351"/>
      <c r="H22" s="40">
        <f t="shared" si="9"/>
        <v>-0.94361334867674329</v>
      </c>
      <c r="I22" s="40">
        <f t="shared" si="10"/>
        <v>40.833962647524999</v>
      </c>
      <c r="J22" s="40">
        <f t="shared" si="11"/>
        <v>39.89034929884825</v>
      </c>
      <c r="K22" s="351"/>
    </row>
    <row r="23" spans="1:12" x14ac:dyDescent="0.2">
      <c r="A23" t="str">
        <f>$A$10</f>
        <v>Trade, accomod. and transport</v>
      </c>
      <c r="B23" s="18">
        <f t="shared" si="8"/>
        <v>25.642524008511852</v>
      </c>
      <c r="C23" s="18">
        <f t="shared" si="8"/>
        <v>24.797187955027006</v>
      </c>
      <c r="D23" s="18">
        <f t="shared" si="8"/>
        <v>24.220720406883544</v>
      </c>
      <c r="E23" s="18">
        <f t="shared" si="8"/>
        <v>24.342362478245978</v>
      </c>
      <c r="F23" s="18">
        <f t="shared" si="8"/>
        <v>24.598087597116844</v>
      </c>
      <c r="G23" s="351"/>
      <c r="H23" s="40">
        <f t="shared" si="9"/>
        <v>4.5967092394431841</v>
      </c>
      <c r="I23" s="40">
        <f t="shared" si="10"/>
        <v>47.754947636341974</v>
      </c>
      <c r="J23" s="40">
        <f t="shared" si="11"/>
        <v>52.35165687578516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20.975335457622638</v>
      </c>
      <c r="C24" s="18">
        <f t="shared" si="8"/>
        <v>24.0324781322606</v>
      </c>
      <c r="D24" s="18">
        <f t="shared" si="8"/>
        <v>24.445412108966746</v>
      </c>
      <c r="E24" s="18">
        <f t="shared" si="8"/>
        <v>24.349282246987347</v>
      </c>
      <c r="F24" s="18">
        <f t="shared" si="8"/>
        <v>24.920429292843842</v>
      </c>
      <c r="G24" s="351"/>
      <c r="H24" s="40">
        <f t="shared" si="9"/>
        <v>4.9933735197297171</v>
      </c>
      <c r="I24" s="40">
        <f t="shared" si="10"/>
        <v>49.026084918488763</v>
      </c>
      <c r="J24" s="40">
        <f t="shared" si="11"/>
        <v>54.019458438218479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29.573561786314162</v>
      </c>
      <c r="C25" s="18">
        <f t="shared" si="8"/>
        <v>27.317310506034136</v>
      </c>
      <c r="D25" s="18">
        <f t="shared" si="8"/>
        <v>27.332961750156777</v>
      </c>
      <c r="E25" s="18">
        <f t="shared" si="8"/>
        <v>28.154463077843968</v>
      </c>
      <c r="F25" s="18">
        <f t="shared" si="8"/>
        <v>29.058106064962146</v>
      </c>
      <c r="G25" s="351"/>
      <c r="H25" s="40">
        <f t="shared" si="9"/>
        <v>9.4924931814124935</v>
      </c>
      <c r="I25" s="40">
        <f t="shared" si="10"/>
        <v>56.192544147991953</v>
      </c>
      <c r="J25" s="40">
        <f t="shared" si="11"/>
        <v>65.685037329404437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2.9920574096007595</v>
      </c>
      <c r="I27" s="43">
        <f>IF(D14&gt;0,(I14/D14)*100,0)</f>
        <v>48.744004730785953</v>
      </c>
      <c r="J27" s="43">
        <f t="shared" si="11"/>
        <v>51.736062140386721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Humber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1.4590641563650975</v>
      </c>
      <c r="C34" s="18">
        <f t="shared" si="12"/>
        <v>-18.516217223810006</v>
      </c>
      <c r="D34" s="18">
        <f t="shared" si="12"/>
        <v>0.39641755403230228</v>
      </c>
      <c r="E34" s="18">
        <f t="shared" si="12"/>
        <v>0.17210592004126557</v>
      </c>
      <c r="F34" s="18">
        <f t="shared" ref="F34:F39" si="13">IF(F$5-D$5 &lt;&gt; 0,(EXP(LN(F7/D7)/(F$5-D$5))-1)*100,0)</f>
        <v>0.24682072374073716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-9.7356940813064785E-2</v>
      </c>
      <c r="C35" s="18">
        <f t="shared" si="12"/>
        <v>2.9557149737637012</v>
      </c>
      <c r="D35" s="18">
        <f t="shared" si="12"/>
        <v>-0.84641236429860989</v>
      </c>
      <c r="E35" s="18">
        <f t="shared" si="12"/>
        <v>-1.0533008854174408</v>
      </c>
      <c r="F35" s="18">
        <f t="shared" si="13"/>
        <v>-0.98438605429175263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3.4768532268147911</v>
      </c>
      <c r="C36" s="18">
        <f t="shared" si="12"/>
        <v>7.7628968253967257</v>
      </c>
      <c r="D36" s="18">
        <f t="shared" si="12"/>
        <v>-0.38687135898047842</v>
      </c>
      <c r="E36" s="18">
        <f t="shared" si="12"/>
        <v>9.905048501250846E-2</v>
      </c>
      <c r="F36" s="18">
        <f t="shared" si="13"/>
        <v>-6.3186268117054745E-2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0.20112380263594964</v>
      </c>
      <c r="C37" s="18">
        <f t="shared" si="12"/>
        <v>-1.1459607017943574</v>
      </c>
      <c r="D37" s="18">
        <f>IF(E$5-D$5 &lt;&gt; 0,(EXP(LN(E10/D10)/(E$5-D$5))-1)*100,0)</f>
        <v>0.23705089509962196</v>
      </c>
      <c r="E37" s="18">
        <f t="shared" si="12"/>
        <v>0.33158238305239784</v>
      </c>
      <c r="F37" s="18">
        <f t="shared" si="13"/>
        <v>0.30006198558558683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4.5405033308596909</v>
      </c>
      <c r="C38" s="18">
        <f t="shared" si="12"/>
        <v>2.9457932956795219</v>
      </c>
      <c r="D38" s="18">
        <f t="shared" si="12"/>
        <v>5.7790177826499978E-2</v>
      </c>
      <c r="E38" s="18">
        <f t="shared" si="12"/>
        <v>0.45943597109616707</v>
      </c>
      <c r="F38" s="18">
        <f t="shared" si="13"/>
        <v>0.32537521866773389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-0.94058633089085797</v>
      </c>
      <c r="C39" s="18">
        <f t="shared" si="12"/>
        <v>1.2648098913295991</v>
      </c>
      <c r="D39" s="18">
        <f t="shared" si="12"/>
        <v>0.73149002291645893</v>
      </c>
      <c r="E39" s="18">
        <f t="shared" si="12"/>
        <v>0.54391814246324</v>
      </c>
      <c r="F39" s="18">
        <f t="shared" si="13"/>
        <v>0.60640326188636795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1.0443830639741414</v>
      </c>
      <c r="C41" s="18">
        <f>IF(D$5-C$5 &lt;&gt; 0,(EXP(LN(D14/C14)/(D$5-C$5))-1)*100,0)</f>
        <v>1.2068242154585018</v>
      </c>
      <c r="D41" s="18">
        <f>IF(E$5-D$5 &lt;&gt; 0,(EXP(LN(E14/D14)/(E$5-D$5))-1)*100,0)</f>
        <v>0.13667043324572248</v>
      </c>
      <c r="E41" s="18">
        <f>IF(F$5-E$5 &lt;&gt; 0,(EXP(LN(F14/E14)/(F$5-E$5))-1)*100,0)</f>
        <v>0.22678507450626384</v>
      </c>
      <c r="F41" s="18">
        <f>IF(F$5-D$5 &lt;&gt; 0,(EXP(LN(F14/D14)/(F$5-D$5))-1)*100,0)</f>
        <v>0.19673785372678054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0.45299999999999851</v>
      </c>
      <c r="C45" s="27">
        <f>D7-C7</f>
        <v>-1.4899999999999922</v>
      </c>
      <c r="D45" s="27">
        <f>E7-D7</f>
        <v>0.13099999999998868</v>
      </c>
      <c r="E45" s="27">
        <f>F7-E7</f>
        <v>0.11599999999999788</v>
      </c>
      <c r="F45" s="27">
        <f>F7-D7</f>
        <v>0.24699999999998656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-0.15399999999999636</v>
      </c>
      <c r="C46" s="27">
        <f>D8-C8</f>
        <v>1.1660000000000394</v>
      </c>
      <c r="D46" s="27">
        <f t="shared" si="14"/>
        <v>-1.6900000000001683</v>
      </c>
      <c r="E46" s="27">
        <f t="shared" si="14"/>
        <v>-3.9109999999997171</v>
      </c>
      <c r="F46" s="27">
        <f t="shared" ref="F46:F52" si="15">F8-D8</f>
        <v>-5.6009999999998854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2.5760000000000964</v>
      </c>
      <c r="C47" s="27">
        <f t="shared" ref="C47:C50" si="16">D9-C9</f>
        <v>1.5649999999999871</v>
      </c>
      <c r="D47" s="27">
        <f t="shared" si="14"/>
        <v>-0.41700000000015081</v>
      </c>
      <c r="E47" s="27">
        <f t="shared" si="14"/>
        <v>0.21200000000012764</v>
      </c>
      <c r="F47" s="27">
        <f t="shared" si="15"/>
        <v>-0.20500000000002316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0.56299999999997397</v>
      </c>
      <c r="C48" s="27">
        <f t="shared" si="16"/>
        <v>-0.80600000000004002</v>
      </c>
      <c r="D48" s="27">
        <f t="shared" si="14"/>
        <v>0.82800000000004559</v>
      </c>
      <c r="E48" s="27">
        <f t="shared" si="14"/>
        <v>2.3680000000000092</v>
      </c>
      <c r="F48" s="27">
        <f t="shared" si="15"/>
        <v>3.1960000000000548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11.092999999999996</v>
      </c>
      <c r="C49" s="27">
        <f t="shared" si="16"/>
        <v>2.0079999999999529</v>
      </c>
      <c r="D49" s="27">
        <f t="shared" si="14"/>
        <v>0.20300000000013085</v>
      </c>
      <c r="E49" s="27">
        <f t="shared" si="14"/>
        <v>3.300999999999803</v>
      </c>
      <c r="F49" s="27">
        <f t="shared" si="15"/>
        <v>3.5039999999999338</v>
      </c>
    </row>
    <row r="50" spans="1:6" x14ac:dyDescent="0.2">
      <c r="A50" t="str">
        <f>$A$12</f>
        <v>Non-marketed services</v>
      </c>
      <c r="B50" s="27">
        <f t="shared" si="14"/>
        <v>-2.9850000000000136</v>
      </c>
      <c r="C50" s="27">
        <f t="shared" si="16"/>
        <v>0.98000000000000398</v>
      </c>
      <c r="D50" s="27">
        <f t="shared" si="14"/>
        <v>2.9119999999999919</v>
      </c>
      <c r="E50" s="27">
        <f t="shared" si="14"/>
        <v>4.5359999999998877</v>
      </c>
      <c r="F50" s="27">
        <f t="shared" si="15"/>
        <v>7.4479999999998796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11.546000000000049</v>
      </c>
      <c r="C52" s="29">
        <f>D14-C14</f>
        <v>3.4230000000000018</v>
      </c>
      <c r="D52" s="29">
        <f t="shared" si="14"/>
        <v>1.966999999999814</v>
      </c>
      <c r="E52" s="29">
        <f t="shared" si="14"/>
        <v>6.6220000000001278</v>
      </c>
      <c r="F52" s="29">
        <f t="shared" si="15"/>
        <v>8.5889999999999418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Humber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4.4580000000000064</v>
      </c>
      <c r="C5" s="11">
        <v>4.5770000000000062</v>
      </c>
      <c r="D5" s="11">
        <v>3.2240000000000002</v>
      </c>
      <c r="E5" s="11">
        <v>3.3329999999999966</v>
      </c>
      <c r="F5" s="11">
        <v>3.3749999999999978</v>
      </c>
      <c r="G5" s="10"/>
    </row>
    <row r="6" spans="1:7" x14ac:dyDescent="0.2">
      <c r="A6" s="10" t="str">
        <f>name!B5</f>
        <v>Mining and quarrying</v>
      </c>
      <c r="B6" s="11">
        <v>0.75200000000000022</v>
      </c>
      <c r="C6" s="11">
        <v>0.39599999999999919</v>
      </c>
      <c r="D6" s="11">
        <v>0.37000000000000044</v>
      </c>
      <c r="E6" s="11">
        <v>0.28800000000000009</v>
      </c>
      <c r="F6" s="11">
        <v>0.19500000000000017</v>
      </c>
    </row>
    <row r="7" spans="1:7" x14ac:dyDescent="0.2">
      <c r="A7" s="10" t="str">
        <f>name!B6</f>
        <v>Food drink and tobacco</v>
      </c>
      <c r="B7" s="11">
        <v>7.7080000000000073</v>
      </c>
      <c r="C7" s="11">
        <v>8.5859999999999985</v>
      </c>
      <c r="D7" s="11">
        <v>9.1250000000000107</v>
      </c>
      <c r="E7" s="11">
        <v>8.4400000000000119</v>
      </c>
      <c r="F7" s="11">
        <v>6.8239999999999981</v>
      </c>
      <c r="G7" s="11"/>
    </row>
    <row r="8" spans="1:7" x14ac:dyDescent="0.2">
      <c r="A8" s="10" t="str">
        <f>name!B7</f>
        <v>Engineering</v>
      </c>
      <c r="B8" s="11">
        <v>3.0829999999999993</v>
      </c>
      <c r="C8" s="11">
        <v>3.3849999999999993</v>
      </c>
      <c r="D8" s="11">
        <v>3.3120000000000083</v>
      </c>
      <c r="E8" s="11">
        <v>3.3809999999999905</v>
      </c>
      <c r="F8" s="11">
        <v>3.3299999999999987</v>
      </c>
      <c r="G8" s="11"/>
    </row>
    <row r="9" spans="1:7" x14ac:dyDescent="0.2">
      <c r="A9" s="10" t="str">
        <f>name!B8</f>
        <v>Rest of manufacturing</v>
      </c>
      <c r="B9" s="11">
        <v>28.811999999999991</v>
      </c>
      <c r="C9" s="11">
        <v>27.478000000000002</v>
      </c>
      <c r="D9" s="11">
        <v>28.178000000000015</v>
      </c>
      <c r="E9" s="11">
        <v>27.103999999999871</v>
      </c>
      <c r="F9" s="11">
        <v>24.860000000000156</v>
      </c>
      <c r="G9" s="11"/>
    </row>
    <row r="10" spans="1:7" x14ac:dyDescent="0.2">
      <c r="A10" s="10" t="str">
        <f>name!B9</f>
        <v>Electricity and gas</v>
      </c>
      <c r="B10" s="11">
        <v>1.1040000000000003</v>
      </c>
      <c r="C10" s="11">
        <v>0.37000000000000022</v>
      </c>
      <c r="D10" s="11">
        <v>0.33600000000000046</v>
      </c>
      <c r="E10" s="11">
        <v>0.32300000000000023</v>
      </c>
      <c r="F10" s="11">
        <v>0.32099999999999951</v>
      </c>
      <c r="G10" s="11"/>
    </row>
    <row r="11" spans="1:7" x14ac:dyDescent="0.2">
      <c r="A11" s="10" t="str">
        <f>name!B10</f>
        <v>Water and sewerage</v>
      </c>
      <c r="B11" s="11">
        <v>1.2799999999999996</v>
      </c>
      <c r="C11" s="11">
        <v>2.7039999999999993</v>
      </c>
      <c r="D11" s="11">
        <v>2.6270000000000109</v>
      </c>
      <c r="E11" s="11">
        <v>2.7440000000000033</v>
      </c>
      <c r="F11" s="11">
        <v>2.9130000000000011</v>
      </c>
      <c r="G11" s="11"/>
    </row>
    <row r="12" spans="1:7" x14ac:dyDescent="0.2">
      <c r="A12" s="10" t="str">
        <f>name!B11</f>
        <v>Construction</v>
      </c>
      <c r="B12" s="11">
        <v>17.583999999999989</v>
      </c>
      <c r="C12" s="11">
        <v>20.160000000000085</v>
      </c>
      <c r="D12" s="11">
        <v>21.725000000000072</v>
      </c>
      <c r="E12" s="11">
        <v>21.307999999999922</v>
      </c>
      <c r="F12" s="11">
        <v>21.520000000000049</v>
      </c>
      <c r="G12" s="11"/>
    </row>
    <row r="13" spans="1:7" x14ac:dyDescent="0.2">
      <c r="A13" s="10" t="str">
        <f>name!B12</f>
        <v>Wholesale and retail trade</v>
      </c>
      <c r="B13" s="11">
        <v>40.754000000000012</v>
      </c>
      <c r="C13" s="11">
        <v>40.727999999999959</v>
      </c>
      <c r="D13" s="11">
        <v>41.57399999999997</v>
      </c>
      <c r="E13" s="11">
        <v>41.528000000000006</v>
      </c>
      <c r="F13" s="11">
        <v>41.645000000000032</v>
      </c>
      <c r="G13" s="11"/>
    </row>
    <row r="14" spans="1:7" x14ac:dyDescent="0.2">
      <c r="A14" s="10" t="str">
        <f>name!B13</f>
        <v>Transport and storage</v>
      </c>
      <c r="B14" s="11">
        <v>12.762999999999993</v>
      </c>
      <c r="C14" s="11">
        <v>11.618000000000034</v>
      </c>
      <c r="D14" s="11">
        <v>12.229999999999984</v>
      </c>
      <c r="E14" s="11">
        <v>13.253999999999973</v>
      </c>
      <c r="F14" s="11">
        <v>13.787000000000004</v>
      </c>
      <c r="G14" s="11"/>
    </row>
    <row r="15" spans="1:7" x14ac:dyDescent="0.2">
      <c r="A15" s="10" t="str">
        <f>name!B14</f>
        <v>Accommodation and food</v>
      </c>
      <c r="B15" s="11">
        <v>16.254000000000005</v>
      </c>
      <c r="C15" s="11">
        <v>17.987999999999996</v>
      </c>
      <c r="D15" s="11">
        <v>15.724</v>
      </c>
      <c r="E15" s="11">
        <v>15.574000000000016</v>
      </c>
      <c r="F15" s="11">
        <v>17.29199999999997</v>
      </c>
      <c r="G15" s="11"/>
    </row>
    <row r="16" spans="1:7" x14ac:dyDescent="0.2">
      <c r="A16" s="10" t="str">
        <f>name!B15</f>
        <v>Media</v>
      </c>
      <c r="B16" s="11">
        <v>0.83000000000000029</v>
      </c>
      <c r="C16" s="11">
        <v>2.2739999999999987</v>
      </c>
      <c r="D16" s="11">
        <v>1.8140000000000058</v>
      </c>
      <c r="E16" s="11">
        <v>1.7859999999999945</v>
      </c>
      <c r="F16" s="11">
        <v>1.8119999999999978</v>
      </c>
      <c r="G16" s="11"/>
    </row>
    <row r="17" spans="1:7" x14ac:dyDescent="0.2">
      <c r="A17" s="10" t="str">
        <f>name!B16</f>
        <v>Information technology</v>
      </c>
      <c r="B17" s="11">
        <v>4.2129999999999947</v>
      </c>
      <c r="C17" s="11">
        <v>5.0190000000000037</v>
      </c>
      <c r="D17" s="11">
        <v>4.9619999999999909</v>
      </c>
      <c r="E17" s="11">
        <v>5.1900000000000048</v>
      </c>
      <c r="F17" s="11">
        <v>5.3970000000000109</v>
      </c>
      <c r="G17" s="11"/>
    </row>
    <row r="18" spans="1:7" x14ac:dyDescent="0.2">
      <c r="A18" s="10" t="str">
        <f>name!B17</f>
        <v>Finance and insurance</v>
      </c>
      <c r="B18" s="11">
        <v>2.7509999999999937</v>
      </c>
      <c r="C18" s="11">
        <v>2.4159999999999999</v>
      </c>
      <c r="D18" s="11">
        <v>2.4179999999999988</v>
      </c>
      <c r="E18" s="11">
        <v>2.4410000000000007</v>
      </c>
      <c r="F18" s="11">
        <v>2.3950000000000093</v>
      </c>
      <c r="G18" s="11"/>
    </row>
    <row r="19" spans="1:7" x14ac:dyDescent="0.2">
      <c r="A19" s="10" t="str">
        <f>name!B18</f>
        <v>Real estate</v>
      </c>
      <c r="B19" s="11">
        <v>2.6410000000000013</v>
      </c>
      <c r="C19" s="11">
        <v>3.4190000000000005</v>
      </c>
      <c r="D19" s="11">
        <v>4.1139999999999946</v>
      </c>
      <c r="E19" s="11">
        <v>3.5579999999999989</v>
      </c>
      <c r="F19" s="11">
        <v>3.8540000000000059</v>
      </c>
      <c r="G19" s="11"/>
    </row>
    <row r="20" spans="1:7" x14ac:dyDescent="0.2">
      <c r="A20" s="10" t="str">
        <f>name!B19</f>
        <v>Professional services</v>
      </c>
      <c r="B20" s="11">
        <v>13.415000000000026</v>
      </c>
      <c r="C20" s="11">
        <v>16.32100000000003</v>
      </c>
      <c r="D20" s="11">
        <v>16.403999999999989</v>
      </c>
      <c r="E20" s="11">
        <v>16.966000000000044</v>
      </c>
      <c r="F20" s="11">
        <v>17.973999999999947</v>
      </c>
      <c r="G20" s="11"/>
    </row>
    <row r="21" spans="1:7" x14ac:dyDescent="0.2">
      <c r="A21" s="10" t="str">
        <f>name!B20</f>
        <v>Support services</v>
      </c>
      <c r="B21" s="11">
        <v>21.137000000000029</v>
      </c>
      <c r="C21" s="11">
        <v>24.051999999999971</v>
      </c>
      <c r="D21" s="11">
        <v>24.335000000000019</v>
      </c>
      <c r="E21" s="11">
        <v>25.995000000000051</v>
      </c>
      <c r="F21" s="11">
        <v>27.867999999999956</v>
      </c>
      <c r="G21" s="11"/>
    </row>
    <row r="22" spans="1:7" x14ac:dyDescent="0.2">
      <c r="A22" s="10" t="str">
        <f>name!B21</f>
        <v>Public admin. and defence</v>
      </c>
      <c r="B22" s="11">
        <v>16.866</v>
      </c>
      <c r="C22" s="11">
        <v>15.356000000000014</v>
      </c>
      <c r="D22" s="11">
        <v>16.434000000000008</v>
      </c>
      <c r="E22" s="11">
        <v>16.466000000000022</v>
      </c>
      <c r="F22" s="11">
        <v>16.505000000000031</v>
      </c>
      <c r="G22" s="11"/>
    </row>
    <row r="23" spans="1:7" x14ac:dyDescent="0.2">
      <c r="A23" s="10" t="str">
        <f>name!B22</f>
        <v>Education</v>
      </c>
      <c r="B23" s="11">
        <v>25.66100000000003</v>
      </c>
      <c r="C23" s="11">
        <v>24.410000000000036</v>
      </c>
      <c r="D23" s="11">
        <v>24.248000000000022</v>
      </c>
      <c r="E23" s="11">
        <v>24.209</v>
      </c>
      <c r="F23" s="11">
        <v>24.714999999999982</v>
      </c>
      <c r="G23" s="11"/>
    </row>
    <row r="24" spans="1:7" x14ac:dyDescent="0.2">
      <c r="A24" s="10" t="str">
        <f>name!B23</f>
        <v>Health and social work</v>
      </c>
      <c r="B24" s="11">
        <v>37.940000000000069</v>
      </c>
      <c r="C24" s="11">
        <v>37.71600000000003</v>
      </c>
      <c r="D24" s="11">
        <v>37.780000000000058</v>
      </c>
      <c r="E24" s="11">
        <v>40.699000000000055</v>
      </c>
      <c r="F24" s="11">
        <v>44.689999999999948</v>
      </c>
      <c r="G24" s="11"/>
    </row>
    <row r="25" spans="1:7" x14ac:dyDescent="0.2">
      <c r="A25" s="10" t="str">
        <f>name!B24</f>
        <v>Arts and entertainment</v>
      </c>
      <c r="B25" s="11">
        <v>6.3009999999999922</v>
      </c>
      <c r="C25" s="11">
        <v>6.2150000000000007</v>
      </c>
      <c r="D25" s="11">
        <v>6.370999999999988</v>
      </c>
      <c r="E25" s="11">
        <v>5.8420000000000076</v>
      </c>
      <c r="F25" s="11">
        <v>6.1310000000000011</v>
      </c>
      <c r="G25" s="11"/>
    </row>
    <row r="26" spans="1:7" x14ac:dyDescent="0.2">
      <c r="A26" s="10" t="str">
        <f>name!B25</f>
        <v>Other services</v>
      </c>
      <c r="B26" s="11">
        <v>5.7839999999999998</v>
      </c>
      <c r="C26" s="11">
        <v>8.4490000000000229</v>
      </c>
      <c r="D26" s="11">
        <v>9.7550000000000061</v>
      </c>
      <c r="E26" s="11">
        <v>8.5980000000000132</v>
      </c>
      <c r="F26" s="11">
        <v>8.2460000000000004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272.09100000000012</v>
      </c>
      <c r="C28" s="11">
        <f t="shared" ref="C28:F28" si="0">SUM(C5:C26)</f>
        <v>283.63700000000011</v>
      </c>
      <c r="D28" s="11">
        <f t="shared" si="0"/>
        <v>287.06000000000012</v>
      </c>
      <c r="E28" s="11">
        <f t="shared" si="0"/>
        <v>289.02699999999999</v>
      </c>
      <c r="F28" s="11">
        <f t="shared" si="0"/>
        <v>295.64900000000011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1.6384224395514753</v>
      </c>
      <c r="C32" s="18">
        <f t="shared" ref="C32:E32" si="1">C5/C$28*100</f>
        <v>1.6136822769948929</v>
      </c>
      <c r="D32" s="18">
        <f t="shared" si="1"/>
        <v>1.1231101511879047</v>
      </c>
      <c r="E32" s="18">
        <f t="shared" si="1"/>
        <v>1.1531794607424211</v>
      </c>
      <c r="F32" s="18">
        <f>F5/F$28*100</f>
        <v>1.1415563725904692</v>
      </c>
    </row>
    <row r="33" spans="1:6" x14ac:dyDescent="0.2">
      <c r="A33" t="str">
        <f>$A$6</f>
        <v>Mining and quarrying</v>
      </c>
      <c r="B33" s="18">
        <f t="shared" ref="B33:F53" si="2">B6/B$28*100</f>
        <v>0.27637812349544816</v>
      </c>
      <c r="C33" s="18">
        <f t="shared" si="2"/>
        <v>0.13961507137644208</v>
      </c>
      <c r="D33" s="18">
        <f t="shared" si="2"/>
        <v>0.12889291437330183</v>
      </c>
      <c r="E33" s="18">
        <f t="shared" si="2"/>
        <v>9.9644669875132805E-2</v>
      </c>
      <c r="F33" s="18">
        <f t="shared" si="2"/>
        <v>6.595659041633832E-2</v>
      </c>
    </row>
    <row r="34" spans="1:6" x14ac:dyDescent="0.2">
      <c r="A34" t="str">
        <f>$A$7</f>
        <v>Food drink and tobacco</v>
      </c>
      <c r="B34" s="18">
        <f t="shared" si="2"/>
        <v>2.8328757658283457</v>
      </c>
      <c r="C34" s="18">
        <f t="shared" si="2"/>
        <v>3.0271085930255905</v>
      </c>
      <c r="D34" s="18">
        <f t="shared" si="2"/>
        <v>3.178777955828052</v>
      </c>
      <c r="E34" s="18">
        <f t="shared" si="2"/>
        <v>2.9201424088407006</v>
      </c>
      <c r="F34" s="18">
        <f t="shared" si="2"/>
        <v>2.308142425646627</v>
      </c>
    </row>
    <row r="35" spans="1:6" x14ac:dyDescent="0.2">
      <c r="A35" t="str">
        <f>$A$8</f>
        <v>Engineering</v>
      </c>
      <c r="B35" s="18">
        <f t="shared" si="2"/>
        <v>1.1330768015112582</v>
      </c>
      <c r="C35" s="18">
        <f t="shared" si="2"/>
        <v>1.1934268096193368</v>
      </c>
      <c r="D35" s="18">
        <f t="shared" si="2"/>
        <v>1.1537657632550711</v>
      </c>
      <c r="E35" s="18">
        <f t="shared" si="2"/>
        <v>1.1697869057216075</v>
      </c>
      <c r="F35" s="18">
        <f t="shared" si="2"/>
        <v>1.1263356209559299</v>
      </c>
    </row>
    <row r="36" spans="1:6" x14ac:dyDescent="0.2">
      <c r="A36" t="str">
        <f>$A$9</f>
        <v>Rest of manufacturing</v>
      </c>
      <c r="B36" s="18">
        <f t="shared" si="2"/>
        <v>10.589104380519744</v>
      </c>
      <c r="C36" s="18">
        <f t="shared" si="2"/>
        <v>9.6877346749542514</v>
      </c>
      <c r="D36" s="18">
        <f t="shared" si="2"/>
        <v>9.816066327597019</v>
      </c>
      <c r="E36" s="18">
        <f t="shared" si="2"/>
        <v>9.377670598248562</v>
      </c>
      <c r="F36" s="18">
        <f t="shared" si="2"/>
        <v>8.4086196807701512</v>
      </c>
    </row>
    <row r="37" spans="1:6" x14ac:dyDescent="0.2">
      <c r="A37" t="str">
        <f>$A$10</f>
        <v>Electricity and gas</v>
      </c>
      <c r="B37" s="18">
        <f t="shared" si="2"/>
        <v>0.40574660683374303</v>
      </c>
      <c r="C37" s="18">
        <f t="shared" si="2"/>
        <v>0.13044842527596895</v>
      </c>
      <c r="D37" s="18">
        <f t="shared" si="2"/>
        <v>0.11704870062007953</v>
      </c>
      <c r="E37" s="18">
        <f t="shared" si="2"/>
        <v>0.11175426517245801</v>
      </c>
      <c r="F37" s="18">
        <f t="shared" si="2"/>
        <v>0.10857469499304898</v>
      </c>
    </row>
    <row r="38" spans="1:6" x14ac:dyDescent="0.2">
      <c r="A38" t="str">
        <f>$A$11</f>
        <v>Water and sewerage</v>
      </c>
      <c r="B38" s="18">
        <f t="shared" si="2"/>
        <v>0.47043084850289024</v>
      </c>
      <c r="C38" s="18">
        <f t="shared" si="2"/>
        <v>0.95333119444924264</v>
      </c>
      <c r="D38" s="18">
        <f t="shared" si="2"/>
        <v>0.91513969205044587</v>
      </c>
      <c r="E38" s="18">
        <f t="shared" si="2"/>
        <v>0.94939227131029402</v>
      </c>
      <c r="F38" s="18">
        <f t="shared" si="2"/>
        <v>0.98528998914253052</v>
      </c>
    </row>
    <row r="39" spans="1:6" x14ac:dyDescent="0.2">
      <c r="A39" t="str">
        <f>$A$12</f>
        <v>Construction</v>
      </c>
      <c r="B39" s="18">
        <f t="shared" si="2"/>
        <v>6.4625437813084528</v>
      </c>
      <c r="C39" s="18">
        <f t="shared" si="2"/>
        <v>7.1076763609825511</v>
      </c>
      <c r="D39" s="18">
        <f t="shared" si="2"/>
        <v>7.5681042290810501</v>
      </c>
      <c r="E39" s="18">
        <f t="shared" si="2"/>
        <v>7.3723216170115329</v>
      </c>
      <c r="F39" s="18">
        <f t="shared" si="2"/>
        <v>7.2789016705620657</v>
      </c>
    </row>
    <row r="40" spans="1:6" x14ac:dyDescent="0.2">
      <c r="A40" t="str">
        <f>$A$13</f>
        <v>Wholesale and retail trade</v>
      </c>
      <c r="B40" s="18">
        <f t="shared" si="2"/>
        <v>14.978077187411563</v>
      </c>
      <c r="C40" s="18">
        <f t="shared" si="2"/>
        <v>14.35919855308015</v>
      </c>
      <c r="D40" s="18">
        <f t="shared" si="2"/>
        <v>14.482686546366597</v>
      </c>
      <c r="E40" s="18">
        <f t="shared" si="2"/>
        <v>14.368207814494843</v>
      </c>
      <c r="F40" s="18">
        <f t="shared" si="2"/>
        <v>14.085960040453379</v>
      </c>
    </row>
    <row r="41" spans="1:6" x14ac:dyDescent="0.2">
      <c r="A41" t="str">
        <f>$A$14</f>
        <v>Transport and storage</v>
      </c>
      <c r="B41" s="18">
        <f t="shared" si="2"/>
        <v>4.6907100933143644</v>
      </c>
      <c r="C41" s="18">
        <f t="shared" si="2"/>
        <v>4.096080553665435</v>
      </c>
      <c r="D41" s="18">
        <f t="shared" si="2"/>
        <v>4.260433358879669</v>
      </c>
      <c r="E41" s="18">
        <f t="shared" si="2"/>
        <v>4.5857307448784965</v>
      </c>
      <c r="F41" s="18">
        <f t="shared" si="2"/>
        <v>4.6633000618977229</v>
      </c>
    </row>
    <row r="42" spans="1:6" x14ac:dyDescent="0.2">
      <c r="A42" t="str">
        <f>$A$15</f>
        <v>Accommodation and food</v>
      </c>
      <c r="B42" s="18">
        <f t="shared" si="2"/>
        <v>5.9737367277859237</v>
      </c>
      <c r="C42" s="18">
        <f t="shared" si="2"/>
        <v>6.3419088482814256</v>
      </c>
      <c r="D42" s="18">
        <f t="shared" si="2"/>
        <v>5.4776005016372862</v>
      </c>
      <c r="E42" s="18">
        <f t="shared" si="2"/>
        <v>5.3884239188726371</v>
      </c>
      <c r="F42" s="18">
        <f t="shared" si="2"/>
        <v>5.8488274947657404</v>
      </c>
    </row>
    <row r="43" spans="1:6" x14ac:dyDescent="0.2">
      <c r="A43" t="str">
        <f>$A$16</f>
        <v>Media</v>
      </c>
      <c r="B43" s="18">
        <f t="shared" si="2"/>
        <v>0.30504500332609308</v>
      </c>
      <c r="C43" s="18">
        <f t="shared" si="2"/>
        <v>0.80172897047987324</v>
      </c>
      <c r="D43" s="18">
        <f t="shared" si="2"/>
        <v>0.63192363965721632</v>
      </c>
      <c r="E43" s="18">
        <f t="shared" si="2"/>
        <v>0.61793534860064792</v>
      </c>
      <c r="F43" s="18">
        <f t="shared" si="2"/>
        <v>0.61288893248412712</v>
      </c>
    </row>
    <row r="44" spans="1:6" x14ac:dyDescent="0.2">
      <c r="A44" t="str">
        <f>$A$17</f>
        <v>Information technology</v>
      </c>
      <c r="B44" s="18">
        <f t="shared" si="2"/>
        <v>1.5483790349552145</v>
      </c>
      <c r="C44" s="18">
        <f t="shared" si="2"/>
        <v>1.7695152607029412</v>
      </c>
      <c r="D44" s="18">
        <f t="shared" si="2"/>
        <v>1.7285584895143833</v>
      </c>
      <c r="E44" s="18">
        <f t="shared" si="2"/>
        <v>1.7956799883747903</v>
      </c>
      <c r="F44" s="18">
        <f t="shared" si="2"/>
        <v>1.8254754793691197</v>
      </c>
    </row>
    <row r="45" spans="1:6" x14ac:dyDescent="0.2">
      <c r="A45" t="str">
        <f>$A$18</f>
        <v>Finance and insurance</v>
      </c>
      <c r="B45" s="18">
        <f t="shared" si="2"/>
        <v>1.0110588001808192</v>
      </c>
      <c r="C45" s="18">
        <f t="shared" si="2"/>
        <v>0.85179296072092103</v>
      </c>
      <c r="D45" s="18">
        <f t="shared" si="2"/>
        <v>0.84233261339092791</v>
      </c>
      <c r="E45" s="18">
        <f t="shared" si="2"/>
        <v>0.84455777487916395</v>
      </c>
      <c r="F45" s="18">
        <f t="shared" si="2"/>
        <v>0.81008222588272194</v>
      </c>
    </row>
    <row r="46" spans="1:6" x14ac:dyDescent="0.2">
      <c r="A46" t="str">
        <f>$A$19</f>
        <v>Real estate</v>
      </c>
      <c r="B46" s="18">
        <f t="shared" si="2"/>
        <v>0.97063114913760484</v>
      </c>
      <c r="C46" s="18">
        <f t="shared" si="2"/>
        <v>1.2054139622122639</v>
      </c>
      <c r="D46" s="18">
        <f t="shared" si="2"/>
        <v>1.4331498641398985</v>
      </c>
      <c r="E46" s="18">
        <f t="shared" si="2"/>
        <v>1.2310268590823692</v>
      </c>
      <c r="F46" s="18">
        <f t="shared" si="2"/>
        <v>1.3035728177670158</v>
      </c>
    </row>
    <row r="47" spans="1:6" x14ac:dyDescent="0.2">
      <c r="A47" s="10" t="str">
        <f>$A$20</f>
        <v>Professional services</v>
      </c>
      <c r="B47" s="18">
        <f t="shared" si="2"/>
        <v>4.9303358067705361</v>
      </c>
      <c r="C47" s="18">
        <f t="shared" si="2"/>
        <v>5.7541858079164649</v>
      </c>
      <c r="D47" s="18">
        <f t="shared" si="2"/>
        <v>5.7144847767017293</v>
      </c>
      <c r="E47" s="18">
        <f t="shared" si="2"/>
        <v>5.8700398232691215</v>
      </c>
      <c r="F47" s="18">
        <f t="shared" si="2"/>
        <v>6.0795064417603104</v>
      </c>
    </row>
    <row r="48" spans="1:6" x14ac:dyDescent="0.2">
      <c r="A48" s="10" t="str">
        <f>$A$21</f>
        <v>Support services</v>
      </c>
      <c r="B48" s="18">
        <f t="shared" si="2"/>
        <v>7.7683569100043801</v>
      </c>
      <c r="C48" s="18">
        <f t="shared" si="2"/>
        <v>8.4798527695610808</v>
      </c>
      <c r="D48" s="18">
        <f t="shared" si="2"/>
        <v>8.4773218142548625</v>
      </c>
      <c r="E48" s="18">
        <f t="shared" si="2"/>
        <v>8.9939694215419497</v>
      </c>
      <c r="F48" s="18">
        <f t="shared" si="2"/>
        <v>9.426042367807753</v>
      </c>
    </row>
    <row r="49" spans="1:9" x14ac:dyDescent="0.2">
      <c r="A49" s="10" t="str">
        <f>$A$22</f>
        <v>Public admin. and defence</v>
      </c>
      <c r="B49" s="18">
        <f t="shared" si="2"/>
        <v>6.1986614772263664</v>
      </c>
      <c r="C49" s="18">
        <f t="shared" si="2"/>
        <v>5.4139622122642699</v>
      </c>
      <c r="D49" s="18">
        <f t="shared" si="2"/>
        <v>5.7249355535428137</v>
      </c>
      <c r="E49" s="18">
        <f t="shared" si="2"/>
        <v>5.6970456047358979</v>
      </c>
      <c r="F49" s="18">
        <f t="shared" si="2"/>
        <v>5.5826334606239234</v>
      </c>
    </row>
    <row r="50" spans="1:9" x14ac:dyDescent="0.2">
      <c r="A50" s="10" t="str">
        <f>$A$23</f>
        <v>Education</v>
      </c>
      <c r="B50" s="18">
        <f t="shared" si="2"/>
        <v>9.4310359401817845</v>
      </c>
      <c r="C50" s="18">
        <f t="shared" si="2"/>
        <v>8.6060704350983919</v>
      </c>
      <c r="D50" s="18">
        <f t="shared" si="2"/>
        <v>8.4470145614157364</v>
      </c>
      <c r="E50" s="18">
        <f t="shared" si="2"/>
        <v>8.3760340729412821</v>
      </c>
      <c r="F50" s="18">
        <f t="shared" si="2"/>
        <v>8.3595750366143537</v>
      </c>
    </row>
    <row r="51" spans="1:9" x14ac:dyDescent="0.2">
      <c r="A51" s="10" t="str">
        <f>$A$24</f>
        <v>Health and social work</v>
      </c>
      <c r="B51" s="18">
        <f t="shared" si="2"/>
        <v>13.943864368906009</v>
      </c>
      <c r="C51" s="18">
        <f t="shared" si="2"/>
        <v>13.297277858671475</v>
      </c>
      <c r="D51" s="18">
        <f t="shared" si="2"/>
        <v>13.16101163519823</v>
      </c>
      <c r="E51" s="18">
        <f t="shared" si="2"/>
        <v>14.081383400166786</v>
      </c>
      <c r="F51" s="18">
        <f t="shared" si="2"/>
        <v>15.115897567723865</v>
      </c>
    </row>
    <row r="52" spans="1:9" x14ac:dyDescent="0.2">
      <c r="A52" s="10" t="str">
        <f>$A$25</f>
        <v>Arts and entertainment</v>
      </c>
      <c r="B52" s="18">
        <f t="shared" si="2"/>
        <v>2.3157693565755535</v>
      </c>
      <c r="C52" s="18">
        <f t="shared" si="2"/>
        <v>2.1911809813247207</v>
      </c>
      <c r="D52" s="18">
        <f t="shared" si="2"/>
        <v>2.2193966418170366</v>
      </c>
      <c r="E52" s="18">
        <f t="shared" si="2"/>
        <v>2.0212644493421057</v>
      </c>
      <c r="F52" s="18">
        <f t="shared" si="2"/>
        <v>2.073742850474718</v>
      </c>
    </row>
    <row r="53" spans="1:9" x14ac:dyDescent="0.2">
      <c r="A53" s="10" t="str">
        <f>$A$26</f>
        <v>Other services</v>
      </c>
      <c r="B53" s="18">
        <f t="shared" si="2"/>
        <v>2.1257593966724357</v>
      </c>
      <c r="C53" s="18">
        <f t="shared" si="2"/>
        <v>2.9788074193423353</v>
      </c>
      <c r="D53" s="18">
        <f t="shared" si="2"/>
        <v>3.3982442694906996</v>
      </c>
      <c r="E53" s="18">
        <f t="shared" si="2"/>
        <v>2.9748085818971979</v>
      </c>
      <c r="F53" s="18">
        <f t="shared" si="2"/>
        <v>2.7891181772980786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Humber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0.66076162833390573</v>
      </c>
      <c r="C63" s="18">
        <f>IF(AND(D$3-C$3 &lt;&gt; 0,C5&lt;&gt;0,D5&lt;&gt;0),(EXP(LN(D5/C5)/(D$3-C$3))-1)*100,0)</f>
        <v>-29.560847716845185</v>
      </c>
      <c r="D63" s="18">
        <f t="shared" ref="B63:E78" si="3">IF(AND(E$3-D$3 &lt;&gt; 0,D5&lt;&gt;0,E5&lt;&gt;0),(EXP(LN(E5/D5)/(E$3-D$3))-1)*100,0)</f>
        <v>0.66721552473216761</v>
      </c>
      <c r="E63" s="18">
        <f t="shared" si="3"/>
        <v>0.12530368954370985</v>
      </c>
      <c r="F63" s="18">
        <f>IF(AND(F$3-D$3 &lt;&gt; 0,D5&lt;&gt;0,F5&lt;&gt;0),(EXP(LN(F5/D5)/(F$3-D$3))-1)*100,0)</f>
        <v>0.30561605440999617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-14.813782202145854</v>
      </c>
      <c r="C64" s="18">
        <f t="shared" ref="C64:C78" si="4">IF(AND(D$3-C$3 &lt;&gt; 0,C6&lt;&gt;0,D6&lt;&gt;0),(EXP(LN(D6/C6)/(D$3-C$3))-1)*100,0)</f>
        <v>-6.5656565656562638</v>
      </c>
      <c r="D64" s="18">
        <f t="shared" si="3"/>
        <v>-4.8873783144177558</v>
      </c>
      <c r="E64" s="18">
        <f t="shared" si="3"/>
        <v>-3.8245532475724708</v>
      </c>
      <c r="F64" s="18">
        <f t="shared" ref="F64:F84" si="5">IF(AND(F$3-D$3 &lt;&gt; 0,D6&lt;&gt;0,F6&lt;&gt;0),(EXP(LN(F6/D6)/(F$3-D$3))-1)*100,0)</f>
        <v>-4.1801413604446775</v>
      </c>
    </row>
    <row r="65" spans="1:6" x14ac:dyDescent="0.2">
      <c r="A65" t="str">
        <f>$A$7</f>
        <v>Food drink and tobacco</v>
      </c>
      <c r="B65" s="18">
        <f t="shared" si="3"/>
        <v>2.7335497498288897</v>
      </c>
      <c r="C65" s="18">
        <f t="shared" si="4"/>
        <v>6.2776613091079847</v>
      </c>
      <c r="D65" s="18">
        <f t="shared" si="3"/>
        <v>-1.5485958241372</v>
      </c>
      <c r="E65" s="18">
        <f t="shared" si="3"/>
        <v>-2.1029382668088625</v>
      </c>
      <c r="F65" s="18">
        <f t="shared" si="5"/>
        <v>-1.9185051335190773</v>
      </c>
    </row>
    <row r="66" spans="1:6" x14ac:dyDescent="0.2">
      <c r="A66" t="str">
        <f>$A$8</f>
        <v>Engineering</v>
      </c>
      <c r="B66" s="18">
        <f t="shared" si="3"/>
        <v>2.3637734748936268</v>
      </c>
      <c r="C66" s="18">
        <f t="shared" si="4"/>
        <v>-2.1565731166910185</v>
      </c>
      <c r="D66" s="18">
        <f t="shared" si="3"/>
        <v>0.41323722412256458</v>
      </c>
      <c r="E66" s="18">
        <f t="shared" si="3"/>
        <v>-0.15187674769258086</v>
      </c>
      <c r="F66" s="18">
        <f t="shared" si="5"/>
        <v>3.6140312166699218E-2</v>
      </c>
    </row>
    <row r="67" spans="1:6" x14ac:dyDescent="0.2">
      <c r="A67" t="str">
        <f>$A$9</f>
        <v>Rest of manufacturing</v>
      </c>
      <c r="B67" s="18">
        <f t="shared" si="3"/>
        <v>-1.1781617392758847</v>
      </c>
      <c r="C67" s="18">
        <f t="shared" si="4"/>
        <v>2.5474925394861847</v>
      </c>
      <c r="D67" s="18">
        <f t="shared" si="3"/>
        <v>-0.77419184017376574</v>
      </c>
      <c r="E67" s="18">
        <f t="shared" si="3"/>
        <v>-0.86048874343459536</v>
      </c>
      <c r="F67" s="18">
        <f t="shared" si="5"/>
        <v>-0.83173145141780536</v>
      </c>
    </row>
    <row r="68" spans="1:6" x14ac:dyDescent="0.2">
      <c r="A68" t="str">
        <f>$A$10</f>
        <v>Electricity and gas</v>
      </c>
      <c r="B68" s="18">
        <f t="shared" si="3"/>
        <v>-23.913402630674941</v>
      </c>
      <c r="C68" s="18">
        <f t="shared" si="4"/>
        <v>-9.1891891891891184</v>
      </c>
      <c r="D68" s="18">
        <f t="shared" si="3"/>
        <v>-0.78607091073439328</v>
      </c>
      <c r="E68" s="18">
        <f t="shared" si="3"/>
        <v>-6.2092715416206534E-2</v>
      </c>
      <c r="F68" s="18">
        <f t="shared" si="5"/>
        <v>-0.30400388176213822</v>
      </c>
    </row>
    <row r="69" spans="1:6" x14ac:dyDescent="0.2">
      <c r="A69" t="str">
        <f>$A$11</f>
        <v>Water and sewerage</v>
      </c>
      <c r="B69" s="18">
        <f t="shared" si="3"/>
        <v>20.558872978095778</v>
      </c>
      <c r="C69" s="18">
        <f t="shared" si="4"/>
        <v>-2.8476331360942519</v>
      </c>
      <c r="D69" s="18">
        <f t="shared" si="3"/>
        <v>0.87529246025273011</v>
      </c>
      <c r="E69" s="18">
        <f t="shared" si="3"/>
        <v>0.59945727792607428</v>
      </c>
      <c r="F69" s="18">
        <f t="shared" si="5"/>
        <v>0.69131843129077719</v>
      </c>
    </row>
    <row r="70" spans="1:6" x14ac:dyDescent="0.2">
      <c r="A70" t="str">
        <f>$A$12</f>
        <v>Construction</v>
      </c>
      <c r="B70" s="18">
        <f t="shared" si="3"/>
        <v>3.4768532268147911</v>
      </c>
      <c r="C70" s="18">
        <f t="shared" si="4"/>
        <v>7.7628968253967257</v>
      </c>
      <c r="D70" s="18">
        <f t="shared" si="3"/>
        <v>-0.38687135898047842</v>
      </c>
      <c r="E70" s="18">
        <f t="shared" si="3"/>
        <v>9.905048501250846E-2</v>
      </c>
      <c r="F70" s="18">
        <f t="shared" si="5"/>
        <v>-6.3186268117054745E-2</v>
      </c>
    </row>
    <row r="71" spans="1:6" x14ac:dyDescent="0.2">
      <c r="A71" t="str">
        <f>$A$13</f>
        <v>Wholesale and retail trade</v>
      </c>
      <c r="B71" s="18">
        <f t="shared" si="3"/>
        <v>-1.5953171813964939E-2</v>
      </c>
      <c r="C71" s="18">
        <f t="shared" si="4"/>
        <v>2.0771950500884095</v>
      </c>
      <c r="D71" s="18">
        <f t="shared" si="3"/>
        <v>-2.213901592551526E-2</v>
      </c>
      <c r="E71" s="18">
        <f t="shared" si="3"/>
        <v>2.8138106646524719E-2</v>
      </c>
      <c r="F71" s="18">
        <f t="shared" si="5"/>
        <v>1.1376257140427448E-2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-2.322474097758942</v>
      </c>
      <c r="C72" s="18">
        <f t="shared" si="4"/>
        <v>5.2676880702353879</v>
      </c>
      <c r="D72" s="18">
        <f t="shared" si="3"/>
        <v>1.6211491880452344</v>
      </c>
      <c r="E72" s="18">
        <f t="shared" si="3"/>
        <v>0.39504551104381225</v>
      </c>
      <c r="F72" s="18">
        <f t="shared" si="5"/>
        <v>0.80209414009133617</v>
      </c>
    </row>
    <row r="73" spans="1:6" x14ac:dyDescent="0.2">
      <c r="A73" t="str">
        <f>$A$15</f>
        <v>Accommodation and food</v>
      </c>
      <c r="B73" s="18">
        <f t="shared" si="6"/>
        <v>2.5665283527961824</v>
      </c>
      <c r="C73" s="18">
        <f>IF(AND(D$3-C$3 &lt;&gt; 0,C15&lt;&gt;0,D15&lt;&gt;0),(EXP(LN(D15/C15)/(D$3-C$3))-1)*100,0)</f>
        <v>-12.586168556815636</v>
      </c>
      <c r="D73" s="18">
        <f t="shared" si="3"/>
        <v>-0.19152336758092581</v>
      </c>
      <c r="E73" s="18">
        <f t="shared" si="3"/>
        <v>1.0519051240694077</v>
      </c>
      <c r="F73" s="18">
        <f t="shared" si="5"/>
        <v>0.63571722030244526</v>
      </c>
    </row>
    <row r="74" spans="1:6" x14ac:dyDescent="0.2">
      <c r="A74" t="str">
        <f>$A$16</f>
        <v>Media</v>
      </c>
      <c r="B74" s="18">
        <f t="shared" si="6"/>
        <v>28.655421507606359</v>
      </c>
      <c r="C74" s="18">
        <f>IF(AND(D$3-C$3 &lt;&gt; 0,C16&lt;&gt;0,D16&lt;&gt;0),(EXP(LN(D16/C16)/(D$3-C$3))-1)*100,0)</f>
        <v>-20.22867194371122</v>
      </c>
      <c r="D74" s="18">
        <f t="shared" si="3"/>
        <v>-0.31063391615228086</v>
      </c>
      <c r="E74" s="18">
        <f t="shared" si="3"/>
        <v>0.1446317426304411</v>
      </c>
      <c r="F74" s="18">
        <f t="shared" si="5"/>
        <v>-7.3540233928581777E-3</v>
      </c>
    </row>
    <row r="75" spans="1:6" x14ac:dyDescent="0.2">
      <c r="A75" t="str">
        <f>$A$17</f>
        <v>Information technology</v>
      </c>
      <c r="B75" s="18">
        <f t="shared" si="6"/>
        <v>4.473569702439506</v>
      </c>
      <c r="C75" s="18">
        <f t="shared" si="4"/>
        <v>-1.1356843992829768</v>
      </c>
      <c r="D75" s="18">
        <f t="shared" si="3"/>
        <v>0.90254483201726021</v>
      </c>
      <c r="E75" s="18">
        <f t="shared" si="3"/>
        <v>0.39186124087919882</v>
      </c>
      <c r="F75" s="18">
        <f t="shared" si="5"/>
        <v>0.56180127338945063</v>
      </c>
    </row>
    <row r="76" spans="1:6" x14ac:dyDescent="0.2">
      <c r="A76" t="str">
        <f>$A$18</f>
        <v>Finance and insurance</v>
      </c>
      <c r="B76" s="18">
        <f t="shared" si="6"/>
        <v>-3.1941539516292861</v>
      </c>
      <c r="C76" s="18">
        <f t="shared" si="4"/>
        <v>8.2781456953595622E-2</v>
      </c>
      <c r="D76" s="18">
        <f t="shared" si="3"/>
        <v>0.18952014721205224</v>
      </c>
      <c r="E76" s="18">
        <f t="shared" si="3"/>
        <v>-0.19006475323338767</v>
      </c>
      <c r="F76" s="18">
        <f t="shared" si="5"/>
        <v>-6.3696514016764461E-2</v>
      </c>
    </row>
    <row r="77" spans="1:6" x14ac:dyDescent="0.2">
      <c r="A77" t="str">
        <f>$A$19</f>
        <v>Real estate</v>
      </c>
      <c r="B77" s="18">
        <f t="shared" si="6"/>
        <v>6.6676371455317129</v>
      </c>
      <c r="C77" s="18">
        <f t="shared" si="4"/>
        <v>20.327581164082886</v>
      </c>
      <c r="D77" s="18">
        <f t="shared" si="3"/>
        <v>-2.8621847829287117</v>
      </c>
      <c r="E77" s="18">
        <f t="shared" si="3"/>
        <v>0.8023313722685721</v>
      </c>
      <c r="F77" s="18">
        <f t="shared" si="5"/>
        <v>-0.43428239646156053</v>
      </c>
    </row>
    <row r="78" spans="1:6" x14ac:dyDescent="0.2">
      <c r="A78" t="str">
        <f>$A$20</f>
        <v>Professional services</v>
      </c>
      <c r="B78" s="18">
        <f t="shared" si="6"/>
        <v>5.0241129106498139</v>
      </c>
      <c r="C78" s="18">
        <f t="shared" si="4"/>
        <v>0.50854727038760483</v>
      </c>
      <c r="D78" s="18">
        <f t="shared" si="3"/>
        <v>0.67599729367628925</v>
      </c>
      <c r="E78" s="18">
        <f t="shared" si="3"/>
        <v>0.57881799373606935</v>
      </c>
      <c r="F78" s="18">
        <f t="shared" si="5"/>
        <v>0.61120066656994432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3.2825523817464175</v>
      </c>
      <c r="C79" s="18">
        <f t="shared" ref="C79:C84" si="8">IF(AND(D$3-C$3 &lt;&gt; 0,C21&lt;&gt;0,D21&lt;&gt;0),(EXP(LN(D21/C21)/(D$3-C$3))-1)*100,0)</f>
        <v>1.176617329120444</v>
      </c>
      <c r="D79" s="18">
        <f t="shared" ref="D79:D84" si="9">IF(AND(E$3-D$3 &lt;&gt; 0,D21&lt;&gt;0,E21&lt;&gt;0),(EXP(LN(E21/D21)/(E$3-D$3))-1)*100,0)</f>
        <v>1.3285187929942044</v>
      </c>
      <c r="E79" s="18">
        <f t="shared" ref="E79:E84" si="10">IF(AND(F$3-E$3 &lt;&gt; 0,E21&lt;&gt;0,F21&lt;&gt;0),(EXP(LN(F21/E21)/(F$3-E$3))-1)*100,0)</f>
        <v>0.69817460718182289</v>
      </c>
      <c r="F79" s="18">
        <f t="shared" si="5"/>
        <v>0.90785243307214269</v>
      </c>
    </row>
    <row r="80" spans="1:6" x14ac:dyDescent="0.2">
      <c r="A80" s="10" t="str">
        <f>$A$22</f>
        <v>Public admin. and defence</v>
      </c>
      <c r="B80" s="18">
        <f t="shared" si="7"/>
        <v>-2.3175594169167812</v>
      </c>
      <c r="C80" s="18">
        <f t="shared" si="8"/>
        <v>7.0200573065902105</v>
      </c>
      <c r="D80" s="18">
        <f t="shared" si="9"/>
        <v>3.8913356627823248E-2</v>
      </c>
      <c r="E80" s="18">
        <f t="shared" si="10"/>
        <v>2.3659962817013103E-2</v>
      </c>
      <c r="F80" s="18">
        <f t="shared" si="5"/>
        <v>2.8744168985861407E-2</v>
      </c>
    </row>
    <row r="81" spans="1:6" x14ac:dyDescent="0.2">
      <c r="A81" s="10" t="str">
        <f>$A$23</f>
        <v>Education</v>
      </c>
      <c r="B81" s="18">
        <f t="shared" si="7"/>
        <v>-1.2417124623235298</v>
      </c>
      <c r="C81" s="18">
        <f t="shared" si="8"/>
        <v>-0.66366243342897979</v>
      </c>
      <c r="D81" s="18">
        <f t="shared" si="9"/>
        <v>-3.2188316537207218E-2</v>
      </c>
      <c r="E81" s="18">
        <f t="shared" si="10"/>
        <v>0.2070729195363219</v>
      </c>
      <c r="F81" s="18">
        <f t="shared" si="5"/>
        <v>0.12725561468642788</v>
      </c>
    </row>
    <row r="82" spans="1:6" x14ac:dyDescent="0.2">
      <c r="A82" s="10" t="str">
        <f>$A$24</f>
        <v>Health and social work</v>
      </c>
      <c r="B82" s="18">
        <f t="shared" si="7"/>
        <v>-0.14792939902545932</v>
      </c>
      <c r="C82" s="18">
        <f t="shared" si="8"/>
        <v>0.16968925654901046</v>
      </c>
      <c r="D82" s="18">
        <f t="shared" si="9"/>
        <v>1.4996061316384868</v>
      </c>
      <c r="E82" s="18">
        <f t="shared" si="10"/>
        <v>0.9398515333477464</v>
      </c>
      <c r="F82" s="18">
        <f t="shared" si="5"/>
        <v>1.1260925604932082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-0.34297613846487884</v>
      </c>
      <c r="C83" s="18">
        <f t="shared" si="8"/>
        <v>2.5100563153658495</v>
      </c>
      <c r="D83" s="18">
        <f t="shared" si="9"/>
        <v>-1.7187232852344358</v>
      </c>
      <c r="E83" s="18">
        <f t="shared" si="10"/>
        <v>0.48401423103336949</v>
      </c>
      <c r="F83" s="18">
        <f t="shared" si="5"/>
        <v>-0.25566311943284736</v>
      </c>
    </row>
    <row r="84" spans="1:6" x14ac:dyDescent="0.2">
      <c r="A84" s="10" t="str">
        <f>$A$26</f>
        <v>Other services</v>
      </c>
      <c r="B84" s="18">
        <f t="shared" si="7"/>
        <v>9.9370948886309698</v>
      </c>
      <c r="C84" s="18">
        <f t="shared" si="8"/>
        <v>15.457450585867916</v>
      </c>
      <c r="D84" s="18">
        <f t="shared" si="9"/>
        <v>-2.4933954398676184</v>
      </c>
      <c r="E84" s="18">
        <f t="shared" si="10"/>
        <v>-0.41714137614411451</v>
      </c>
      <c r="F84" s="18">
        <f t="shared" si="5"/>
        <v>-1.1140924397133767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1.0443830639741414</v>
      </c>
      <c r="C86" s="18">
        <f>IF(AND(D$3-C$3 &lt;&gt; 0,C28&lt;&gt;0,D28&lt;&gt;0),(EXP(LN(D28/C28)/(D$3-C$3))-1)*100,0)</f>
        <v>1.2068242154585018</v>
      </c>
      <c r="D86" s="18">
        <f>IF(AND(E$3-D$3 &lt;&gt; 0,D28&lt;&gt;0,E28&lt;&gt;0),(EXP(LN(E28/D28)/(E$3-D$3))-1)*100,0)</f>
        <v>0.13667043324572248</v>
      </c>
      <c r="E86" s="18">
        <f>IF(AND(F$3-E$3 &lt;&gt; 0,E28&lt;&gt;0,F28&lt;&gt;0),(EXP(LN(F28/E28)/(F$3-E$3))-1)*100,0)</f>
        <v>0.22678507450626384</v>
      </c>
      <c r="F86" s="18">
        <f>IF(AND(F$3-D$3 &lt;&gt; 0,D28&lt;&gt;0,F28&lt;&gt;0),(EXP(LN(F28/D28)/(F$3-D$3))-1)*100,0)</f>
        <v>0.19673785372678054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0.11899999999999977</v>
      </c>
      <c r="C90" s="27">
        <f>D5-C5</f>
        <v>-1.353000000000006</v>
      </c>
      <c r="D90" s="27">
        <f t="shared" si="11"/>
        <v>0.10899999999999643</v>
      </c>
      <c r="E90" s="27">
        <f t="shared" si="11"/>
        <v>4.2000000000001148E-2</v>
      </c>
      <c r="F90" s="27">
        <f>F5-D5</f>
        <v>0.15099999999999758</v>
      </c>
    </row>
    <row r="91" spans="1:6" x14ac:dyDescent="0.2">
      <c r="A91" t="str">
        <f>$A$6</f>
        <v>Mining and quarrying</v>
      </c>
      <c r="B91" s="27">
        <f t="shared" si="11"/>
        <v>-0.35600000000000104</v>
      </c>
      <c r="C91" s="27">
        <f t="shared" ref="C91:C105" si="12">D6-C6</f>
        <v>-2.5999999999998746E-2</v>
      </c>
      <c r="D91" s="27">
        <f t="shared" si="11"/>
        <v>-8.200000000000035E-2</v>
      </c>
      <c r="E91" s="27">
        <f t="shared" si="11"/>
        <v>-9.2999999999999916E-2</v>
      </c>
      <c r="F91" s="27">
        <f t="shared" ref="F91:F111" si="13">F6-D6</f>
        <v>-0.17500000000000027</v>
      </c>
    </row>
    <row r="92" spans="1:6" x14ac:dyDescent="0.2">
      <c r="A92" t="str">
        <f>$A$7</f>
        <v>Food drink and tobacco</v>
      </c>
      <c r="B92" s="27">
        <f t="shared" si="11"/>
        <v>0.87799999999999123</v>
      </c>
      <c r="C92" s="27">
        <f t="shared" si="12"/>
        <v>0.53900000000001214</v>
      </c>
      <c r="D92" s="27">
        <f t="shared" si="11"/>
        <v>-0.68499999999999872</v>
      </c>
      <c r="E92" s="27">
        <f t="shared" si="11"/>
        <v>-1.6160000000000139</v>
      </c>
      <c r="F92" s="27">
        <f t="shared" si="13"/>
        <v>-2.3010000000000126</v>
      </c>
    </row>
    <row r="93" spans="1:6" x14ac:dyDescent="0.2">
      <c r="A93" t="str">
        <f>$A$8</f>
        <v>Engineering</v>
      </c>
      <c r="B93" s="27">
        <f t="shared" si="11"/>
        <v>0.30200000000000005</v>
      </c>
      <c r="C93" s="27">
        <f t="shared" si="12"/>
        <v>-7.2999999999991072E-2</v>
      </c>
      <c r="D93" s="27">
        <f t="shared" si="11"/>
        <v>6.8999999999982187E-2</v>
      </c>
      <c r="E93" s="27">
        <f t="shared" si="11"/>
        <v>-5.0999999999991719E-2</v>
      </c>
      <c r="F93" s="27">
        <f t="shared" si="13"/>
        <v>1.7999999999990468E-2</v>
      </c>
    </row>
    <row r="94" spans="1:6" x14ac:dyDescent="0.2">
      <c r="A94" t="str">
        <f>$A$9</f>
        <v>Rest of manufacturing</v>
      </c>
      <c r="B94" s="27">
        <f t="shared" si="11"/>
        <v>-1.333999999999989</v>
      </c>
      <c r="C94" s="27">
        <f t="shared" si="12"/>
        <v>0.7000000000000135</v>
      </c>
      <c r="D94" s="27">
        <f t="shared" si="11"/>
        <v>-1.0740000000001437</v>
      </c>
      <c r="E94" s="27">
        <f t="shared" si="11"/>
        <v>-2.2439999999997156</v>
      </c>
      <c r="F94" s="27">
        <f t="shared" si="13"/>
        <v>-3.3179999999998593</v>
      </c>
    </row>
    <row r="95" spans="1:6" x14ac:dyDescent="0.2">
      <c r="A95" t="str">
        <f>$A$10</f>
        <v>Electricity and gas</v>
      </c>
      <c r="B95" s="27">
        <f t="shared" si="11"/>
        <v>-0.7340000000000001</v>
      </c>
      <c r="C95" s="27">
        <f t="shared" si="12"/>
        <v>-3.3999999999999753E-2</v>
      </c>
      <c r="D95" s="27">
        <f t="shared" si="11"/>
        <v>-1.3000000000000234E-2</v>
      </c>
      <c r="E95" s="27">
        <f t="shared" si="11"/>
        <v>-2.0000000000007234E-3</v>
      </c>
      <c r="F95" s="27">
        <f t="shared" si="13"/>
        <v>-1.5000000000000957E-2</v>
      </c>
    </row>
    <row r="96" spans="1:6" x14ac:dyDescent="0.2">
      <c r="A96" t="str">
        <f>$A$11</f>
        <v>Water and sewerage</v>
      </c>
      <c r="B96" s="27">
        <f t="shared" si="11"/>
        <v>1.4239999999999997</v>
      </c>
      <c r="C96" s="27">
        <f t="shared" si="12"/>
        <v>-7.6999999999988411E-2</v>
      </c>
      <c r="D96" s="27">
        <f t="shared" si="11"/>
        <v>0.11699999999999244</v>
      </c>
      <c r="E96" s="27">
        <f t="shared" si="11"/>
        <v>0.16899999999999782</v>
      </c>
      <c r="F96" s="27">
        <f t="shared" si="13"/>
        <v>0.28599999999999026</v>
      </c>
    </row>
    <row r="97" spans="1:6" x14ac:dyDescent="0.2">
      <c r="A97" t="str">
        <f>$A$12</f>
        <v>Construction</v>
      </c>
      <c r="B97" s="27">
        <f t="shared" si="11"/>
        <v>2.5760000000000964</v>
      </c>
      <c r="C97" s="27">
        <f t="shared" si="12"/>
        <v>1.5649999999999871</v>
      </c>
      <c r="D97" s="27">
        <f t="shared" si="11"/>
        <v>-0.41700000000015081</v>
      </c>
      <c r="E97" s="27">
        <f t="shared" si="11"/>
        <v>0.21200000000012764</v>
      </c>
      <c r="F97" s="27">
        <f t="shared" si="13"/>
        <v>-0.20500000000002316</v>
      </c>
    </row>
    <row r="98" spans="1:6" x14ac:dyDescent="0.2">
      <c r="A98" t="str">
        <f>$A$13</f>
        <v>Wholesale and retail trade</v>
      </c>
      <c r="B98" s="27">
        <f t="shared" si="11"/>
        <v>-2.6000000000053092E-2</v>
      </c>
      <c r="C98" s="27">
        <f t="shared" si="12"/>
        <v>0.84600000000001074</v>
      </c>
      <c r="D98" s="27">
        <f t="shared" si="11"/>
        <v>-4.5999999999963848E-2</v>
      </c>
      <c r="E98" s="27">
        <f t="shared" si="11"/>
        <v>0.11700000000002575</v>
      </c>
      <c r="F98" s="27">
        <f t="shared" si="13"/>
        <v>7.1000000000061902E-2</v>
      </c>
    </row>
    <row r="99" spans="1:6" x14ac:dyDescent="0.2">
      <c r="A99" t="str">
        <f>$A$14</f>
        <v>Transport and storage</v>
      </c>
      <c r="B99" s="27">
        <f t="shared" si="11"/>
        <v>-1.1449999999999587</v>
      </c>
      <c r="C99" s="27">
        <f t="shared" si="12"/>
        <v>0.61199999999995036</v>
      </c>
      <c r="D99" s="27">
        <f t="shared" si="11"/>
        <v>1.0239999999999885</v>
      </c>
      <c r="E99" s="27">
        <f t="shared" si="11"/>
        <v>0.53300000000003145</v>
      </c>
      <c r="F99" s="27">
        <f t="shared" si="13"/>
        <v>1.5570000000000199</v>
      </c>
    </row>
    <row r="100" spans="1:6" x14ac:dyDescent="0.2">
      <c r="A100" t="str">
        <f>$A$15</f>
        <v>Accommodation and food</v>
      </c>
      <c r="B100" s="27">
        <f t="shared" si="11"/>
        <v>1.7339999999999911</v>
      </c>
      <c r="C100" s="27">
        <f t="shared" si="12"/>
        <v>-2.2639999999999958</v>
      </c>
      <c r="D100" s="27">
        <f t="shared" si="11"/>
        <v>-0.14999999999998437</v>
      </c>
      <c r="E100" s="27">
        <f t="shared" si="11"/>
        <v>1.7179999999999538</v>
      </c>
      <c r="F100" s="27">
        <f t="shared" si="13"/>
        <v>1.5679999999999694</v>
      </c>
    </row>
    <row r="101" spans="1:6" x14ac:dyDescent="0.2">
      <c r="A101" t="str">
        <f>$A$16</f>
        <v>Media</v>
      </c>
      <c r="B101" s="27">
        <f t="shared" si="11"/>
        <v>1.4439999999999984</v>
      </c>
      <c r="C101" s="27">
        <f t="shared" si="12"/>
        <v>-0.45999999999999286</v>
      </c>
      <c r="D101" s="27">
        <f t="shared" si="11"/>
        <v>-2.8000000000011349E-2</v>
      </c>
      <c r="E101" s="27">
        <f t="shared" si="11"/>
        <v>2.6000000000003354E-2</v>
      </c>
      <c r="F101" s="27">
        <f t="shared" si="13"/>
        <v>-2.0000000000079954E-3</v>
      </c>
    </row>
    <row r="102" spans="1:6" x14ac:dyDescent="0.2">
      <c r="A102" t="str">
        <f>$A$17</f>
        <v>Information technology</v>
      </c>
      <c r="B102" s="27">
        <f t="shared" si="11"/>
        <v>0.80600000000000893</v>
      </c>
      <c r="C102" s="27">
        <f t="shared" si="12"/>
        <v>-5.7000000000012818E-2</v>
      </c>
      <c r="D102" s="27">
        <f t="shared" si="11"/>
        <v>0.22800000000001397</v>
      </c>
      <c r="E102" s="27">
        <f t="shared" si="11"/>
        <v>0.20700000000000607</v>
      </c>
      <c r="F102" s="27">
        <f t="shared" si="13"/>
        <v>0.43500000000002004</v>
      </c>
    </row>
    <row r="103" spans="1:6" x14ac:dyDescent="0.2">
      <c r="A103" t="str">
        <f>$A$18</f>
        <v>Finance and insurance</v>
      </c>
      <c r="B103" s="27">
        <f t="shared" si="11"/>
        <v>-0.33499999999999375</v>
      </c>
      <c r="C103" s="27">
        <f t="shared" si="12"/>
        <v>1.9999999999988916E-3</v>
      </c>
      <c r="D103" s="27">
        <f t="shared" si="11"/>
        <v>2.3000000000001908E-2</v>
      </c>
      <c r="E103" s="27">
        <f t="shared" si="11"/>
        <v>-4.5999999999991381E-2</v>
      </c>
      <c r="F103" s="27">
        <f t="shared" si="13"/>
        <v>-2.2999999999989473E-2</v>
      </c>
    </row>
    <row r="104" spans="1:6" x14ac:dyDescent="0.2">
      <c r="A104" t="str">
        <f>$A$19</f>
        <v>Real estate</v>
      </c>
      <c r="B104" s="27">
        <f t="shared" si="11"/>
        <v>0.77799999999999914</v>
      </c>
      <c r="C104" s="27">
        <f t="shared" si="12"/>
        <v>0.69499999999999407</v>
      </c>
      <c r="D104" s="27">
        <f t="shared" si="11"/>
        <v>-0.55599999999999561</v>
      </c>
      <c r="E104" s="27">
        <f t="shared" si="11"/>
        <v>0.29600000000000692</v>
      </c>
      <c r="F104" s="27">
        <f t="shared" si="13"/>
        <v>-0.25999999999998868</v>
      </c>
    </row>
    <row r="105" spans="1:6" x14ac:dyDescent="0.2">
      <c r="A105" t="str">
        <f>$A$20</f>
        <v>Professional services</v>
      </c>
      <c r="B105" s="27">
        <f t="shared" si="11"/>
        <v>2.9060000000000041</v>
      </c>
      <c r="C105" s="27">
        <f t="shared" si="12"/>
        <v>8.2999999999959329E-2</v>
      </c>
      <c r="D105" s="27">
        <f t="shared" si="11"/>
        <v>0.56200000000005446</v>
      </c>
      <c r="E105" s="27">
        <f t="shared" si="11"/>
        <v>1.0079999999999032</v>
      </c>
      <c r="F105" s="27">
        <f t="shared" si="13"/>
        <v>1.5699999999999577</v>
      </c>
    </row>
    <row r="106" spans="1:6" x14ac:dyDescent="0.2">
      <c r="A106" s="10" t="str">
        <f>$A$21</f>
        <v>Support services</v>
      </c>
      <c r="B106" s="27">
        <f t="shared" ref="B106:B111" si="14">C21-B21</f>
        <v>2.9149999999999423</v>
      </c>
      <c r="C106" s="27">
        <f t="shared" ref="C106:C111" si="15">D21-C21</f>
        <v>0.28300000000004744</v>
      </c>
      <c r="D106" s="27">
        <f t="shared" ref="D106:D111" si="16">E21-D21</f>
        <v>1.6600000000000321</v>
      </c>
      <c r="E106" s="27">
        <f t="shared" ref="E106:E111" si="17">F21-E21</f>
        <v>1.8729999999999052</v>
      </c>
      <c r="F106" s="27">
        <f t="shared" si="13"/>
        <v>3.5329999999999373</v>
      </c>
    </row>
    <row r="107" spans="1:6" x14ac:dyDescent="0.2">
      <c r="A107" s="10" t="str">
        <f>$A$22</f>
        <v>Public admin. and defence</v>
      </c>
      <c r="B107" s="27">
        <f t="shared" si="14"/>
        <v>-1.5099999999999856</v>
      </c>
      <c r="C107" s="27">
        <f t="shared" si="15"/>
        <v>1.0779999999999941</v>
      </c>
      <c r="D107" s="27">
        <f t="shared" si="16"/>
        <v>3.2000000000014239E-2</v>
      </c>
      <c r="E107" s="27">
        <f t="shared" si="17"/>
        <v>3.9000000000008583E-2</v>
      </c>
      <c r="F107" s="27">
        <f t="shared" si="13"/>
        <v>7.1000000000022823E-2</v>
      </c>
    </row>
    <row r="108" spans="1:6" x14ac:dyDescent="0.2">
      <c r="A108" s="10" t="str">
        <f>$A$23</f>
        <v>Education</v>
      </c>
      <c r="B108" s="27">
        <f t="shared" si="14"/>
        <v>-1.2509999999999941</v>
      </c>
      <c r="C108" s="27">
        <f t="shared" si="15"/>
        <v>-0.16200000000001324</v>
      </c>
      <c r="D108" s="27">
        <f t="shared" si="16"/>
        <v>-3.9000000000022794E-2</v>
      </c>
      <c r="E108" s="27">
        <f t="shared" si="17"/>
        <v>0.50599999999998246</v>
      </c>
      <c r="F108" s="27">
        <f t="shared" si="13"/>
        <v>0.46699999999995967</v>
      </c>
    </row>
    <row r="109" spans="1:6" x14ac:dyDescent="0.2">
      <c r="A109" s="10" t="str">
        <f>$A$24</f>
        <v>Health and social work</v>
      </c>
      <c r="B109" s="27">
        <f t="shared" si="14"/>
        <v>-0.22400000000003928</v>
      </c>
      <c r="C109" s="27">
        <f t="shared" si="15"/>
        <v>6.4000000000028479E-2</v>
      </c>
      <c r="D109" s="27">
        <f t="shared" si="16"/>
        <v>2.9189999999999969</v>
      </c>
      <c r="E109" s="27">
        <f t="shared" si="17"/>
        <v>3.9909999999998931</v>
      </c>
      <c r="F109" s="27">
        <f t="shared" si="13"/>
        <v>6.90999999999989</v>
      </c>
    </row>
    <row r="110" spans="1:6" x14ac:dyDescent="0.2">
      <c r="A110" s="10" t="str">
        <f>$A$25</f>
        <v>Arts and entertainment</v>
      </c>
      <c r="B110" s="27">
        <f t="shared" si="14"/>
        <v>-8.5999999999991417E-2</v>
      </c>
      <c r="C110" s="27">
        <f t="shared" si="15"/>
        <v>0.15599999999998726</v>
      </c>
      <c r="D110" s="27">
        <f t="shared" si="16"/>
        <v>-0.52899999999998037</v>
      </c>
      <c r="E110" s="27">
        <f t="shared" si="17"/>
        <v>0.28899999999999348</v>
      </c>
      <c r="F110" s="27">
        <f t="shared" si="13"/>
        <v>-0.23999999999998689</v>
      </c>
    </row>
    <row r="111" spans="1:6" x14ac:dyDescent="0.2">
      <c r="A111" s="10" t="str">
        <f>$A$26</f>
        <v>Other services</v>
      </c>
      <c r="B111" s="27">
        <f t="shared" si="14"/>
        <v>2.6650000000000231</v>
      </c>
      <c r="C111" s="27">
        <f t="shared" si="15"/>
        <v>1.3059999999999832</v>
      </c>
      <c r="D111" s="27">
        <f t="shared" si="16"/>
        <v>-1.1569999999999929</v>
      </c>
      <c r="E111" s="27">
        <f t="shared" si="17"/>
        <v>-0.35200000000001275</v>
      </c>
      <c r="F111" s="27">
        <f t="shared" si="13"/>
        <v>-1.5090000000000057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11.545999999999992</v>
      </c>
      <c r="C113" s="29">
        <f>D28-C28</f>
        <v>3.4230000000000018</v>
      </c>
      <c r="D113" s="29">
        <f>E28-D28</f>
        <v>1.9669999999998709</v>
      </c>
      <c r="E113" s="29">
        <f>F28-E28</f>
        <v>6.6220000000001278</v>
      </c>
      <c r="F113" s="29">
        <f>F28-D28</f>
        <v>8.5889999999999986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Humber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7.5940000000000056</v>
      </c>
      <c r="C7" s="31">
        <f>'Ind T1'!C7</f>
        <v>8.0470000000000041</v>
      </c>
      <c r="D7" s="31">
        <f>'Ind T1'!D7</f>
        <v>6.5570000000000119</v>
      </c>
      <c r="E7" s="31">
        <f>'Ind T1'!E7</f>
        <v>6.6880000000000006</v>
      </c>
      <c r="F7" s="31">
        <f>'Ind T1'!F7</f>
        <v>6.8039999999999985</v>
      </c>
      <c r="H7" s="31">
        <f>C7-B7</f>
        <v>0.45299999999999851</v>
      </c>
      <c r="I7" s="31">
        <f>D7-C7</f>
        <v>-1.4899999999999922</v>
      </c>
      <c r="J7" s="31">
        <f>E7-D7</f>
        <v>0.13099999999998868</v>
      </c>
      <c r="K7" s="31">
        <f>F7-E7</f>
        <v>0.11599999999999788</v>
      </c>
      <c r="L7" s="31">
        <f>F7-D7</f>
        <v>0.24699999999998656</v>
      </c>
    </row>
    <row r="8" spans="1:12" x14ac:dyDescent="0.2">
      <c r="A8" t="str">
        <f>'Ind T2'!A5</f>
        <v>Agriculture</v>
      </c>
      <c r="B8" s="32">
        <f>'Ind T2'!B5</f>
        <v>4.4580000000000064</v>
      </c>
      <c r="C8" s="32">
        <f>'Ind T2'!C5</f>
        <v>4.5770000000000062</v>
      </c>
      <c r="D8" s="32">
        <f>'Ind T2'!D5</f>
        <v>3.2240000000000002</v>
      </c>
      <c r="E8" s="32">
        <f>'Ind T2'!E5</f>
        <v>3.3329999999999966</v>
      </c>
      <c r="F8" s="32">
        <f>'Ind T2'!F5</f>
        <v>3.3749999999999978</v>
      </c>
      <c r="H8" s="11">
        <f t="shared" ref="H8:H40" si="0">C8-B8</f>
        <v>0.11899999999999977</v>
      </c>
      <c r="I8" s="31">
        <f t="shared" ref="I8:I38" si="1">D8-C8</f>
        <v>-1.353000000000006</v>
      </c>
      <c r="J8" s="11">
        <f t="shared" ref="J8:J38" si="2">E8-D8</f>
        <v>0.10899999999999643</v>
      </c>
      <c r="K8" s="11">
        <f t="shared" ref="K8:K38" si="3">F8-E8</f>
        <v>4.2000000000001148E-2</v>
      </c>
      <c r="L8" s="31">
        <f t="shared" ref="L8:L40" si="4">F8-D8</f>
        <v>0.15099999999999758</v>
      </c>
    </row>
    <row r="9" spans="1:12" x14ac:dyDescent="0.2">
      <c r="A9" t="str">
        <f>'Ind T2'!A6</f>
        <v>Mining and quarrying</v>
      </c>
      <c r="B9" s="32">
        <f>'Ind T2'!B6</f>
        <v>0.75200000000000022</v>
      </c>
      <c r="C9" s="32">
        <f>'Ind T2'!C6</f>
        <v>0.39599999999999919</v>
      </c>
      <c r="D9" s="32">
        <f>'Ind T2'!D6</f>
        <v>0.37000000000000044</v>
      </c>
      <c r="E9" s="32">
        <f>'Ind T2'!E6</f>
        <v>0.28800000000000009</v>
      </c>
      <c r="F9" s="32">
        <f>'Ind T2'!F6</f>
        <v>0.19500000000000017</v>
      </c>
      <c r="H9" s="11">
        <f t="shared" si="0"/>
        <v>-0.35600000000000104</v>
      </c>
      <c r="I9" s="31">
        <f t="shared" si="1"/>
        <v>-2.5999999999998746E-2</v>
      </c>
      <c r="J9" s="11">
        <f t="shared" si="2"/>
        <v>-8.200000000000035E-2</v>
      </c>
      <c r="K9" s="11">
        <f t="shared" si="3"/>
        <v>-9.2999999999999916E-2</v>
      </c>
      <c r="L9" s="31">
        <f t="shared" si="4"/>
        <v>-0.17500000000000027</v>
      </c>
    </row>
    <row r="10" spans="1:12" x14ac:dyDescent="0.2">
      <c r="A10" t="str">
        <f>'Ind T2'!A10</f>
        <v>Electricity and gas</v>
      </c>
      <c r="B10" s="32">
        <f>'Ind T2'!B10</f>
        <v>1.1040000000000003</v>
      </c>
      <c r="C10" s="32">
        <f>'Ind T2'!C10</f>
        <v>0.37000000000000022</v>
      </c>
      <c r="D10" s="32">
        <f>'Ind T2'!D10</f>
        <v>0.33600000000000046</v>
      </c>
      <c r="E10" s="32">
        <f>'Ind T2'!E10</f>
        <v>0.32300000000000023</v>
      </c>
      <c r="F10" s="32">
        <f>'Ind T2'!F10</f>
        <v>0.32099999999999951</v>
      </c>
      <c r="H10" s="11">
        <f t="shared" si="0"/>
        <v>-0.7340000000000001</v>
      </c>
      <c r="I10" s="31">
        <f t="shared" si="1"/>
        <v>-3.3999999999999753E-2</v>
      </c>
      <c r="J10" s="11">
        <f t="shared" si="2"/>
        <v>-1.3000000000000234E-2</v>
      </c>
      <c r="K10" s="11">
        <f t="shared" si="3"/>
        <v>-2.0000000000007234E-3</v>
      </c>
      <c r="L10" s="31">
        <f t="shared" si="4"/>
        <v>-1.5000000000000957E-2</v>
      </c>
    </row>
    <row r="11" spans="1:12" x14ac:dyDescent="0.2">
      <c r="A11" t="str">
        <f>'Ind T2'!A11</f>
        <v>Water and sewerage</v>
      </c>
      <c r="B11" s="32">
        <f>'Ind T2'!B11</f>
        <v>1.2799999999999996</v>
      </c>
      <c r="C11" s="32">
        <f>'Ind T2'!C11</f>
        <v>2.7039999999999993</v>
      </c>
      <c r="D11" s="32">
        <f>'Ind T2'!D11</f>
        <v>2.6270000000000109</v>
      </c>
      <c r="E11" s="32">
        <f>'Ind T2'!E11</f>
        <v>2.7440000000000033</v>
      </c>
      <c r="F11" s="32">
        <f>'Ind T2'!F11</f>
        <v>2.9130000000000011</v>
      </c>
      <c r="H11" s="11">
        <f t="shared" ref="H11" si="5">C11-B11</f>
        <v>1.4239999999999997</v>
      </c>
      <c r="I11" s="31">
        <f t="shared" ref="I11" si="6">D11-C11</f>
        <v>-7.6999999999988411E-2</v>
      </c>
      <c r="J11" s="11">
        <f t="shared" ref="J11" si="7">E11-D11</f>
        <v>0.11699999999999244</v>
      </c>
      <c r="K11" s="11">
        <f t="shared" ref="K11" si="8">F11-E11</f>
        <v>0.16899999999999782</v>
      </c>
      <c r="L11" s="31">
        <f t="shared" si="4"/>
        <v>0.28599999999999026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39.602999999999994</v>
      </c>
      <c r="C13" s="31">
        <f>'Ind T1'!C8</f>
        <v>39.448999999999998</v>
      </c>
      <c r="D13" s="31">
        <f>'Ind T1'!D8</f>
        <v>40.615000000000038</v>
      </c>
      <c r="E13" s="31">
        <f>'Ind T1'!E8</f>
        <v>38.924999999999869</v>
      </c>
      <c r="F13" s="31">
        <f>'Ind T1'!F8</f>
        <v>35.014000000000152</v>
      </c>
      <c r="H13" s="31">
        <f t="shared" si="0"/>
        <v>-0.15399999999999636</v>
      </c>
      <c r="I13" s="31">
        <f t="shared" si="1"/>
        <v>1.1660000000000394</v>
      </c>
      <c r="J13" s="31">
        <f t="shared" si="2"/>
        <v>-1.6900000000001683</v>
      </c>
      <c r="K13" s="31">
        <f t="shared" si="3"/>
        <v>-3.9109999999997171</v>
      </c>
      <c r="L13" s="31">
        <f t="shared" si="4"/>
        <v>-5.6009999999998854</v>
      </c>
    </row>
    <row r="14" spans="1:12" x14ac:dyDescent="0.2">
      <c r="A14" t="str">
        <f>'Ind T2'!A7</f>
        <v>Food drink and tobacco</v>
      </c>
      <c r="B14" s="32">
        <f>'Ind T2'!B7</f>
        <v>7.7080000000000073</v>
      </c>
      <c r="C14" s="32">
        <f>'Ind T2'!C7</f>
        <v>8.5859999999999985</v>
      </c>
      <c r="D14" s="32">
        <f>'Ind T2'!D7</f>
        <v>9.1250000000000107</v>
      </c>
      <c r="E14" s="32">
        <f>'Ind T2'!E7</f>
        <v>8.4400000000000119</v>
      </c>
      <c r="F14" s="32">
        <f>'Ind T2'!F7</f>
        <v>6.8239999999999981</v>
      </c>
      <c r="H14" s="11">
        <f t="shared" si="0"/>
        <v>0.87799999999999123</v>
      </c>
      <c r="I14" s="31">
        <f t="shared" si="1"/>
        <v>0.53900000000001214</v>
      </c>
      <c r="J14" s="11">
        <f t="shared" si="2"/>
        <v>-0.68499999999999872</v>
      </c>
      <c r="K14" s="11">
        <f t="shared" si="3"/>
        <v>-1.6160000000000139</v>
      </c>
      <c r="L14" s="31">
        <f t="shared" si="4"/>
        <v>-2.3010000000000126</v>
      </c>
    </row>
    <row r="15" spans="1:12" x14ac:dyDescent="0.2">
      <c r="A15" t="str">
        <f>'Ind T2'!A8</f>
        <v>Engineering</v>
      </c>
      <c r="B15" s="32">
        <f>'Ind T2'!B8</f>
        <v>3.0829999999999993</v>
      </c>
      <c r="C15" s="32">
        <f>'Ind T2'!C8</f>
        <v>3.3849999999999993</v>
      </c>
      <c r="D15" s="32">
        <f>'Ind T2'!D8</f>
        <v>3.3120000000000083</v>
      </c>
      <c r="E15" s="32">
        <f>'Ind T2'!E8</f>
        <v>3.3809999999999905</v>
      </c>
      <c r="F15" s="32">
        <f>'Ind T2'!F8</f>
        <v>3.3299999999999987</v>
      </c>
      <c r="H15" s="11">
        <f t="shared" si="0"/>
        <v>0.30200000000000005</v>
      </c>
      <c r="I15" s="31">
        <f t="shared" si="1"/>
        <v>-7.2999999999991072E-2</v>
      </c>
      <c r="J15" s="11">
        <f t="shared" si="2"/>
        <v>6.8999999999982187E-2</v>
      </c>
      <c r="K15" s="11">
        <f t="shared" si="3"/>
        <v>-5.0999999999991719E-2</v>
      </c>
      <c r="L15" s="31">
        <f t="shared" si="4"/>
        <v>1.7999999999990468E-2</v>
      </c>
    </row>
    <row r="16" spans="1:12" x14ac:dyDescent="0.2">
      <c r="A16" t="str">
        <f>'Ind T2'!A9</f>
        <v>Rest of manufacturing</v>
      </c>
      <c r="B16" s="32">
        <f>'Ind T2'!B9</f>
        <v>28.811999999999991</v>
      </c>
      <c r="C16" s="32">
        <f>'Ind T2'!C9</f>
        <v>27.478000000000002</v>
      </c>
      <c r="D16" s="32">
        <f>'Ind T2'!D9</f>
        <v>28.178000000000015</v>
      </c>
      <c r="E16" s="32">
        <f>'Ind T2'!E9</f>
        <v>27.103999999999871</v>
      </c>
      <c r="F16" s="32">
        <f>'Ind T2'!F9</f>
        <v>24.860000000000156</v>
      </c>
      <c r="H16" s="11">
        <f t="shared" si="0"/>
        <v>-1.333999999999989</v>
      </c>
      <c r="I16" s="31">
        <f t="shared" si="1"/>
        <v>0.7000000000000135</v>
      </c>
      <c r="J16" s="11">
        <f t="shared" si="2"/>
        <v>-1.0740000000001437</v>
      </c>
      <c r="K16" s="11">
        <f t="shared" si="3"/>
        <v>-2.2439999999997156</v>
      </c>
      <c r="L16" s="31">
        <f t="shared" si="4"/>
        <v>-3.3179999999998593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17.583999999999989</v>
      </c>
      <c r="C18" s="31">
        <f>'Ind T1'!C9</f>
        <v>20.160000000000085</v>
      </c>
      <c r="D18" s="31">
        <f>'Ind T1'!D9</f>
        <v>21.725000000000072</v>
      </c>
      <c r="E18" s="31">
        <f>'Ind T1'!E9</f>
        <v>21.307999999999922</v>
      </c>
      <c r="F18" s="31">
        <f>'Ind T1'!F9</f>
        <v>21.520000000000049</v>
      </c>
      <c r="H18" s="31">
        <f t="shared" si="0"/>
        <v>2.5760000000000964</v>
      </c>
      <c r="I18" s="31">
        <f t="shared" si="1"/>
        <v>1.5649999999999871</v>
      </c>
      <c r="J18" s="31">
        <f t="shared" si="2"/>
        <v>-0.41700000000015081</v>
      </c>
      <c r="K18" s="31">
        <f t="shared" si="3"/>
        <v>0.21200000000012764</v>
      </c>
      <c r="L18" s="31">
        <f t="shared" si="4"/>
        <v>-0.20500000000002316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69.771000000000015</v>
      </c>
      <c r="C20" s="31">
        <f>'Ind T1'!C10</f>
        <v>70.333999999999989</v>
      </c>
      <c r="D20" s="31">
        <f>'Ind T1'!D10</f>
        <v>69.527999999999949</v>
      </c>
      <c r="E20" s="31">
        <f>'Ind T1'!E10</f>
        <v>70.355999999999995</v>
      </c>
      <c r="F20" s="31">
        <f>'Ind T1'!F10</f>
        <v>72.724000000000004</v>
      </c>
      <c r="H20" s="31">
        <f t="shared" si="0"/>
        <v>0.56299999999997397</v>
      </c>
      <c r="I20" s="31">
        <f t="shared" si="1"/>
        <v>-0.80600000000004002</v>
      </c>
      <c r="J20" s="31">
        <f t="shared" si="2"/>
        <v>0.82800000000004559</v>
      </c>
      <c r="K20" s="31">
        <f t="shared" si="3"/>
        <v>2.3680000000000092</v>
      </c>
      <c r="L20" s="31">
        <f t="shared" si="4"/>
        <v>3.1960000000000548</v>
      </c>
    </row>
    <row r="21" spans="1:12" x14ac:dyDescent="0.2">
      <c r="A21" s="10" t="str">
        <f>'Ind T2'!A13</f>
        <v>Wholesale and retail trade</v>
      </c>
      <c r="B21" s="32">
        <f>'Ind T2'!B13</f>
        <v>40.754000000000012</v>
      </c>
      <c r="C21" s="32">
        <f>'Ind T2'!C13</f>
        <v>40.727999999999959</v>
      </c>
      <c r="D21" s="32">
        <f>'Ind T2'!D13</f>
        <v>41.57399999999997</v>
      </c>
      <c r="E21" s="32">
        <f>'Ind T2'!E13</f>
        <v>41.528000000000006</v>
      </c>
      <c r="F21" s="32">
        <f>'Ind T2'!F13</f>
        <v>41.645000000000032</v>
      </c>
      <c r="H21" s="11">
        <f t="shared" si="0"/>
        <v>-2.6000000000053092E-2</v>
      </c>
      <c r="I21" s="31">
        <f t="shared" si="1"/>
        <v>0.84600000000001074</v>
      </c>
      <c r="J21" s="11">
        <f t="shared" si="2"/>
        <v>-4.5999999999963848E-2</v>
      </c>
      <c r="K21" s="11">
        <f t="shared" si="3"/>
        <v>0.11700000000002575</v>
      </c>
      <c r="L21" s="31">
        <f t="shared" si="4"/>
        <v>7.1000000000061902E-2</v>
      </c>
    </row>
    <row r="22" spans="1:12" x14ac:dyDescent="0.2">
      <c r="A22" s="10" t="str">
        <f>'Ind T2'!A14</f>
        <v>Transport and storage</v>
      </c>
      <c r="B22" s="32">
        <f>'Ind T2'!B14</f>
        <v>12.762999999999993</v>
      </c>
      <c r="C22" s="32">
        <f>'Ind T2'!C14</f>
        <v>11.618000000000034</v>
      </c>
      <c r="D22" s="32">
        <f>'Ind T2'!D14</f>
        <v>12.229999999999984</v>
      </c>
      <c r="E22" s="32">
        <f>'Ind T2'!E14</f>
        <v>13.253999999999973</v>
      </c>
      <c r="F22" s="32">
        <f>'Ind T2'!F14</f>
        <v>13.787000000000004</v>
      </c>
      <c r="H22" s="11">
        <f t="shared" si="0"/>
        <v>-1.1449999999999587</v>
      </c>
      <c r="I22" s="31">
        <f t="shared" si="1"/>
        <v>0.61199999999995036</v>
      </c>
      <c r="J22" s="11">
        <f t="shared" si="2"/>
        <v>1.0239999999999885</v>
      </c>
      <c r="K22" s="11">
        <f t="shared" si="3"/>
        <v>0.53300000000003145</v>
      </c>
      <c r="L22" s="31">
        <f t="shared" si="4"/>
        <v>1.5570000000000199</v>
      </c>
    </row>
    <row r="23" spans="1:12" x14ac:dyDescent="0.2">
      <c r="A23" s="10" t="str">
        <f>'Ind T2'!A15</f>
        <v>Accommodation and food</v>
      </c>
      <c r="B23" s="32">
        <f>'Ind T2'!B15</f>
        <v>16.254000000000005</v>
      </c>
      <c r="C23" s="32">
        <f>'Ind T2'!C15</f>
        <v>17.987999999999996</v>
      </c>
      <c r="D23" s="32">
        <f>'Ind T2'!D15</f>
        <v>15.724</v>
      </c>
      <c r="E23" s="32">
        <f>'Ind T2'!E15</f>
        <v>15.574000000000016</v>
      </c>
      <c r="F23" s="32">
        <f>'Ind T2'!F15</f>
        <v>17.29199999999997</v>
      </c>
      <c r="H23" s="11">
        <f t="shared" si="0"/>
        <v>1.7339999999999911</v>
      </c>
      <c r="I23" s="31">
        <f t="shared" si="1"/>
        <v>-2.2639999999999958</v>
      </c>
      <c r="J23" s="11">
        <f t="shared" si="2"/>
        <v>-0.14999999999998437</v>
      </c>
      <c r="K23" s="11">
        <f t="shared" si="3"/>
        <v>1.7179999999999538</v>
      </c>
      <c r="L23" s="31">
        <f t="shared" si="4"/>
        <v>1.5679999999999694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57.072000000000038</v>
      </c>
      <c r="C25" s="31">
        <f>'Ind T1'!C11</f>
        <v>68.165000000000035</v>
      </c>
      <c r="D25" s="31">
        <f>'Ind T1'!D11</f>
        <v>70.172999999999988</v>
      </c>
      <c r="E25" s="31">
        <f>'Ind T1'!E11</f>
        <v>70.376000000000118</v>
      </c>
      <c r="F25" s="31">
        <f>'Ind T1'!F11</f>
        <v>73.676999999999921</v>
      </c>
      <c r="H25" s="31">
        <f t="shared" si="0"/>
        <v>11.092999999999996</v>
      </c>
      <c r="I25" s="31">
        <f t="shared" si="1"/>
        <v>2.0079999999999529</v>
      </c>
      <c r="J25" s="31">
        <f t="shared" si="2"/>
        <v>0.20300000000013085</v>
      </c>
      <c r="K25" s="31">
        <f t="shared" si="3"/>
        <v>3.300999999999803</v>
      </c>
      <c r="L25" s="31">
        <f t="shared" si="4"/>
        <v>3.5039999999999338</v>
      </c>
    </row>
    <row r="26" spans="1:12" x14ac:dyDescent="0.2">
      <c r="A26" s="10" t="str">
        <f>'Ind T2'!A16</f>
        <v>Media</v>
      </c>
      <c r="B26" s="11">
        <f>'Ind T2'!B16</f>
        <v>0.83000000000000029</v>
      </c>
      <c r="C26" s="11">
        <f>'Ind T2'!C16</f>
        <v>2.2739999999999987</v>
      </c>
      <c r="D26" s="11">
        <f>'Ind T2'!D16</f>
        <v>1.8140000000000058</v>
      </c>
      <c r="E26" s="11">
        <f>'Ind T2'!E16</f>
        <v>1.7859999999999945</v>
      </c>
      <c r="F26" s="11">
        <f>'Ind T2'!F16</f>
        <v>1.8119999999999978</v>
      </c>
      <c r="H26" s="11">
        <f t="shared" si="0"/>
        <v>1.4439999999999984</v>
      </c>
      <c r="I26" s="31">
        <f t="shared" si="1"/>
        <v>-0.45999999999999286</v>
      </c>
      <c r="J26" s="11">
        <f t="shared" si="2"/>
        <v>-2.8000000000011349E-2</v>
      </c>
      <c r="K26" s="11">
        <f t="shared" si="3"/>
        <v>2.6000000000003354E-2</v>
      </c>
      <c r="L26" s="31">
        <f t="shared" si="4"/>
        <v>-2.0000000000079954E-3</v>
      </c>
    </row>
    <row r="27" spans="1:12" x14ac:dyDescent="0.2">
      <c r="A27" s="10" t="str">
        <f>'Ind T2'!A17</f>
        <v>Information technology</v>
      </c>
      <c r="B27" s="11">
        <f>'Ind T2'!B17</f>
        <v>4.2129999999999947</v>
      </c>
      <c r="C27" s="11">
        <f>'Ind T2'!C17</f>
        <v>5.0190000000000037</v>
      </c>
      <c r="D27" s="11">
        <f>'Ind T2'!D17</f>
        <v>4.9619999999999909</v>
      </c>
      <c r="E27" s="11">
        <f>'Ind T2'!E17</f>
        <v>5.1900000000000048</v>
      </c>
      <c r="F27" s="11">
        <f>'Ind T2'!F17</f>
        <v>5.3970000000000109</v>
      </c>
      <c r="H27" s="11">
        <f t="shared" si="0"/>
        <v>0.80600000000000893</v>
      </c>
      <c r="I27" s="31">
        <f t="shared" si="1"/>
        <v>-5.7000000000012818E-2</v>
      </c>
      <c r="J27" s="11">
        <f t="shared" si="2"/>
        <v>0.22800000000001397</v>
      </c>
      <c r="K27" s="11">
        <f t="shared" si="3"/>
        <v>0.20700000000000607</v>
      </c>
      <c r="L27" s="31">
        <f t="shared" si="4"/>
        <v>0.43500000000002004</v>
      </c>
    </row>
    <row r="28" spans="1:12" x14ac:dyDescent="0.2">
      <c r="A28" s="10" t="str">
        <f>'Ind T2'!A18</f>
        <v>Finance and insurance</v>
      </c>
      <c r="B28" s="11">
        <f>'Ind T2'!B18</f>
        <v>2.7509999999999937</v>
      </c>
      <c r="C28" s="11">
        <f>'Ind T2'!C18</f>
        <v>2.4159999999999999</v>
      </c>
      <c r="D28" s="11">
        <f>'Ind T2'!D18</f>
        <v>2.4179999999999988</v>
      </c>
      <c r="E28" s="11">
        <f>'Ind T2'!E18</f>
        <v>2.4410000000000007</v>
      </c>
      <c r="F28" s="11">
        <f>'Ind T2'!F18</f>
        <v>2.3950000000000093</v>
      </c>
      <c r="H28" s="11">
        <f t="shared" si="0"/>
        <v>-0.33499999999999375</v>
      </c>
      <c r="I28" s="31">
        <f t="shared" si="1"/>
        <v>1.9999999999988916E-3</v>
      </c>
      <c r="J28" s="11">
        <f t="shared" si="2"/>
        <v>2.3000000000001908E-2</v>
      </c>
      <c r="K28" s="11">
        <f t="shared" si="3"/>
        <v>-4.5999999999991381E-2</v>
      </c>
      <c r="L28" s="31">
        <f t="shared" si="4"/>
        <v>-2.2999999999989473E-2</v>
      </c>
    </row>
    <row r="29" spans="1:12" x14ac:dyDescent="0.2">
      <c r="A29" s="10" t="str">
        <f>'Ind T2'!A19</f>
        <v>Real estate</v>
      </c>
      <c r="B29" s="11">
        <f>'Ind T2'!B19</f>
        <v>2.6410000000000013</v>
      </c>
      <c r="C29" s="11">
        <f>'Ind T2'!C19</f>
        <v>3.4190000000000005</v>
      </c>
      <c r="D29" s="11">
        <f>'Ind T2'!D19</f>
        <v>4.1139999999999946</v>
      </c>
      <c r="E29" s="11">
        <f>'Ind T2'!E19</f>
        <v>3.5579999999999989</v>
      </c>
      <c r="F29" s="11">
        <f>'Ind T2'!F19</f>
        <v>3.8540000000000059</v>
      </c>
      <c r="H29" s="11">
        <f t="shared" ref="H29:H31" si="9">C29-B29</f>
        <v>0.77799999999999914</v>
      </c>
      <c r="I29" s="31">
        <f t="shared" ref="I29:I31" si="10">D29-C29</f>
        <v>0.69499999999999407</v>
      </c>
      <c r="J29" s="11">
        <f t="shared" ref="J29:J31" si="11">E29-D29</f>
        <v>-0.55599999999999561</v>
      </c>
      <c r="K29" s="11">
        <f t="shared" ref="K29:K31" si="12">F29-E29</f>
        <v>0.29600000000000692</v>
      </c>
      <c r="L29" s="31">
        <f t="shared" si="4"/>
        <v>-0.25999999999998868</v>
      </c>
    </row>
    <row r="30" spans="1:12" x14ac:dyDescent="0.2">
      <c r="A30" s="10" t="str">
        <f>'Ind T2'!A20</f>
        <v>Professional services</v>
      </c>
      <c r="B30" s="11">
        <f>'Ind T2'!B20</f>
        <v>13.415000000000026</v>
      </c>
      <c r="C30" s="11">
        <f>'Ind T2'!C20</f>
        <v>16.32100000000003</v>
      </c>
      <c r="D30" s="11">
        <f>'Ind T2'!D20</f>
        <v>16.403999999999989</v>
      </c>
      <c r="E30" s="11">
        <f>'Ind T2'!E20</f>
        <v>16.966000000000044</v>
      </c>
      <c r="F30" s="11">
        <f>'Ind T2'!F20</f>
        <v>17.973999999999947</v>
      </c>
      <c r="H30" s="11">
        <f t="shared" si="9"/>
        <v>2.9060000000000041</v>
      </c>
      <c r="I30" s="31">
        <f t="shared" si="10"/>
        <v>8.2999999999959329E-2</v>
      </c>
      <c r="J30" s="11">
        <f t="shared" si="11"/>
        <v>0.56200000000005446</v>
      </c>
      <c r="K30" s="11">
        <f t="shared" si="12"/>
        <v>1.0079999999999032</v>
      </c>
      <c r="L30" s="31">
        <f t="shared" si="4"/>
        <v>1.5699999999999577</v>
      </c>
    </row>
    <row r="31" spans="1:12" x14ac:dyDescent="0.2">
      <c r="A31" s="10" t="str">
        <f>'Ind T2'!A21</f>
        <v>Support services</v>
      </c>
      <c r="B31" s="11">
        <f>'Ind T2'!B21</f>
        <v>21.137000000000029</v>
      </c>
      <c r="C31" s="11">
        <f>'Ind T2'!C21</f>
        <v>24.051999999999971</v>
      </c>
      <c r="D31" s="11">
        <f>'Ind T2'!D21</f>
        <v>24.335000000000019</v>
      </c>
      <c r="E31" s="11">
        <f>'Ind T2'!E21</f>
        <v>25.995000000000051</v>
      </c>
      <c r="F31" s="11">
        <f>'Ind T2'!F21</f>
        <v>27.867999999999956</v>
      </c>
      <c r="H31" s="11">
        <f t="shared" si="9"/>
        <v>2.9149999999999423</v>
      </c>
      <c r="I31" s="31">
        <f t="shared" si="10"/>
        <v>0.28300000000004744</v>
      </c>
      <c r="J31" s="11">
        <f t="shared" si="11"/>
        <v>1.6600000000000321</v>
      </c>
      <c r="K31" s="11">
        <f t="shared" si="12"/>
        <v>1.8729999999999052</v>
      </c>
      <c r="L31" s="31">
        <f t="shared" si="4"/>
        <v>3.5329999999999373</v>
      </c>
    </row>
    <row r="32" spans="1:12" x14ac:dyDescent="0.2">
      <c r="A32" s="10" t="str">
        <f>'Ind T2'!A25</f>
        <v>Arts and entertainment</v>
      </c>
      <c r="B32" s="11">
        <f>'Ind T2'!B25</f>
        <v>6.3009999999999922</v>
      </c>
      <c r="C32" s="11">
        <f>'Ind T2'!C25</f>
        <v>6.2150000000000007</v>
      </c>
      <c r="D32" s="11">
        <f>'Ind T2'!D25</f>
        <v>6.370999999999988</v>
      </c>
      <c r="E32" s="11">
        <f>'Ind T2'!E25</f>
        <v>5.8420000000000076</v>
      </c>
      <c r="F32" s="11">
        <f>'Ind T2'!F25</f>
        <v>6.1310000000000011</v>
      </c>
      <c r="H32" s="11">
        <f t="shared" ref="H32" si="13">C32-B32</f>
        <v>-8.5999999999991417E-2</v>
      </c>
      <c r="I32" s="31">
        <f t="shared" ref="I32:I33" si="14">D32-C32</f>
        <v>0.15599999999998726</v>
      </c>
      <c r="J32" s="11">
        <f t="shared" ref="J32:J33" si="15">E32-D32</f>
        <v>-0.52899999999998037</v>
      </c>
      <c r="K32" s="11">
        <f t="shared" ref="K32:K33" si="16">F32-E32</f>
        <v>0.28899999999999348</v>
      </c>
      <c r="L32" s="31">
        <f t="shared" si="4"/>
        <v>-0.23999999999998689</v>
      </c>
    </row>
    <row r="33" spans="1:12" x14ac:dyDescent="0.2">
      <c r="A33" s="10" t="str">
        <f>'Ind T2'!A26</f>
        <v>Other services</v>
      </c>
      <c r="B33" s="11">
        <f>'Ind T2'!B26</f>
        <v>5.7839999999999998</v>
      </c>
      <c r="C33" s="11">
        <f>'Ind T2'!C26</f>
        <v>8.4490000000000229</v>
      </c>
      <c r="D33" s="11">
        <f>'Ind T2'!D26</f>
        <v>9.7550000000000061</v>
      </c>
      <c r="E33" s="11">
        <f>'Ind T2'!E26</f>
        <v>8.5980000000000132</v>
      </c>
      <c r="F33" s="11">
        <f>'Ind T2'!F26</f>
        <v>8.2460000000000004</v>
      </c>
      <c r="H33" s="11">
        <f>C33-B33</f>
        <v>2.6650000000000231</v>
      </c>
      <c r="I33" s="31">
        <f t="shared" si="14"/>
        <v>1.3059999999999832</v>
      </c>
      <c r="J33" s="11">
        <f t="shared" si="15"/>
        <v>-1.1569999999999929</v>
      </c>
      <c r="K33" s="11">
        <f t="shared" si="16"/>
        <v>-0.35200000000001275</v>
      </c>
      <c r="L33" s="31">
        <f t="shared" si="4"/>
        <v>-1.5090000000000057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80.467000000000098</v>
      </c>
      <c r="C35" s="31">
        <f>'Ind T1'!C12</f>
        <v>77.482000000000085</v>
      </c>
      <c r="D35" s="31">
        <f>'Ind T1'!D12</f>
        <v>78.462000000000089</v>
      </c>
      <c r="E35" s="31">
        <f>'Ind T1'!E12</f>
        <v>81.37400000000008</v>
      </c>
      <c r="F35" s="31">
        <f>'Ind T1'!F12</f>
        <v>85.909999999999968</v>
      </c>
      <c r="H35" s="31">
        <f t="shared" si="0"/>
        <v>-2.9850000000000136</v>
      </c>
      <c r="I35" s="31">
        <f t="shared" si="1"/>
        <v>0.98000000000000398</v>
      </c>
      <c r="J35" s="31">
        <f t="shared" si="2"/>
        <v>2.9119999999999919</v>
      </c>
      <c r="K35" s="31">
        <f t="shared" si="3"/>
        <v>4.5359999999998877</v>
      </c>
      <c r="L35" s="31">
        <f t="shared" si="4"/>
        <v>7.4479999999998796</v>
      </c>
    </row>
    <row r="36" spans="1:12" x14ac:dyDescent="0.2">
      <c r="A36" s="10" t="str">
        <f>'Ind T2'!A22</f>
        <v>Public admin. and defence</v>
      </c>
      <c r="B36" s="32">
        <f>'Ind T2'!B22</f>
        <v>16.866</v>
      </c>
      <c r="C36" s="32">
        <f>'Ind T2'!C22</f>
        <v>15.356000000000014</v>
      </c>
      <c r="D36" s="32">
        <f>'Ind T2'!D22</f>
        <v>16.434000000000008</v>
      </c>
      <c r="E36" s="32">
        <f>'Ind T2'!E22</f>
        <v>16.466000000000022</v>
      </c>
      <c r="F36" s="32">
        <f>'Ind T2'!F22</f>
        <v>16.505000000000031</v>
      </c>
      <c r="H36" s="11">
        <f t="shared" si="0"/>
        <v>-1.5099999999999856</v>
      </c>
      <c r="I36" s="31">
        <f t="shared" si="1"/>
        <v>1.0779999999999941</v>
      </c>
      <c r="J36" s="11">
        <f t="shared" si="2"/>
        <v>3.2000000000014239E-2</v>
      </c>
      <c r="K36" s="11">
        <f t="shared" si="3"/>
        <v>3.9000000000008583E-2</v>
      </c>
      <c r="L36" s="31">
        <f t="shared" si="4"/>
        <v>7.1000000000022823E-2</v>
      </c>
    </row>
    <row r="37" spans="1:12" x14ac:dyDescent="0.2">
      <c r="A37" s="10" t="str">
        <f>'Ind T2'!A23</f>
        <v>Education</v>
      </c>
      <c r="B37" s="32">
        <f>'Ind T2'!B23</f>
        <v>25.66100000000003</v>
      </c>
      <c r="C37" s="32">
        <f>'Ind T2'!C23</f>
        <v>24.410000000000036</v>
      </c>
      <c r="D37" s="32">
        <f>'Ind T2'!D23</f>
        <v>24.248000000000022</v>
      </c>
      <c r="E37" s="32">
        <f>'Ind T2'!E23</f>
        <v>24.209</v>
      </c>
      <c r="F37" s="32">
        <f>'Ind T2'!F23</f>
        <v>24.714999999999982</v>
      </c>
      <c r="H37" s="11">
        <f t="shared" si="0"/>
        <v>-1.2509999999999941</v>
      </c>
      <c r="I37" s="31">
        <f t="shared" si="1"/>
        <v>-0.16200000000001324</v>
      </c>
      <c r="J37" s="11">
        <f t="shared" si="2"/>
        <v>-3.9000000000022794E-2</v>
      </c>
      <c r="K37" s="11">
        <f t="shared" si="3"/>
        <v>0.50599999999998246</v>
      </c>
      <c r="L37" s="31">
        <f t="shared" si="4"/>
        <v>0.46699999999995967</v>
      </c>
    </row>
    <row r="38" spans="1:12" x14ac:dyDescent="0.2">
      <c r="A38" s="10" t="str">
        <f>'Ind T2'!A24</f>
        <v>Health and social work</v>
      </c>
      <c r="B38" s="32">
        <f>'Ind T2'!B24</f>
        <v>37.940000000000069</v>
      </c>
      <c r="C38" s="32">
        <f>'Ind T2'!C24</f>
        <v>37.71600000000003</v>
      </c>
      <c r="D38" s="32">
        <f>'Ind T2'!D24</f>
        <v>37.780000000000058</v>
      </c>
      <c r="E38" s="32">
        <f>'Ind T2'!E24</f>
        <v>40.699000000000055</v>
      </c>
      <c r="F38" s="32">
        <f>'Ind T2'!F24</f>
        <v>44.689999999999948</v>
      </c>
      <c r="H38" s="11">
        <f t="shared" si="0"/>
        <v>-0.22400000000003928</v>
      </c>
      <c r="I38" s="31">
        <f t="shared" si="1"/>
        <v>6.4000000000028479E-2</v>
      </c>
      <c r="J38" s="11">
        <f t="shared" si="2"/>
        <v>2.9189999999999969</v>
      </c>
      <c r="K38" s="11">
        <f t="shared" si="3"/>
        <v>3.9909999999998931</v>
      </c>
      <c r="L38" s="31">
        <f t="shared" si="4"/>
        <v>6.90999999999989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272.09100000000012</v>
      </c>
      <c r="C40" s="33">
        <f>'Ind T1'!C14</f>
        <v>283.63700000000017</v>
      </c>
      <c r="D40" s="33">
        <f>'Ind T1'!D14</f>
        <v>287.06000000000017</v>
      </c>
      <c r="E40" s="33">
        <f>'Ind T1'!E14</f>
        <v>289.02699999999999</v>
      </c>
      <c r="F40" s="33">
        <f>'Ind T1'!F14</f>
        <v>295.64900000000011</v>
      </c>
      <c r="G40" s="24"/>
      <c r="H40" s="34">
        <f t="shared" si="0"/>
        <v>11.546000000000049</v>
      </c>
      <c r="I40" s="34">
        <f>D40-C40</f>
        <v>3.4230000000000018</v>
      </c>
      <c r="J40" s="34">
        <f>E40-D40</f>
        <v>1.966999999999814</v>
      </c>
      <c r="K40" s="34">
        <f>F40-E40</f>
        <v>6.6220000000001278</v>
      </c>
      <c r="L40" s="205">
        <f t="shared" si="4"/>
        <v>8.5889999999999418</v>
      </c>
    </row>
    <row r="44" spans="1:12" ht="15.75" x14ac:dyDescent="0.25">
      <c r="A44" s="19" t="str">
        <f>CONCATENATE(A1," (Continued)")</f>
        <v>Industry Table 4  Employment by Industry Group in Sector (SIC 2007), 2015-2035, Humber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1.4590641563650975</v>
      </c>
      <c r="C50" s="44">
        <f t="shared" ref="B50:E54" si="17">IF(AND(D$5-C$5 &lt;&gt; 0,C7&lt;&gt;0,D7&lt;&gt;0),(EXP(LN(D7/C7)/(D$5-C$5))-1)*100,0)</f>
        <v>-18.516217223810006</v>
      </c>
      <c r="D50" s="44">
        <f t="shared" si="17"/>
        <v>0.39641755403230228</v>
      </c>
      <c r="E50" s="44">
        <f t="shared" si="17"/>
        <v>0.17210592004126557</v>
      </c>
      <c r="F50" s="44">
        <f>IF(AND(F$5-D$5 &lt;&gt; 0,D7&lt;&gt;0,F7&lt;&gt;0),(EXP(LN(F7/D7)/(F$5-D$5))-1)*100,0)</f>
        <v>0.24682072374073716</v>
      </c>
      <c r="H50" s="44">
        <f>(B7/B$40)*100</f>
        <v>2.7909780183835564</v>
      </c>
      <c r="I50" s="44">
        <f>(C7/C$40)*100</f>
        <v>2.8370769680965457</v>
      </c>
      <c r="J50" s="44">
        <f>(D7/D$40)*100</f>
        <v>2.2841914582317315</v>
      </c>
      <c r="K50" s="44">
        <f>(E7/E$40)*100</f>
        <v>2.313970667100306</v>
      </c>
      <c r="L50" s="44">
        <f>(F7/F$40)*100</f>
        <v>2.3013776471423872</v>
      </c>
    </row>
    <row r="51" spans="1:12" x14ac:dyDescent="0.2">
      <c r="A51" t="str">
        <f>A8</f>
        <v>Agriculture</v>
      </c>
      <c r="B51" s="40">
        <f t="shared" si="17"/>
        <v>0.66076162833390573</v>
      </c>
      <c r="C51" s="44">
        <f t="shared" si="17"/>
        <v>-29.560847716845185</v>
      </c>
      <c r="D51" s="40">
        <f t="shared" si="17"/>
        <v>0.66721552473216761</v>
      </c>
      <c r="E51" s="40">
        <f t="shared" si="17"/>
        <v>0.12530368954370985</v>
      </c>
      <c r="F51" s="44">
        <f t="shared" ref="F51:F83" si="18">IF(AND(F$5-D$5 &lt;&gt; 0,D8&lt;&gt;0,F8&lt;&gt;0),(EXP(LN(F8/D8)/(F$5-D$5))-1)*100,0)</f>
        <v>0.30561605440999617</v>
      </c>
      <c r="H51" s="40">
        <f t="shared" ref="H51:L54" si="19">(B8/B$7)*100</f>
        <v>58.704240189623427</v>
      </c>
      <c r="I51" s="40">
        <f t="shared" si="19"/>
        <v>56.878339753945617</v>
      </c>
      <c r="J51" s="40">
        <f t="shared" si="19"/>
        <v>49.168827207564348</v>
      </c>
      <c r="K51" s="40">
        <f t="shared" si="19"/>
        <v>49.835526315789416</v>
      </c>
      <c r="L51" s="40">
        <f t="shared" si="19"/>
        <v>49.60317460317458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-14.813782202145854</v>
      </c>
      <c r="C52" s="44">
        <f t="shared" si="17"/>
        <v>-6.5656565656562638</v>
      </c>
      <c r="D52" s="40">
        <f t="shared" si="17"/>
        <v>-4.8873783144177558</v>
      </c>
      <c r="E52" s="40">
        <f t="shared" si="17"/>
        <v>-3.8245532475724708</v>
      </c>
      <c r="F52" s="44">
        <f t="shared" si="18"/>
        <v>-4.1801413604446775</v>
      </c>
      <c r="H52" s="40">
        <f t="shared" si="19"/>
        <v>9.9025546484066318</v>
      </c>
      <c r="I52" s="40">
        <f t="shared" si="19"/>
        <v>4.9210886044488502</v>
      </c>
      <c r="J52" s="40">
        <f t="shared" si="19"/>
        <v>5.6428244624065851</v>
      </c>
      <c r="K52" s="40">
        <f t="shared" si="19"/>
        <v>4.3062200956937806</v>
      </c>
      <c r="L52" s="40">
        <f t="shared" si="19"/>
        <v>2.865961199294536</v>
      </c>
    </row>
    <row r="53" spans="1:12" x14ac:dyDescent="0.2">
      <c r="A53" t="str">
        <f>A10</f>
        <v>Electricity and gas</v>
      </c>
      <c r="B53" s="40">
        <f t="shared" si="17"/>
        <v>-23.913402630674941</v>
      </c>
      <c r="C53" s="44">
        <f t="shared" si="17"/>
        <v>-9.1891891891891184</v>
      </c>
      <c r="D53" s="40">
        <f t="shared" si="17"/>
        <v>-0.78607091073439328</v>
      </c>
      <c r="E53" s="40">
        <f t="shared" si="17"/>
        <v>-6.2092715416206534E-2</v>
      </c>
      <c r="F53" s="44">
        <f t="shared" si="18"/>
        <v>-0.30400388176213822</v>
      </c>
      <c r="H53" s="40">
        <f t="shared" si="19"/>
        <v>14.537792994469312</v>
      </c>
      <c r="I53" s="40">
        <f t="shared" si="19"/>
        <v>4.5979868273890894</v>
      </c>
      <c r="J53" s="40">
        <f t="shared" si="19"/>
        <v>5.1242946469421975</v>
      </c>
      <c r="K53" s="40">
        <f t="shared" si="19"/>
        <v>4.8295454545454577</v>
      </c>
      <c r="L53" s="40">
        <f t="shared" si="19"/>
        <v>4.7178130511463783</v>
      </c>
    </row>
    <row r="54" spans="1:12" x14ac:dyDescent="0.2">
      <c r="A54" t="str">
        <f>A11</f>
        <v>Water and sewerage</v>
      </c>
      <c r="B54" s="40">
        <f t="shared" si="17"/>
        <v>20.558872978095778</v>
      </c>
      <c r="C54" s="44">
        <f t="shared" si="17"/>
        <v>-2.8476331360942519</v>
      </c>
      <c r="D54" s="40">
        <f t="shared" si="17"/>
        <v>0.87529246025273011</v>
      </c>
      <c r="E54" s="40">
        <f t="shared" si="17"/>
        <v>0.59945727792607428</v>
      </c>
      <c r="F54" s="44">
        <f t="shared" si="18"/>
        <v>0.69131843129077719</v>
      </c>
      <c r="H54" s="40">
        <f t="shared" si="19"/>
        <v>16.855412167500642</v>
      </c>
      <c r="I54" s="40">
        <f t="shared" si="19"/>
        <v>33.602584814216449</v>
      </c>
      <c r="J54" s="40">
        <f t="shared" si="19"/>
        <v>40.064053683086868</v>
      </c>
      <c r="K54" s="40">
        <f t="shared" si="19"/>
        <v>41.028708133971335</v>
      </c>
      <c r="L54" s="40">
        <f t="shared" si="19"/>
        <v>42.81305114638451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-9.7356940813064785E-2</v>
      </c>
      <c r="C56" s="44">
        <f t="shared" si="20"/>
        <v>2.9557149737637012</v>
      </c>
      <c r="D56" s="44">
        <f t="shared" si="20"/>
        <v>-0.84641236429860989</v>
      </c>
      <c r="E56" s="44">
        <f t="shared" si="20"/>
        <v>-1.0533008854174408</v>
      </c>
      <c r="F56" s="44">
        <f t="shared" si="18"/>
        <v>-0.98438605429175263</v>
      </c>
      <c r="H56" s="44">
        <f>(B13/B$40)*100</f>
        <v>14.555056947859345</v>
      </c>
      <c r="I56" s="44">
        <f>(C13/C$40)*100</f>
        <v>13.908270077599175</v>
      </c>
      <c r="J56" s="44">
        <f>(D13/D$40)*100</f>
        <v>14.14861004668014</v>
      </c>
      <c r="K56" s="44">
        <f>(E13/E$40)*100</f>
        <v>13.467599912810869</v>
      </c>
      <c r="L56" s="44">
        <f>(F13/F$40)*100</f>
        <v>11.843097727372708</v>
      </c>
    </row>
    <row r="57" spans="1:12" x14ac:dyDescent="0.2">
      <c r="A57" t="str">
        <f>A14</f>
        <v>Food drink and tobacco</v>
      </c>
      <c r="B57" s="40">
        <f t="shared" si="20"/>
        <v>2.7335497498288897</v>
      </c>
      <c r="C57" s="44">
        <f t="shared" si="20"/>
        <v>6.2776613091079847</v>
      </c>
      <c r="D57" s="40">
        <f t="shared" si="20"/>
        <v>-1.5485958241372</v>
      </c>
      <c r="E57" s="40">
        <f t="shared" si="20"/>
        <v>-2.1029382668088625</v>
      </c>
      <c r="F57" s="44">
        <f t="shared" si="18"/>
        <v>-1.9185051335190773</v>
      </c>
      <c r="H57" s="40">
        <f t="shared" ref="H57:L59" si="21">(B14/B$13)*100</f>
        <v>19.463171981920581</v>
      </c>
      <c r="I57" s="40">
        <f t="shared" si="21"/>
        <v>21.764810261350096</v>
      </c>
      <c r="J57" s="40">
        <f t="shared" si="21"/>
        <v>22.467068816939559</v>
      </c>
      <c r="K57" s="40">
        <f t="shared" si="21"/>
        <v>21.682723185613462</v>
      </c>
      <c r="L57" s="40">
        <f t="shared" si="21"/>
        <v>19.489347118295449</v>
      </c>
    </row>
    <row r="58" spans="1:12" x14ac:dyDescent="0.2">
      <c r="A58" t="str">
        <f>A15</f>
        <v>Engineering</v>
      </c>
      <c r="B58" s="40">
        <f t="shared" si="20"/>
        <v>2.3637734748936268</v>
      </c>
      <c r="C58" s="44">
        <f t="shared" si="20"/>
        <v>-2.1565731166910185</v>
      </c>
      <c r="D58" s="40">
        <f t="shared" si="20"/>
        <v>0.41323722412256458</v>
      </c>
      <c r="E58" s="40">
        <f t="shared" si="20"/>
        <v>-0.15187674769258086</v>
      </c>
      <c r="F58" s="44">
        <f t="shared" si="18"/>
        <v>3.6140312166699218E-2</v>
      </c>
      <c r="H58" s="40">
        <f t="shared" si="21"/>
        <v>7.7847637805216765</v>
      </c>
      <c r="I58" s="40">
        <f t="shared" si="21"/>
        <v>8.5806991305229516</v>
      </c>
      <c r="J58" s="40">
        <f t="shared" si="21"/>
        <v>8.1546226763511136</v>
      </c>
      <c r="K58" s="40">
        <f t="shared" si="21"/>
        <v>8.6859344894027029</v>
      </c>
      <c r="L58" s="40">
        <f t="shared" si="21"/>
        <v>9.5104815216769989</v>
      </c>
    </row>
    <row r="59" spans="1:12" x14ac:dyDescent="0.2">
      <c r="A59" t="str">
        <f>A16</f>
        <v>Rest of manufacturing</v>
      </c>
      <c r="B59" s="40">
        <f t="shared" si="20"/>
        <v>-1.1781617392758847</v>
      </c>
      <c r="C59" s="44">
        <f t="shared" si="20"/>
        <v>2.5474925394861847</v>
      </c>
      <c r="D59" s="40">
        <f t="shared" si="20"/>
        <v>-0.77419184017376574</v>
      </c>
      <c r="E59" s="40">
        <f t="shared" si="20"/>
        <v>-0.86048874343459536</v>
      </c>
      <c r="F59" s="44">
        <f t="shared" si="18"/>
        <v>-0.83173145141780536</v>
      </c>
      <c r="H59" s="40">
        <f t="shared" si="21"/>
        <v>72.752064237557747</v>
      </c>
      <c r="I59" s="40">
        <f t="shared" si="21"/>
        <v>69.654490608126949</v>
      </c>
      <c r="J59" s="40">
        <f t="shared" si="21"/>
        <v>69.378308506709317</v>
      </c>
      <c r="K59" s="40">
        <f t="shared" si="21"/>
        <v>69.631342324983848</v>
      </c>
      <c r="L59" s="40">
        <f t="shared" si="21"/>
        <v>71.000171360027551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3.4768532268147911</v>
      </c>
      <c r="C61" s="44">
        <f>IF(AND(D$5-C$5 &lt;&gt; 0,C18&lt;&gt;0,D18&lt;&gt;0),(EXP(LN(D18/C18)/(D$5-C$5))-1)*100,0)</f>
        <v>7.7628968253967257</v>
      </c>
      <c r="D61" s="44">
        <f>IF(AND(E$5-D$5 &lt;&gt; 0,D18&lt;&gt;0,E18&lt;&gt;0),(EXP(LN(E18/D18)/(E$5-D$5))-1)*100,0)</f>
        <v>-0.38687135898047842</v>
      </c>
      <c r="E61" s="44">
        <f>IF(AND(F$5-E$5 &lt;&gt; 0,E18&lt;&gt;0,F18&lt;&gt;0),(EXP(LN(F18/E18)/(F$5-E$5))-1)*100,0)</f>
        <v>9.905048501250846E-2</v>
      </c>
      <c r="F61" s="44">
        <f t="shared" si="18"/>
        <v>-6.3186268117054745E-2</v>
      </c>
      <c r="H61" s="44">
        <f>(B18/B$40)*100</f>
        <v>6.4625437813084528</v>
      </c>
      <c r="I61" s="44">
        <f>(C18/C$40)*100</f>
        <v>7.1076763609825493</v>
      </c>
      <c r="J61" s="44">
        <f>(D18/D$40)*100</f>
        <v>7.5681042290810492</v>
      </c>
      <c r="K61" s="44">
        <f>(E18/E$40)*100</f>
        <v>7.3723216170115329</v>
      </c>
      <c r="L61" s="44">
        <f>(F18/F$40)*100</f>
        <v>7.2789016705620657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0.20112380263594964</v>
      </c>
      <c r="C63" s="44">
        <f t="shared" si="22"/>
        <v>-1.1459607017943574</v>
      </c>
      <c r="D63" s="44">
        <f t="shared" si="22"/>
        <v>0.23705089509962196</v>
      </c>
      <c r="E63" s="44">
        <f t="shared" si="22"/>
        <v>0.33158238305239784</v>
      </c>
      <c r="F63" s="44">
        <f t="shared" si="18"/>
        <v>0.30006198558558683</v>
      </c>
      <c r="H63" s="44">
        <f>(B20/B$40)*100</f>
        <v>25.642524008511852</v>
      </c>
      <c r="I63" s="44">
        <f>(C20/C$40)*100</f>
        <v>24.797187955027006</v>
      </c>
      <c r="J63" s="44">
        <f>(D20/D$40)*100</f>
        <v>24.220720406883544</v>
      </c>
      <c r="K63" s="44">
        <f>(E20/E$40)*100</f>
        <v>24.342362478245978</v>
      </c>
      <c r="L63" s="44">
        <f>(F20/F$40)*100</f>
        <v>24.598087597116844</v>
      </c>
    </row>
    <row r="64" spans="1:12" x14ac:dyDescent="0.2">
      <c r="A64" t="str">
        <f>A21</f>
        <v>Wholesale and retail trade</v>
      </c>
      <c r="B64" s="40">
        <f t="shared" si="22"/>
        <v>-1.5953171813964939E-2</v>
      </c>
      <c r="C64" s="44">
        <f t="shared" si="22"/>
        <v>2.0771950500884095</v>
      </c>
      <c r="D64" s="40">
        <f t="shared" si="22"/>
        <v>-2.213901592551526E-2</v>
      </c>
      <c r="E64" s="40">
        <f t="shared" si="22"/>
        <v>2.8138106646524719E-2</v>
      </c>
      <c r="F64" s="44">
        <f t="shared" si="18"/>
        <v>1.1376257140427448E-2</v>
      </c>
      <c r="H64" s="40">
        <f t="shared" ref="H64:L66" si="23">(B21/B$20)*100</f>
        <v>58.411087701193907</v>
      </c>
      <c r="I64" s="40">
        <f t="shared" si="23"/>
        <v>57.906560127392105</v>
      </c>
      <c r="J64" s="40">
        <f t="shared" si="23"/>
        <v>59.794615119088711</v>
      </c>
      <c r="K64" s="40">
        <f t="shared" si="23"/>
        <v>59.025527318210258</v>
      </c>
      <c r="L64" s="40">
        <f t="shared" si="23"/>
        <v>57.264451900335558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-2.322474097758942</v>
      </c>
      <c r="C65" s="44">
        <f t="shared" si="22"/>
        <v>5.2676880702353879</v>
      </c>
      <c r="D65" s="40">
        <f t="shared" si="22"/>
        <v>1.6211491880452344</v>
      </c>
      <c r="E65" s="40">
        <f t="shared" si="22"/>
        <v>0.39504551104381225</v>
      </c>
      <c r="F65" s="44">
        <f t="shared" si="18"/>
        <v>0.80209414009133617</v>
      </c>
      <c r="H65" s="40">
        <f t="shared" si="23"/>
        <v>18.292700405612631</v>
      </c>
      <c r="I65" s="40">
        <f t="shared" si="23"/>
        <v>16.518326840503931</v>
      </c>
      <c r="J65" s="40">
        <f t="shared" si="23"/>
        <v>17.590035669082951</v>
      </c>
      <c r="K65" s="40">
        <f t="shared" si="23"/>
        <v>18.83847859457612</v>
      </c>
      <c r="L65" s="40">
        <f t="shared" si="23"/>
        <v>18.95797810901491</v>
      </c>
    </row>
    <row r="66" spans="1:12" x14ac:dyDescent="0.2">
      <c r="A66" t="str">
        <f>A23</f>
        <v>Accommodation and food</v>
      </c>
      <c r="B66" s="40">
        <f t="shared" si="22"/>
        <v>2.5665283527961824</v>
      </c>
      <c r="C66" s="44">
        <f t="shared" si="22"/>
        <v>-12.586168556815636</v>
      </c>
      <c r="D66" s="40">
        <f t="shared" si="22"/>
        <v>-0.19152336758092581</v>
      </c>
      <c r="E66" s="40">
        <f t="shared" si="22"/>
        <v>1.0519051240694077</v>
      </c>
      <c r="F66" s="44">
        <f t="shared" si="18"/>
        <v>0.63571722030244526</v>
      </c>
      <c r="H66" s="40">
        <f t="shared" si="23"/>
        <v>23.296211893193451</v>
      </c>
      <c r="I66" s="40">
        <f t="shared" si="23"/>
        <v>25.575113032103957</v>
      </c>
      <c r="J66" s="40">
        <f t="shared" si="23"/>
        <v>22.615349211828345</v>
      </c>
      <c r="K66" s="40">
        <f t="shared" si="23"/>
        <v>22.135994087213621</v>
      </c>
      <c r="L66" s="40">
        <f t="shared" si="23"/>
        <v>23.777569990649535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4.5405033308596909</v>
      </c>
      <c r="C68" s="44">
        <f t="shared" si="24"/>
        <v>2.9457932956795219</v>
      </c>
      <c r="D68" s="44">
        <f t="shared" si="24"/>
        <v>5.7790177826499978E-2</v>
      </c>
      <c r="E68" s="44">
        <f t="shared" si="24"/>
        <v>0.45943597109616707</v>
      </c>
      <c r="F68" s="44">
        <f t="shared" si="18"/>
        <v>0.32537521866773389</v>
      </c>
      <c r="H68" s="44">
        <f>(B25/B$40)*100</f>
        <v>20.975335457622638</v>
      </c>
      <c r="I68" s="44">
        <f>(C25/C$40)*100</f>
        <v>24.0324781322606</v>
      </c>
      <c r="J68" s="44">
        <f>(D25/D$40)*100</f>
        <v>24.445412108966746</v>
      </c>
      <c r="K68" s="44">
        <f>(E25/E$40)*100</f>
        <v>24.349282246987347</v>
      </c>
      <c r="L68" s="44">
        <f>(F25/F$40)*100</f>
        <v>24.920429292843842</v>
      </c>
    </row>
    <row r="69" spans="1:12" x14ac:dyDescent="0.2">
      <c r="A69" t="str">
        <f>A26</f>
        <v>Media</v>
      </c>
      <c r="B69" s="40">
        <f t="shared" si="24"/>
        <v>28.655421507606359</v>
      </c>
      <c r="C69" s="44">
        <f t="shared" si="24"/>
        <v>-20.22867194371122</v>
      </c>
      <c r="D69" s="40">
        <f t="shared" si="24"/>
        <v>-0.31063391615228086</v>
      </c>
      <c r="E69" s="40">
        <f t="shared" si="24"/>
        <v>0.1446317426304411</v>
      </c>
      <c r="F69" s="44">
        <f t="shared" si="18"/>
        <v>-7.3540233928581777E-3</v>
      </c>
      <c r="H69" s="40">
        <f t="shared" ref="H69:L71" si="25">(B26/B$25)*100</f>
        <v>1.4543033361368092</v>
      </c>
      <c r="I69" s="40">
        <f t="shared" si="25"/>
        <v>3.3360228856451219</v>
      </c>
      <c r="J69" s="40">
        <f t="shared" si="25"/>
        <v>2.585039830134106</v>
      </c>
      <c r="K69" s="40">
        <f t="shared" si="25"/>
        <v>2.5377969762418884</v>
      </c>
      <c r="L69" s="40">
        <f t="shared" si="25"/>
        <v>2.4593835253878411</v>
      </c>
    </row>
    <row r="70" spans="1:12" x14ac:dyDescent="0.2">
      <c r="A70" t="str">
        <f>A27</f>
        <v>Information technology</v>
      </c>
      <c r="B70" s="40">
        <f t="shared" si="24"/>
        <v>4.473569702439506</v>
      </c>
      <c r="C70" s="44">
        <f t="shared" si="24"/>
        <v>-1.1356843992829768</v>
      </c>
      <c r="D70" s="40">
        <f t="shared" si="24"/>
        <v>0.90254483201726021</v>
      </c>
      <c r="E70" s="40">
        <f t="shared" si="24"/>
        <v>0.39186124087919882</v>
      </c>
      <c r="F70" s="44">
        <f t="shared" si="18"/>
        <v>0.56180127338945063</v>
      </c>
      <c r="H70" s="40">
        <f t="shared" si="25"/>
        <v>7.3819035604148997</v>
      </c>
      <c r="I70" s="40">
        <f t="shared" si="25"/>
        <v>7.3630162106652994</v>
      </c>
      <c r="J70" s="40">
        <f t="shared" si="25"/>
        <v>7.0710957205762783</v>
      </c>
      <c r="K70" s="40">
        <f t="shared" si="25"/>
        <v>7.3746731840400077</v>
      </c>
      <c r="L70" s="40">
        <f t="shared" si="25"/>
        <v>7.3252168247893064</v>
      </c>
    </row>
    <row r="71" spans="1:12" x14ac:dyDescent="0.2">
      <c r="A71" t="str">
        <f>A28</f>
        <v>Finance and insurance</v>
      </c>
      <c r="B71" s="40">
        <f t="shared" si="24"/>
        <v>-3.1941539516292861</v>
      </c>
      <c r="C71" s="44">
        <f t="shared" si="24"/>
        <v>8.2781456953595622E-2</v>
      </c>
      <c r="D71" s="40">
        <f t="shared" si="24"/>
        <v>0.18952014721205224</v>
      </c>
      <c r="E71" s="40">
        <f t="shared" si="24"/>
        <v>-0.19006475323338767</v>
      </c>
      <c r="F71" s="44">
        <f t="shared" si="18"/>
        <v>-6.3696514016764461E-2</v>
      </c>
      <c r="H71" s="40">
        <f t="shared" si="25"/>
        <v>4.8202270815811463</v>
      </c>
      <c r="I71" s="40">
        <f t="shared" si="25"/>
        <v>3.5443409374312314</v>
      </c>
      <c r="J71" s="40">
        <f t="shared" si="25"/>
        <v>3.4457697404984811</v>
      </c>
      <c r="K71" s="40">
        <f t="shared" si="25"/>
        <v>3.4685119927247876</v>
      </c>
      <c r="L71" s="40">
        <f t="shared" si="25"/>
        <v>3.2506752446489569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6.6676371455317129</v>
      </c>
      <c r="C72" s="44">
        <f t="shared" si="27"/>
        <v>20.327581164082886</v>
      </c>
      <c r="D72" s="40">
        <f t="shared" si="27"/>
        <v>-2.8621847829287117</v>
      </c>
      <c r="E72" s="40">
        <f t="shared" si="27"/>
        <v>0.8023313722685721</v>
      </c>
      <c r="F72" s="44">
        <f t="shared" si="18"/>
        <v>-0.43428239646156053</v>
      </c>
      <c r="H72" s="40">
        <f t="shared" ref="H72:L72" si="28">(B29/B$25)*100</f>
        <v>4.6274880852256794</v>
      </c>
      <c r="I72" s="40">
        <f t="shared" si="28"/>
        <v>5.0157705567373272</v>
      </c>
      <c r="J72" s="40">
        <f t="shared" si="28"/>
        <v>5.8626537272170136</v>
      </c>
      <c r="K72" s="40">
        <f t="shared" si="28"/>
        <v>5.0557008070933174</v>
      </c>
      <c r="L72" s="40">
        <f t="shared" si="28"/>
        <v>5.2309404563160955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5.0241129106498139</v>
      </c>
      <c r="C73" s="44">
        <f t="shared" si="29"/>
        <v>0.50854727038760483</v>
      </c>
      <c r="D73" s="40">
        <f t="shared" si="29"/>
        <v>0.67599729367628925</v>
      </c>
      <c r="E73" s="40">
        <f t="shared" si="29"/>
        <v>0.57881799373606935</v>
      </c>
      <c r="F73" s="44">
        <f t="shared" si="18"/>
        <v>0.61120066656994432</v>
      </c>
      <c r="H73" s="40">
        <f t="shared" ref="H73:L73" si="30">(B30/B$25)*100</f>
        <v>23.505396691897985</v>
      </c>
      <c r="I73" s="40">
        <f t="shared" si="30"/>
        <v>23.943372698599021</v>
      </c>
      <c r="J73" s="40">
        <f t="shared" si="30"/>
        <v>23.376512333803589</v>
      </c>
      <c r="K73" s="40">
        <f t="shared" si="30"/>
        <v>24.107650335341617</v>
      </c>
      <c r="L73" s="40">
        <f t="shared" si="30"/>
        <v>24.39567300514403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3.2825523817464175</v>
      </c>
      <c r="C74" s="44">
        <f t="shared" si="31"/>
        <v>1.176617329120444</v>
      </c>
      <c r="D74" s="40">
        <f t="shared" si="31"/>
        <v>1.3285187929942044</v>
      </c>
      <c r="E74" s="40">
        <f t="shared" si="31"/>
        <v>0.69817460718182289</v>
      </c>
      <c r="F74" s="44">
        <f t="shared" si="18"/>
        <v>0.90785243307214269</v>
      </c>
      <c r="H74" s="40">
        <f>(B31/B$25)*100</f>
        <v>37.035674236052728</v>
      </c>
      <c r="I74" s="40">
        <f t="shared" ref="I74:L74" si="32">(C31/C$25)*100</f>
        <v>35.284970292672128</v>
      </c>
      <c r="J74" s="40">
        <f t="shared" si="32"/>
        <v>34.678580080657831</v>
      </c>
      <c r="K74" s="40">
        <f t="shared" si="32"/>
        <v>36.937308173240886</v>
      </c>
      <c r="L74" s="40">
        <f t="shared" si="32"/>
        <v>37.82455854608628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-0.34297613846487884</v>
      </c>
      <c r="C75" s="44">
        <f t="shared" si="33"/>
        <v>2.5100563153658495</v>
      </c>
      <c r="D75" s="40">
        <f t="shared" si="33"/>
        <v>-1.7187232852344358</v>
      </c>
      <c r="E75" s="40">
        <f t="shared" si="33"/>
        <v>0.48401423103336949</v>
      </c>
      <c r="F75" s="44">
        <f t="shared" si="18"/>
        <v>-0.25566311943284736</v>
      </c>
      <c r="H75" s="40">
        <f t="shared" ref="H75:L75" si="34">(B32/B$25)*100</f>
        <v>11.040440145780748</v>
      </c>
      <c r="I75" s="40">
        <f t="shared" si="34"/>
        <v>9.1175823369764508</v>
      </c>
      <c r="J75" s="40">
        <f t="shared" si="34"/>
        <v>9.0789904949196831</v>
      </c>
      <c r="K75" s="40">
        <f t="shared" si="34"/>
        <v>8.301125383653515</v>
      </c>
      <c r="L75" s="40">
        <f t="shared" si="34"/>
        <v>8.3214571711660454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9.9370948886309698</v>
      </c>
      <c r="C76" s="44">
        <f t="shared" si="35"/>
        <v>15.457450585867916</v>
      </c>
      <c r="D76" s="40">
        <f t="shared" si="35"/>
        <v>-2.4933954398676184</v>
      </c>
      <c r="E76" s="40">
        <f t="shared" si="35"/>
        <v>-0.41714137614411451</v>
      </c>
      <c r="F76" s="44">
        <f t="shared" si="18"/>
        <v>-1.1140924397133767</v>
      </c>
      <c r="H76" s="40">
        <f t="shared" ref="H76:L76" si="36">(B33/B$25)*100</f>
        <v>10.134566862910001</v>
      </c>
      <c r="I76" s="40">
        <f t="shared" si="36"/>
        <v>12.394924081273407</v>
      </c>
      <c r="J76" s="40">
        <f t="shared" si="36"/>
        <v>13.901358072193021</v>
      </c>
      <c r="K76" s="40">
        <f t="shared" si="36"/>
        <v>12.217233147663976</v>
      </c>
      <c r="L76" s="40">
        <f t="shared" si="36"/>
        <v>11.192095226461458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-0.94058633089085797</v>
      </c>
      <c r="C78" s="44">
        <f t="shared" ref="C78:C83" si="38">IF(AND(D$5-C$5 &lt;&gt; 0,C35&lt;&gt;0,D35&lt;&gt;0),(EXP(LN(D35/C35)/(D$5-C$5))-1)*100,0)</f>
        <v>1.2648098913295991</v>
      </c>
      <c r="D78" s="44">
        <f t="shared" si="37"/>
        <v>0.73149002291645893</v>
      </c>
      <c r="E78" s="44">
        <f t="shared" si="37"/>
        <v>0.54391814246324</v>
      </c>
      <c r="F78" s="44">
        <f t="shared" si="18"/>
        <v>0.60640326188636795</v>
      </c>
      <c r="H78" s="44">
        <f>(B35/B$40)*100</f>
        <v>29.573561786314162</v>
      </c>
      <c r="I78" s="44">
        <f>(C35/C$40)*100</f>
        <v>27.317310506034136</v>
      </c>
      <c r="J78" s="44">
        <f>(D35/D$40)*100</f>
        <v>27.332961750156777</v>
      </c>
      <c r="K78" s="44">
        <f>(E35/E$40)*100</f>
        <v>28.154463077843968</v>
      </c>
      <c r="L78" s="44">
        <f>(F35/F$40)*100</f>
        <v>29.058106064962146</v>
      </c>
    </row>
    <row r="79" spans="1:12" x14ac:dyDescent="0.2">
      <c r="A79" t="str">
        <f>A36</f>
        <v>Public admin. and defence</v>
      </c>
      <c r="B79" s="40">
        <f t="shared" si="37"/>
        <v>-2.3175594169167812</v>
      </c>
      <c r="C79" s="44">
        <f t="shared" si="38"/>
        <v>7.0200573065902105</v>
      </c>
      <c r="D79" s="40">
        <f t="shared" si="37"/>
        <v>3.8913356627823248E-2</v>
      </c>
      <c r="E79" s="40">
        <f t="shared" si="37"/>
        <v>2.3659962817013103E-2</v>
      </c>
      <c r="F79" s="44">
        <f t="shared" si="18"/>
        <v>2.8744168985861407E-2</v>
      </c>
      <c r="H79" s="40">
        <f>(B36/B$35)*100</f>
        <v>20.960145152671256</v>
      </c>
      <c r="I79" s="40">
        <f t="shared" ref="I79:L81" si="39">(C36/C$35)*100</f>
        <v>19.818796623731959</v>
      </c>
      <c r="J79" s="40">
        <f t="shared" si="39"/>
        <v>20.945170910759337</v>
      </c>
      <c r="K79" s="40">
        <f t="shared" si="39"/>
        <v>20.234964484970636</v>
      </c>
      <c r="L79" s="40">
        <f t="shared" si="39"/>
        <v>19.211966010941726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-1.2417124623235298</v>
      </c>
      <c r="C80" s="44">
        <f t="shared" si="38"/>
        <v>-0.66366243342897979</v>
      </c>
      <c r="D80" s="40">
        <f t="shared" si="40"/>
        <v>-3.2188316537207218E-2</v>
      </c>
      <c r="E80" s="40">
        <f t="shared" si="40"/>
        <v>0.2070729195363219</v>
      </c>
      <c r="F80" s="44">
        <f t="shared" si="18"/>
        <v>0.12725561468642788</v>
      </c>
      <c r="H80" s="40">
        <f>(B37/B$35)*100</f>
        <v>31.890091590341381</v>
      </c>
      <c r="I80" s="40">
        <f t="shared" si="39"/>
        <v>31.504091272811763</v>
      </c>
      <c r="J80" s="40">
        <f t="shared" si="39"/>
        <v>30.904131936478802</v>
      </c>
      <c r="K80" s="40">
        <f t="shared" si="39"/>
        <v>29.750288790031181</v>
      </c>
      <c r="L80" s="40">
        <f t="shared" si="39"/>
        <v>28.768478640437657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-0.14792939902545932</v>
      </c>
      <c r="C81" s="44">
        <f t="shared" si="38"/>
        <v>0.16968925654901046</v>
      </c>
      <c r="D81" s="40">
        <f t="shared" si="40"/>
        <v>1.4996061316384868</v>
      </c>
      <c r="E81" s="40">
        <f t="shared" si="40"/>
        <v>0.9398515333477464</v>
      </c>
      <c r="F81" s="44">
        <f t="shared" si="18"/>
        <v>1.1260925604932082</v>
      </c>
      <c r="H81" s="40">
        <f>(B38/B$35)*100</f>
        <v>47.149763256987363</v>
      </c>
      <c r="I81" s="40">
        <f t="shared" si="39"/>
        <v>48.677112103456274</v>
      </c>
      <c r="J81" s="40">
        <f t="shared" si="39"/>
        <v>48.150697152761865</v>
      </c>
      <c r="K81" s="40">
        <f t="shared" si="39"/>
        <v>50.014746724998169</v>
      </c>
      <c r="L81" s="40">
        <f t="shared" si="39"/>
        <v>52.019555348620607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1.0443830639741414</v>
      </c>
      <c r="C83" s="206">
        <f t="shared" si="38"/>
        <v>1.2068242154585018</v>
      </c>
      <c r="D83" s="43">
        <f>IF(AND(E$5-D$5 &lt;&gt; 0,D40&lt;&gt;0,E40&lt;&gt;0),(EXP(LN(E40/D40)/(E$5-D$5))-1)*100,0)</f>
        <v>0.13667043324572248</v>
      </c>
      <c r="E83" s="43">
        <f>IF(AND(F$5-E$5 &lt;&gt; 0,E40&lt;&gt;0,F40&lt;&gt;0),(EXP(LN(F40/E40)/(F$5-E$5))-1)*100,0)</f>
        <v>0.22678507450626384</v>
      </c>
      <c r="F83" s="206">
        <f t="shared" si="18"/>
        <v>0.19673785372678054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-2.8938092324355624</v>
      </c>
      <c r="C89" s="44">
        <f>IF(AND(F$5-D$5 &lt;&gt; 0,D7&lt;&gt;0,F7&lt;&gt;0),(EXP(LN(F7/D7)/(F$5-D$5))-1)*100,0)</f>
        <v>0.24682072374073716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-6.2759614915141926</v>
      </c>
      <c r="C90" s="44">
        <f t="shared" ref="C90:C122" si="43">IF(AND(F$5-D$5 &lt;&gt; 0,D8&lt;&gt;0,F8&lt;&gt;0),(EXP(LN(F8/D8)/(F$5-D$5))-1)*100,0)</f>
        <v>0.30561605440999617</v>
      </c>
    </row>
    <row r="91" spans="1:12" x14ac:dyDescent="0.2">
      <c r="A91" s="30" t="str">
        <f t="shared" si="41"/>
        <v>Mining and quarrying</v>
      </c>
      <c r="B91" s="44">
        <f t="shared" si="42"/>
        <v>-13.224569544782671</v>
      </c>
      <c r="C91" s="44">
        <f t="shared" si="43"/>
        <v>-4.1801413604446775</v>
      </c>
    </row>
    <row r="92" spans="1:12" x14ac:dyDescent="0.2">
      <c r="A92" s="30" t="str">
        <f t="shared" si="41"/>
        <v>Electricity and gas</v>
      </c>
      <c r="B92" s="44">
        <f t="shared" si="42"/>
        <v>-21.173173825709522</v>
      </c>
      <c r="C92" s="44">
        <f t="shared" si="43"/>
        <v>-0.30400388176213822</v>
      </c>
    </row>
    <row r="93" spans="1:12" x14ac:dyDescent="0.2">
      <c r="A93" s="30" t="str">
        <f t="shared" si="41"/>
        <v>Water and sewerage</v>
      </c>
      <c r="B93" s="44">
        <f t="shared" si="42"/>
        <v>15.464909799540404</v>
      </c>
      <c r="C93" s="44">
        <f t="shared" si="43"/>
        <v>0.69131843129077719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0.50592718199455877</v>
      </c>
      <c r="C95" s="44">
        <f t="shared" si="43"/>
        <v>-0.98438605429175263</v>
      </c>
    </row>
    <row r="96" spans="1:12" x14ac:dyDescent="0.2">
      <c r="A96" s="30" t="str">
        <f t="shared" si="41"/>
        <v>Food drink and tobacco</v>
      </c>
      <c r="B96" s="44">
        <f t="shared" si="42"/>
        <v>3.4327885498657507</v>
      </c>
      <c r="C96" s="44">
        <f t="shared" si="43"/>
        <v>-1.9185051335190773</v>
      </c>
    </row>
    <row r="97" spans="1:3" x14ac:dyDescent="0.2">
      <c r="A97" s="30" t="str">
        <f t="shared" si="41"/>
        <v>Engineering</v>
      </c>
      <c r="B97" s="44">
        <f t="shared" si="42"/>
        <v>1.4432981543785584</v>
      </c>
      <c r="C97" s="44">
        <f t="shared" si="43"/>
        <v>3.6140312166699218E-2</v>
      </c>
    </row>
    <row r="98" spans="1:3" x14ac:dyDescent="0.2">
      <c r="A98" s="30" t="str">
        <f t="shared" si="41"/>
        <v>Rest of manufacturing</v>
      </c>
      <c r="B98" s="44">
        <f t="shared" si="42"/>
        <v>-0.44402001130904312</v>
      </c>
      <c r="C98" s="44">
        <f t="shared" si="43"/>
        <v>-0.83173145141780536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4.3202026426091944</v>
      </c>
      <c r="C100" s="44">
        <f t="shared" si="43"/>
        <v>-6.3186268117054745E-2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-6.9753691215235225E-2</v>
      </c>
      <c r="C102" s="44">
        <f t="shared" si="43"/>
        <v>0.30006198558558683</v>
      </c>
    </row>
    <row r="103" spans="1:3" x14ac:dyDescent="0.2">
      <c r="A103" s="30" t="str">
        <f t="shared" si="41"/>
        <v>Wholesale and retail trade</v>
      </c>
      <c r="B103" s="44">
        <f t="shared" si="42"/>
        <v>0.3992142957034428</v>
      </c>
      <c r="C103" s="44">
        <f t="shared" si="43"/>
        <v>1.1376257140427448E-2</v>
      </c>
    </row>
    <row r="104" spans="1:3" x14ac:dyDescent="0.2">
      <c r="A104" s="30" t="str">
        <f t="shared" si="41"/>
        <v>Transport and storage</v>
      </c>
      <c r="B104" s="44">
        <f t="shared" si="42"/>
        <v>-0.84953905434707044</v>
      </c>
      <c r="C104" s="44">
        <f t="shared" si="43"/>
        <v>0.80209414009133617</v>
      </c>
    </row>
    <row r="105" spans="1:3" x14ac:dyDescent="0.2">
      <c r="A105" s="30" t="str">
        <f t="shared" si="41"/>
        <v>Accommodation and food</v>
      </c>
      <c r="B105" s="44">
        <f t="shared" si="42"/>
        <v>-0.66082339062093487</v>
      </c>
      <c r="C105" s="44">
        <f t="shared" si="43"/>
        <v>0.63571722030244526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4.2195972026149997</v>
      </c>
      <c r="C107" s="44">
        <f t="shared" si="43"/>
        <v>0.32537521866773389</v>
      </c>
    </row>
    <row r="108" spans="1:3" x14ac:dyDescent="0.2">
      <c r="A108" s="30" t="str">
        <f t="shared" si="41"/>
        <v>Media</v>
      </c>
      <c r="B108" s="44">
        <f t="shared" si="42"/>
        <v>16.926200633342248</v>
      </c>
      <c r="C108" s="44">
        <f t="shared" si="43"/>
        <v>-7.3540233928581777E-3</v>
      </c>
    </row>
    <row r="109" spans="1:3" x14ac:dyDescent="0.2">
      <c r="A109" s="30" t="str">
        <f t="shared" si="41"/>
        <v>Information technology</v>
      </c>
      <c r="B109" s="44">
        <f t="shared" si="42"/>
        <v>3.3268191605972719</v>
      </c>
      <c r="C109" s="44">
        <f t="shared" si="43"/>
        <v>0.56180127338945063</v>
      </c>
    </row>
    <row r="110" spans="1:3" x14ac:dyDescent="0.2">
      <c r="A110" s="30" t="str">
        <f t="shared" si="41"/>
        <v>Finance and insurance</v>
      </c>
      <c r="B110" s="44">
        <f t="shared" si="42"/>
        <v>-2.5474648944860734</v>
      </c>
      <c r="C110" s="44">
        <f t="shared" si="43"/>
        <v>-6.3696514016764461E-2</v>
      </c>
    </row>
    <row r="111" spans="1:3" x14ac:dyDescent="0.2">
      <c r="A111" s="30" t="str">
        <f t="shared" si="41"/>
        <v>Real estate</v>
      </c>
      <c r="B111" s="44">
        <f t="shared" si="42"/>
        <v>9.2695557078365844</v>
      </c>
      <c r="C111" s="44">
        <f t="shared" si="43"/>
        <v>-0.43428239646156053</v>
      </c>
    </row>
    <row r="112" spans="1:3" x14ac:dyDescent="0.2">
      <c r="A112" s="30" t="str">
        <f t="shared" si="41"/>
        <v>Professional services</v>
      </c>
      <c r="B112" s="44">
        <f t="shared" si="42"/>
        <v>4.10505470837641</v>
      </c>
      <c r="C112" s="44">
        <f t="shared" si="43"/>
        <v>0.61120066656994432</v>
      </c>
    </row>
    <row r="113" spans="1:3" x14ac:dyDescent="0.2">
      <c r="A113" s="30" t="str">
        <f t="shared" si="41"/>
        <v>Support services</v>
      </c>
      <c r="B113" s="44">
        <f t="shared" si="42"/>
        <v>2.8578875280513394</v>
      </c>
      <c r="C113" s="44">
        <f t="shared" si="43"/>
        <v>0.90785243307214269</v>
      </c>
    </row>
    <row r="114" spans="1:3" x14ac:dyDescent="0.2">
      <c r="A114" s="30" t="str">
        <f t="shared" si="41"/>
        <v>Arts and entertainment</v>
      </c>
      <c r="B114" s="44">
        <f t="shared" si="42"/>
        <v>0.22120614407392658</v>
      </c>
      <c r="C114" s="44">
        <f t="shared" si="43"/>
        <v>-0.25566311943284736</v>
      </c>
    </row>
    <row r="115" spans="1:3" x14ac:dyDescent="0.2">
      <c r="A115" s="30" t="str">
        <f t="shared" si="41"/>
        <v>Other services</v>
      </c>
      <c r="B115" s="44">
        <f t="shared" si="42"/>
        <v>11.019635696216735</v>
      </c>
      <c r="C115" s="44">
        <f t="shared" si="43"/>
        <v>-1.1140924397133767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-0.50338338462616594</v>
      </c>
      <c r="C117" s="44">
        <f t="shared" si="43"/>
        <v>0.60640326188636795</v>
      </c>
    </row>
    <row r="118" spans="1:3" x14ac:dyDescent="0.2">
      <c r="A118" s="30" t="str">
        <f t="shared" si="41"/>
        <v>Public admin. and defence</v>
      </c>
      <c r="B118" s="44">
        <f t="shared" si="42"/>
        <v>-0.51760382381900172</v>
      </c>
      <c r="C118" s="44">
        <f t="shared" si="43"/>
        <v>2.8744168985861407E-2</v>
      </c>
    </row>
    <row r="119" spans="1:3" x14ac:dyDescent="0.2">
      <c r="A119" s="30" t="str">
        <f t="shared" si="41"/>
        <v>Education</v>
      </c>
      <c r="B119" s="44">
        <f t="shared" si="42"/>
        <v>-1.1263721843056351</v>
      </c>
      <c r="C119" s="44">
        <f t="shared" si="43"/>
        <v>0.12725561468642788</v>
      </c>
    </row>
    <row r="120" spans="1:3" x14ac:dyDescent="0.2">
      <c r="A120" s="30" t="str">
        <f t="shared" si="41"/>
        <v>Health and social work</v>
      </c>
      <c r="B120" s="44">
        <f t="shared" si="42"/>
        <v>-8.4486338848144271E-2</v>
      </c>
      <c r="C120" s="44">
        <f t="shared" si="43"/>
        <v>1.1260925604932082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1.076850422885034</v>
      </c>
      <c r="C122" s="206">
        <f t="shared" si="43"/>
        <v>0.19673785372678054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Humber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108.19197996044194</v>
      </c>
      <c r="C9" s="299" t="str">
        <f>CONCATENATE("(",ROUND((B9/$H11)*100,1),")")</f>
        <v>(37.7)</v>
      </c>
      <c r="D9" s="249">
        <f>SUM(D30,D51,D72,D93,D114,D135,D156,D177,D198,D219,D240,D261,D282,D303,D324,D345,D366,D387,D408,D429,D450,D471)</f>
        <v>22.542064355292357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21.326667559763589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152.0607118754979</v>
      </c>
      <c r="I9" s="299" t="str">
        <f>CONCATENATE("(",ROUND((H9/$H11)*100,1),")")</f>
        <v>(53)</v>
      </c>
      <c r="K9" s="249">
        <f>B14-B9</f>
        <v>-0.1631814868988215</v>
      </c>
      <c r="L9" s="249">
        <f>D14-D9</f>
        <v>0.28497858264559284</v>
      </c>
      <c r="M9" s="249">
        <f>F14-F9</f>
        <v>-4.5345425946653251E-2</v>
      </c>
      <c r="N9" s="249">
        <f>SUM(K9:M9)</f>
        <v>7.6451669800118083E-2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64.220202568279703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58.777677183540646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12.001408372681714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134.99928812450204</v>
      </c>
      <c r="I10" s="299" t="str">
        <f>CONCATENATE("(",ROUND((H10/$H11)*100,1),")")</f>
        <v>(47)</v>
      </c>
      <c r="K10" s="249">
        <f t="shared" ref="K10:K11" si="4">B15-B10</f>
        <v>2.1012443907875422</v>
      </c>
      <c r="L10" s="249">
        <f t="shared" ref="L10:L11" si="5">D15-D10</f>
        <v>-7.2237149816906765E-2</v>
      </c>
      <c r="M10" s="249">
        <f t="shared" ref="M10:M11" si="6">F15-F10</f>
        <v>-0.13845891077069972</v>
      </c>
      <c r="N10" s="249">
        <f t="shared" ref="N10:N11" si="7">SUM(K10:M10)</f>
        <v>1.8905483301999357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172.41218252872162</v>
      </c>
      <c r="C11" s="299" t="str">
        <f>CONCATENATE("(",ROUND((B11/$H11)*100,1),")")</f>
        <v>(60.1)</v>
      </c>
      <c r="D11" s="249">
        <f t="shared" ref="D11" si="8">SUM(D32,D53,D74,D95,D116,D137,D158,D179,D200,D221,D242,D263,D284,D305,D326,D347,D368,D389,D410,D431,D452,D473)</f>
        <v>81.319741538832986</v>
      </c>
      <c r="E11" s="299" t="str">
        <f>CONCATENATE("(",ROUND((D11/$H11)*100,1),")")</f>
        <v>(28.3)</v>
      </c>
      <c r="F11" s="249">
        <f t="shared" ref="F11" si="9">SUM(F32,F53,F74,F95,F116,F137,F158,F179,F200,F221,F242,F263,F284,F305,F326,F347,F368,F389,F410,F431,F452,F473)</f>
        <v>33.328075932445302</v>
      </c>
      <c r="G11" s="299" t="str">
        <f>CONCATENATE("(",ROUND((F11/$H11)*100,1),")")</f>
        <v>(11.6)</v>
      </c>
      <c r="H11" s="249">
        <f t="shared" ref="H11" si="10">SUM(H32,H53,H74,H95,H116,H137,H158,H179,H200,H221,H242,H263,H284,H305,H326,H347,H368,H389,H410,H431,H452,H473)</f>
        <v>287.05999999999995</v>
      </c>
      <c r="I11" s="299" t="str">
        <f>CONCATENATE("(",ROUND((H11/$H11)*100,1),")")</f>
        <v>(100)</v>
      </c>
      <c r="K11" s="249">
        <f t="shared" si="4"/>
        <v>1.9380629038887776</v>
      </c>
      <c r="L11" s="249">
        <f t="shared" si="5"/>
        <v>0.21274143282870739</v>
      </c>
      <c r="M11" s="249">
        <f t="shared" si="6"/>
        <v>-0.18380433671735119</v>
      </c>
      <c r="N11" s="249">
        <f t="shared" si="7"/>
        <v>1.9670000000001338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108.02879847354312</v>
      </c>
      <c r="C14" s="299" t="str">
        <f>CONCATENATE("(",ROUND((B14/$H16)*100,1),")")</f>
        <v>(37.4)</v>
      </c>
      <c r="D14" s="249">
        <f t="shared" ref="D14" si="11">SUM(D35,D56,D77,D98,D119,D140,D161,D182,D203,D224,D245,D266,D287,D308,D329,D350,D371,D392,D413,D434,D455,D476)</f>
        <v>22.82704293793795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21.281322133816936</v>
      </c>
      <c r="G14" s="299" t="str">
        <f>CONCATENATE("(",ROUND((F14/$H16)*100,1),")")</f>
        <v>(7.4)</v>
      </c>
      <c r="H14" s="249">
        <f t="shared" ref="H14" si="13">SUM(H35,H56,H77,H98,H119,H140,H161,H182,H203,H224,H245,H266,H287,H308,H329,H350,H371,H392,H413,H434,H455,H476)</f>
        <v>152.13716354529802</v>
      </c>
      <c r="I14" s="299" t="str">
        <f>CONCATENATE("(",ROUND((H14/$H16)*100,1),")")</f>
        <v>(52.6)</v>
      </c>
      <c r="K14" s="249">
        <f>B19-B14</f>
        <v>-0.62391250894825134</v>
      </c>
      <c r="L14" s="249">
        <f>D19-D14</f>
        <v>1.2021730467967089</v>
      </c>
      <c r="M14" s="249">
        <f>F19-F14</f>
        <v>0.7228597054346686</v>
      </c>
      <c r="N14" s="249">
        <f>SUM(K14:M14)</f>
        <v>1.3011202432831261</v>
      </c>
    </row>
    <row r="15" spans="1:17" x14ac:dyDescent="0.2">
      <c r="A15" s="282" t="s">
        <v>365</v>
      </c>
      <c r="B15" s="249">
        <f t="shared" si="0"/>
        <v>66.321446959067245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58.70544003372374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11.862949461911015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136.88983645470199</v>
      </c>
      <c r="I15" s="299" t="str">
        <f>CONCATENATE("(",ROUND((H15/$H16)*100,1),")")</f>
        <v>(47.4)</v>
      </c>
      <c r="K15" s="249">
        <f t="shared" ref="K15:K16" si="17">B20-B15</f>
        <v>4.4857894734183503</v>
      </c>
      <c r="L15" s="249">
        <f t="shared" ref="L15:L16" si="18">D20-D15</f>
        <v>0.2455158860808595</v>
      </c>
      <c r="M15" s="249">
        <f t="shared" ref="M15:M16" si="19">F20-F15</f>
        <v>0.58957439721765859</v>
      </c>
      <c r="N15" s="249">
        <f t="shared" ref="N15:N16" si="20">SUM(K15:M15)</f>
        <v>5.3208797567168684</v>
      </c>
    </row>
    <row r="16" spans="1:17" x14ac:dyDescent="0.2">
      <c r="A16" s="282" t="s">
        <v>363</v>
      </c>
      <c r="B16" s="249">
        <f t="shared" si="0"/>
        <v>174.35024543261039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81.532482971661693</v>
      </c>
      <c r="E16" s="299" t="str">
        <f>CONCATENATE("(",ROUND((D16/$H16)*100,1),")")</f>
        <v>(28.2)</v>
      </c>
      <c r="F16" s="249">
        <f t="shared" ref="F16" si="22">SUM(F37,F58,F79,F100,F121,F142,F163,F184,F205,F226,F247,F268,F289,F310,F331,F352,F373,F394,F415,F436,F457,F478)</f>
        <v>33.14427159572795</v>
      </c>
      <c r="G16" s="299" t="str">
        <f>CONCATENATE("(",ROUND((F16/$H16)*100,1),")")</f>
        <v>(11.5)</v>
      </c>
      <c r="H16" s="249">
        <f t="shared" ref="H16" si="23">SUM(H37,H58,H79,H100,H121,H142,H163,H184,H205,H226,H247,H268,H289,H310,H331,H352,H373,H394,H415,H436,H457,H478)</f>
        <v>289.02700000000004</v>
      </c>
      <c r="I16" s="299" t="str">
        <f>CONCATENATE("(",ROUND((H16/$H16)*100,1),")")</f>
        <v>(100)</v>
      </c>
      <c r="K16" s="249">
        <f t="shared" si="17"/>
        <v>3.8618769644700706</v>
      </c>
      <c r="L16" s="249">
        <f t="shared" si="18"/>
        <v>1.4476889328775826</v>
      </c>
      <c r="M16" s="249">
        <f t="shared" si="19"/>
        <v>1.3124341026523254</v>
      </c>
      <c r="N16" s="249">
        <f t="shared" si="20"/>
        <v>6.6219999999999786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107.40488596459487</v>
      </c>
      <c r="C19" s="299" t="str">
        <f>CONCATENATE("(",ROUND((B19/$H21)*100,1),")")</f>
        <v>(36.3)</v>
      </c>
      <c r="D19" s="249">
        <f t="shared" ref="D19" si="24">SUM(D40,D61,D82,D103,D124,D145,D166,D187,D208,D229,D250,D271,D292,D313,D334,D355,D376,D397,D418,D439,D460,D481)</f>
        <v>24.029215984734659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22.004181839251604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153.43828378858112</v>
      </c>
      <c r="I19" s="299" t="str">
        <f>CONCATENATE("(",ROUND((H19/$H21)*100,1),")")</f>
        <v>(51.9)</v>
      </c>
      <c r="K19" s="249">
        <f>B19-B9</f>
        <v>-0.78709399584707285</v>
      </c>
      <c r="L19" s="249">
        <f>D19-D9</f>
        <v>1.4871516294423017</v>
      </c>
      <c r="M19" s="249">
        <f>F19-F9</f>
        <v>0.67751427948801535</v>
      </c>
      <c r="N19" s="249">
        <f>SUM(K19:M19)</f>
        <v>1.3775719130832442</v>
      </c>
    </row>
    <row r="20" spans="1:14" x14ac:dyDescent="0.2">
      <c r="A20" s="282" t="s">
        <v>365</v>
      </c>
      <c r="B20" s="249">
        <f t="shared" si="0"/>
        <v>70.807236432485595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58.950955919804599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12.452523859128673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142.21071621141888</v>
      </c>
      <c r="I20" s="299" t="str">
        <f>CONCATENATE("(",ROUND((H20/$H21)*100,1),")")</f>
        <v>(48.1)</v>
      </c>
      <c r="K20" s="249">
        <f t="shared" ref="K20:K21" si="30">B20-B10</f>
        <v>6.5870338642058925</v>
      </c>
      <c r="L20" s="249">
        <f t="shared" ref="L20:L21" si="31">D20-D10</f>
        <v>0.17327873626395274</v>
      </c>
      <c r="M20" s="249">
        <f t="shared" ref="M20:M21" si="32">F20-F10</f>
        <v>0.45111548644695887</v>
      </c>
      <c r="N20" s="249">
        <f t="shared" ref="N20:N21" si="33">SUM(K20:M20)</f>
        <v>7.2114280869168041</v>
      </c>
    </row>
    <row r="21" spans="1:14" x14ac:dyDescent="0.2">
      <c r="A21" s="282" t="s">
        <v>363</v>
      </c>
      <c r="B21" s="249">
        <f t="shared" si="0"/>
        <v>178.21212239708046</v>
      </c>
      <c r="C21" s="299" t="str">
        <f>CONCATENATE("(",ROUND((B21/$H21)*100,1),")")</f>
        <v>(60.3)</v>
      </c>
      <c r="D21" s="249">
        <f t="shared" ref="D21" si="34">SUM(D42,D63,D84,D105,D126,D147,D168,D189,D210,D231,D252,D273,D294,D315,D336,D357,D378,D399,D420,D441,D462,D483)</f>
        <v>82.980171904539276</v>
      </c>
      <c r="E21" s="299" t="str">
        <f>CONCATENATE("(",ROUND((D21/$H21)*100,1),")")</f>
        <v>(28.1)</v>
      </c>
      <c r="F21" s="249">
        <f>SUM(F42,F63,F84,F105,F126,F147,F168,F189,F210,F231,F252,F273,F294,F315,F336,F357,F378,F399,F420,F441,F462,F483)</f>
        <v>34.456705698380276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295.649</v>
      </c>
      <c r="I21" s="299" t="str">
        <f>CONCATENATE("(",ROUND((H21/$H21)*100,1),")")</f>
        <v>(100)</v>
      </c>
      <c r="K21" s="249">
        <f t="shared" si="30"/>
        <v>5.7999398683588481</v>
      </c>
      <c r="L21" s="249">
        <f t="shared" si="31"/>
        <v>1.66043036570629</v>
      </c>
      <c r="M21" s="249">
        <f t="shared" si="32"/>
        <v>1.1286297659349742</v>
      </c>
      <c r="N21" s="249">
        <f t="shared" si="33"/>
        <v>8.5890000000001123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0.801764137067838</v>
      </c>
      <c r="C30" s="299" t="str">
        <f>CONCATENATE("(",ROUND((B30/$H32)*100,1),")")</f>
        <v>(24.9)</v>
      </c>
      <c r="D30" s="302">
        <f>'Ind T6'!M9</f>
        <v>0.23958040782257631</v>
      </c>
      <c r="E30" s="299" t="str">
        <f>CONCATENATE("(",ROUND((D30/$H32)*100,1),")")</f>
        <v>(7.4)</v>
      </c>
      <c r="F30" s="302">
        <f>'Ind T6'!N9</f>
        <v>1.3891936094047683</v>
      </c>
      <c r="G30" s="299" t="str">
        <f>CONCATENATE("(",ROUND((F30/$H32)*100,1),")")</f>
        <v>(43.1)</v>
      </c>
      <c r="H30" s="302">
        <f>SUM(B30,D30,F30)</f>
        <v>2.4305381542951827</v>
      </c>
      <c r="I30" s="299" t="str">
        <f>CONCATENATE("(",ROUND((H30/$H32)*100,1),")")</f>
        <v>(75.4)</v>
      </c>
      <c r="K30" s="302">
        <f>B35-B30</f>
        <v>6.1174105228476217E-2</v>
      </c>
      <c r="L30" s="302">
        <f>D35-D30</f>
        <v>1.1569488577941239E-2</v>
      </c>
      <c r="M30" s="302">
        <f>F35-F30</f>
        <v>1.3607421534728603E-2</v>
      </c>
      <c r="N30" s="302">
        <f>SUM(K30:M30)</f>
        <v>8.6351015341146059E-2</v>
      </c>
    </row>
    <row r="31" spans="1:14" x14ac:dyDescent="0.2">
      <c r="A31" s="282" t="s">
        <v>365</v>
      </c>
      <c r="B31" s="302">
        <f>'Ind T6'!L8</f>
        <v>0.19010552869400851</v>
      </c>
      <c r="C31" s="299" t="str">
        <f>CONCATENATE("(",ROUND((B31/$H32)*100,1),")")</f>
        <v>(5.9)</v>
      </c>
      <c r="D31" s="302">
        <f>'Ind T6'!M8</f>
        <v>0.40816775279128226</v>
      </c>
      <c r="E31" s="299" t="str">
        <f>CONCATENATE("(",ROUND((D31/$H32)*100,1),")")</f>
        <v>(12.7)</v>
      </c>
      <c r="F31" s="302">
        <f>'Ind T6'!N8</f>
        <v>0.19518856421953071</v>
      </c>
      <c r="G31" s="299" t="str">
        <f>CONCATENATE("(",ROUND((F31/$H32)*100,1),")")</f>
        <v>(6.1)</v>
      </c>
      <c r="H31" s="302">
        <f t="shared" ref="H31" si="36">SUM(B31,D31,F31)</f>
        <v>0.79346184570482148</v>
      </c>
      <c r="I31" s="299" t="str">
        <f>CONCATENATE("(",ROUND((H31/$H32)*100,1),")")</f>
        <v>(24.6)</v>
      </c>
      <c r="K31" s="302">
        <f t="shared" ref="K31:K32" si="37">B36-B31</f>
        <v>7.8160865176854222E-3</v>
      </c>
      <c r="L31" s="302">
        <f t="shared" ref="L31:L32" si="38">D36-D31</f>
        <v>3.8460946943369989E-3</v>
      </c>
      <c r="M31" s="302">
        <f t="shared" ref="M31:M32" si="39">F36-F31</f>
        <v>1.0986803446826537E-2</v>
      </c>
      <c r="N31" s="302">
        <f t="shared" ref="N31:N32" si="40">SUM(K31:M31)</f>
        <v>2.2648984658848959E-2</v>
      </c>
    </row>
    <row r="32" spans="1:14" x14ac:dyDescent="0.2">
      <c r="A32" s="282" t="s">
        <v>363</v>
      </c>
      <c r="B32" s="302">
        <f>SUM(B30:B31)</f>
        <v>0.99186966576184654</v>
      </c>
      <c r="C32" s="299" t="str">
        <f>CONCATENATE("(",ROUND((B32/$H32)*100,1),")")</f>
        <v>(30.8)</v>
      </c>
      <c r="D32" s="302">
        <f>SUM(D30:D31)</f>
        <v>0.64774816061385854</v>
      </c>
      <c r="E32" s="299" t="str">
        <f>CONCATENATE("(",ROUND((D32/$H32)*100,1),")")</f>
        <v>(20.1)</v>
      </c>
      <c r="F32" s="302">
        <f>SUM(F30:F31)</f>
        <v>1.5843821736242991</v>
      </c>
      <c r="G32" s="299" t="str">
        <f>CONCATENATE("(",ROUND((F32/$H32)*100,1),")")</f>
        <v>(49.1)</v>
      </c>
      <c r="H32" s="302">
        <f>SUM(H30:H31)</f>
        <v>3.2240000000000042</v>
      </c>
      <c r="I32" s="299" t="str">
        <f>CONCATENATE("(",ROUND((H32/$H32)*100,1),")")</f>
        <v>(100)</v>
      </c>
      <c r="K32" s="302">
        <f t="shared" si="37"/>
        <v>6.8990191746161611E-2</v>
      </c>
      <c r="L32" s="302">
        <f t="shared" si="38"/>
        <v>1.5415583272278321E-2</v>
      </c>
      <c r="M32" s="302">
        <f t="shared" si="39"/>
        <v>2.4594224981555168E-2</v>
      </c>
      <c r="N32" s="302">
        <f t="shared" si="40"/>
        <v>0.1089999999999951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0.86293824229631422</v>
      </c>
      <c r="C35" s="299" t="str">
        <f>CONCATENATE("(",ROUND((B35/$H37)*100,1),")")</f>
        <v>(25.9)</v>
      </c>
      <c r="D35" s="302">
        <f>'Ind T6'!R9</f>
        <v>0.25114989640051755</v>
      </c>
      <c r="E35" s="299" t="str">
        <f>CONCATENATE("(",ROUND((D35/$H37)*100,1),")")</f>
        <v>(7.5)</v>
      </c>
      <c r="F35" s="302">
        <f>'Ind T6'!S9</f>
        <v>1.4028010309394969</v>
      </c>
      <c r="G35" s="299" t="str">
        <f>CONCATENATE("(",ROUND((F35/$H37)*100,1),")")</f>
        <v>(42.1)</v>
      </c>
      <c r="H35" s="302">
        <f>SUM(B35,D35,F35)</f>
        <v>2.5168891696363289</v>
      </c>
      <c r="I35" s="299" t="str">
        <f>CONCATENATE("(",ROUND((H35/$H37)*100,1),")")</f>
        <v>(75.5)</v>
      </c>
      <c r="K35" s="302">
        <f>B40-B35</f>
        <v>9.9787061440439917E-2</v>
      </c>
      <c r="L35" s="302">
        <f>D40-D35</f>
        <v>8.8145031241106953E-3</v>
      </c>
      <c r="M35" s="302">
        <f>F40-F35</f>
        <v>-6.6345394637410182E-2</v>
      </c>
      <c r="N35" s="302">
        <f>SUM(K35:M35)</f>
        <v>4.225616992714043E-2</v>
      </c>
    </row>
    <row r="36" spans="1:14" x14ac:dyDescent="0.2">
      <c r="A36" s="282" t="s">
        <v>365</v>
      </c>
      <c r="B36" s="302">
        <f>'Ind T6'!Q8</f>
        <v>0.19792161521169394</v>
      </c>
      <c r="C36" s="299" t="str">
        <f>CONCATENATE("(",ROUND((B36/$H37)*100,1),")")</f>
        <v>(5.9)</v>
      </c>
      <c r="D36" s="302">
        <f>'Ind T6'!R8</f>
        <v>0.41201384748561926</v>
      </c>
      <c r="E36" s="299" t="str">
        <f>CONCATENATE("(",ROUND((D36/$H37)*100,1),")")</f>
        <v>(12.4)</v>
      </c>
      <c r="F36" s="302">
        <f>'Ind T6'!S8</f>
        <v>0.20617536766635725</v>
      </c>
      <c r="G36" s="299" t="str">
        <f>CONCATENATE("(",ROUND((F36/$H37)*100,1),")")</f>
        <v>(6.2)</v>
      </c>
      <c r="H36" s="302">
        <f t="shared" ref="H36" si="41">SUM(B36,D36,F36)</f>
        <v>0.81611083036367049</v>
      </c>
      <c r="I36" s="299" t="str">
        <f>CONCATENATE("(",ROUND((H36/$H37)*100,1),")")</f>
        <v>(24.5)</v>
      </c>
      <c r="K36" s="302">
        <f t="shared" ref="K36:K37" si="42">B41-B36</f>
        <v>5.5799283123444399E-3</v>
      </c>
      <c r="L36" s="302">
        <f t="shared" ref="L36:L37" si="43">D41-D36</f>
        <v>-1.8118209162366727E-2</v>
      </c>
      <c r="M36" s="302">
        <f t="shared" ref="M36:M37" si="44">F41-F36</f>
        <v>1.2282110922880785E-2</v>
      </c>
      <c r="N36" s="302">
        <f t="shared" ref="N36:N37" si="45">SUM(K36:M36)</f>
        <v>-2.56169927141503E-4</v>
      </c>
    </row>
    <row r="37" spans="1:14" x14ac:dyDescent="0.2">
      <c r="A37" s="282" t="s">
        <v>363</v>
      </c>
      <c r="B37" s="302">
        <f>SUM(B35:B36)</f>
        <v>1.0608598575080082</v>
      </c>
      <c r="C37" s="299" t="str">
        <f>CONCATENATE("(",ROUND((B37/$H37)*100,1),")")</f>
        <v>(31.8)</v>
      </c>
      <c r="D37" s="302">
        <f>SUM(D35:D36)</f>
        <v>0.66316374388613686</v>
      </c>
      <c r="E37" s="299" t="str">
        <f>CONCATENATE("(",ROUND((D37/$H37)*100,1),")")</f>
        <v>(19.9)</v>
      </c>
      <c r="F37" s="302">
        <f>SUM(F35:F36)</f>
        <v>1.6089763986058543</v>
      </c>
      <c r="G37" s="299" t="str">
        <f>CONCATENATE("(",ROUND((F37/$H37)*100,1),")")</f>
        <v>(48.3)</v>
      </c>
      <c r="H37" s="302">
        <f>SUM(H35:H36)</f>
        <v>3.3329999999999993</v>
      </c>
      <c r="I37" s="299" t="str">
        <f>CONCATENATE("(",ROUND((H37/$H37)*100,1),")")</f>
        <v>(100)</v>
      </c>
      <c r="K37" s="302">
        <f t="shared" si="42"/>
        <v>0.10536698975278447</v>
      </c>
      <c r="L37" s="302">
        <f t="shared" si="43"/>
        <v>-9.3037060382561432E-3</v>
      </c>
      <c r="M37" s="302">
        <f t="shared" si="44"/>
        <v>-5.4063283714529398E-2</v>
      </c>
      <c r="N37" s="302">
        <f t="shared" si="45"/>
        <v>4.1999999999998927E-2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0.96272530373675413</v>
      </c>
      <c r="C40" s="299" t="str">
        <f>CONCATENATE("(",ROUND((B40/$H42)*100,1),")")</f>
        <v>(28.5)</v>
      </c>
      <c r="D40" s="302">
        <f>'Ind T6'!W9</f>
        <v>0.25996439952462824</v>
      </c>
      <c r="E40" s="299" t="str">
        <f>CONCATENATE("(",ROUND((D40/$H42)*100,1),")")</f>
        <v>(7.7)</v>
      </c>
      <c r="F40" s="302">
        <f>'Ind T6'!X9</f>
        <v>1.3364556363020867</v>
      </c>
      <c r="G40" s="299" t="str">
        <f>CONCATENATE("(",ROUND((F40/$H42)*100,1),")")</f>
        <v>(39.6)</v>
      </c>
      <c r="H40" s="302">
        <f>SUM(B40,D40,F40)</f>
        <v>2.5591453395634689</v>
      </c>
      <c r="I40" s="299" t="str">
        <f>CONCATENATE("(",ROUND((H40/$H42)*100,1),")")</f>
        <v>(75.8)</v>
      </c>
      <c r="K40" s="302">
        <f>B40-B30</f>
        <v>0.16096116666891613</v>
      </c>
      <c r="L40" s="302">
        <f>D40-D30</f>
        <v>2.0383991702051935E-2</v>
      </c>
      <c r="M40" s="302">
        <f>F40-F30</f>
        <v>-5.2737973102681579E-2</v>
      </c>
      <c r="N40" s="302">
        <f>SUM(K40:M40)</f>
        <v>0.12860718526828649</v>
      </c>
    </row>
    <row r="41" spans="1:14" x14ac:dyDescent="0.2">
      <c r="A41" s="282" t="s">
        <v>365</v>
      </c>
      <c r="B41" s="302">
        <f>'Ind T6'!V8</f>
        <v>0.20350154352403838</v>
      </c>
      <c r="C41" s="299" t="str">
        <f>CONCATENATE("(",ROUND((B41/$H42)*100,1),")")</f>
        <v>(6)</v>
      </c>
      <c r="D41" s="302">
        <f>'Ind T6'!W8</f>
        <v>0.39389563832325253</v>
      </c>
      <c r="E41" s="299" t="str">
        <f>CONCATENATE("(",ROUND((D41/$H42)*100,1),")")</f>
        <v>(11.7)</v>
      </c>
      <c r="F41" s="302">
        <f>'Ind T6'!X8</f>
        <v>0.21845747858923803</v>
      </c>
      <c r="G41" s="299" t="str">
        <f>CONCATENATE("(",ROUND((F41/$H42)*100,1),")")</f>
        <v>(6.5)</v>
      </c>
      <c r="H41" s="302">
        <f t="shared" ref="H41" si="46">SUM(B41,D41,F41)</f>
        <v>0.81585466043652899</v>
      </c>
      <c r="I41" s="299" t="str">
        <f>CONCATENATE("(",ROUND((H41/$H42)*100,1),")")</f>
        <v>(24.2)</v>
      </c>
      <c r="K41" s="302">
        <f t="shared" ref="K41:K42" si="47">B41-B31</f>
        <v>1.3396014830029862E-2</v>
      </c>
      <c r="L41" s="302">
        <f t="shared" ref="L41:L42" si="48">D41-D31</f>
        <v>-1.4272114468029728E-2</v>
      </c>
      <c r="M41" s="302">
        <f t="shared" ref="M41:M42" si="49">F41-F31</f>
        <v>2.3268914369707322E-2</v>
      </c>
      <c r="N41" s="302">
        <f t="shared" ref="N41:N42" si="50">SUM(K41:M41)</f>
        <v>2.2392814731707456E-2</v>
      </c>
    </row>
    <row r="42" spans="1:14" x14ac:dyDescent="0.2">
      <c r="A42" s="282" t="s">
        <v>363</v>
      </c>
      <c r="B42" s="302">
        <f>SUM(B40:B41)</f>
        <v>1.1662268472607926</v>
      </c>
      <c r="C42" s="299" t="str">
        <f>CONCATENATE("(",ROUND((B42/$H42)*100,1),")")</f>
        <v>(34.6)</v>
      </c>
      <c r="D42" s="302">
        <f>SUM(D40:D41)</f>
        <v>0.65386003784788072</v>
      </c>
      <c r="E42" s="299" t="str">
        <f>CONCATENATE("(",ROUND((D42/$H42)*100,1),")")</f>
        <v>(19.4)</v>
      </c>
      <c r="F42" s="302">
        <f>SUM(F40:F41)</f>
        <v>1.5549131148913249</v>
      </c>
      <c r="G42" s="299" t="str">
        <f>CONCATENATE("(",ROUND((F42/$H42)*100,1),")")</f>
        <v>(46.1)</v>
      </c>
      <c r="H42" s="302">
        <f>SUM(H40:H41)</f>
        <v>3.3749999999999978</v>
      </c>
      <c r="I42" s="299" t="str">
        <f>CONCATENATE("(",ROUND((H42/$H42)*100,1),")")</f>
        <v>(100)</v>
      </c>
      <c r="K42" s="302">
        <f t="shared" si="47"/>
        <v>0.17435718149894608</v>
      </c>
      <c r="L42" s="302">
        <f t="shared" si="48"/>
        <v>6.1118772340221783E-3</v>
      </c>
      <c r="M42" s="302">
        <f t="shared" si="49"/>
        <v>-2.9469058732974229E-2</v>
      </c>
      <c r="N42" s="302">
        <f t="shared" si="50"/>
        <v>0.15099999999999403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0.3150423452772429</v>
      </c>
      <c r="C51" s="299" t="str">
        <f>CONCATENATE("(",ROUND((B51/$H53)*100,1),")")</f>
        <v>(85.1)</v>
      </c>
      <c r="D51" s="302">
        <f>'Ind T6'!M18</f>
        <v>1.2052117263820984E-3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0.316247557003625</v>
      </c>
      <c r="I51" s="299" t="str">
        <f>CONCATENATE("(",ROUND((H51/$H53)*100,1),")")</f>
        <v>(85.5)</v>
      </c>
      <c r="K51" s="302">
        <f>B56-B51</f>
        <v>-6.9866693104254807E-2</v>
      </c>
      <c r="L51" s="302">
        <f>D56-D51</f>
        <v>-2.0347259594857316E-4</v>
      </c>
      <c r="M51" s="302">
        <f>F56-F51</f>
        <v>0</v>
      </c>
      <c r="N51" s="302">
        <f>SUM(K51:M51)</f>
        <v>-7.0070165700203385E-2</v>
      </c>
    </row>
    <row r="52" spans="1:14" x14ac:dyDescent="0.2">
      <c r="A52" s="282" t="s">
        <v>365</v>
      </c>
      <c r="B52" s="302">
        <f>'Ind T6'!L17</f>
        <v>4.5315960911670242E-2</v>
      </c>
      <c r="C52" s="299" t="str">
        <f>CONCATENATE("(",ROUND((B52/$H53)*100,1),")")</f>
        <v>(12.2)</v>
      </c>
      <c r="D52" s="302">
        <f>'Ind T6'!M17</f>
        <v>8.4364820847052571E-3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5.37524429963755E-2</v>
      </c>
      <c r="I52" s="299" t="str">
        <f>CONCATENATE("(",ROUND((H52/$H53)*100,1),")")</f>
        <v>(14.5)</v>
      </c>
      <c r="K52" s="302">
        <f t="shared" ref="K52:K53" si="52">B57-B52</f>
        <v>-1.0004656562810972E-2</v>
      </c>
      <c r="L52" s="302">
        <f t="shared" ref="L52:L53" si="53">D57-D52</f>
        <v>-1.9251777369856228E-3</v>
      </c>
      <c r="M52" s="302">
        <f t="shared" ref="M52:M53" si="54">F57-F52</f>
        <v>0</v>
      </c>
      <c r="N52" s="302">
        <f t="shared" ref="N52:N53" si="55">SUM(K52:M52)</f>
        <v>-1.1929834299796594E-2</v>
      </c>
    </row>
    <row r="53" spans="1:14" x14ac:dyDescent="0.2">
      <c r="A53" s="282" t="s">
        <v>363</v>
      </c>
      <c r="B53" s="302">
        <f>SUM(B51:B52)</f>
        <v>0.36035830618891312</v>
      </c>
      <c r="C53" s="299" t="str">
        <f>CONCATENATE("(",ROUND((B53/$H53)*100,1),")")</f>
        <v>(97.4)</v>
      </c>
      <c r="D53" s="302">
        <f>SUM(D51:D52)</f>
        <v>9.6416938110873551E-3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0.3700000000000005</v>
      </c>
      <c r="I53" s="299" t="str">
        <f>CONCATENATE("(",ROUND((H53/$H53)*100,1),")")</f>
        <v>(100)</v>
      </c>
      <c r="K53" s="302">
        <f t="shared" si="52"/>
        <v>-7.9871349667065772E-2</v>
      </c>
      <c r="L53" s="302">
        <f t="shared" si="53"/>
        <v>-2.1286503329341951E-3</v>
      </c>
      <c r="M53" s="302">
        <f t="shared" si="54"/>
        <v>0</v>
      </c>
      <c r="N53" s="302">
        <f t="shared" si="55"/>
        <v>-8.1999999999999962E-2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0.24517565217298809</v>
      </c>
      <c r="C56" s="299" t="str">
        <f>CONCATENATE("(",ROUND((B56/$H58)*100,1),")")</f>
        <v>(85.1)</v>
      </c>
      <c r="D56" s="302">
        <f>'Ind T6'!R18</f>
        <v>1.0017391304335253E-3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0.24617739130342162</v>
      </c>
      <c r="I56" s="299" t="str">
        <f>CONCATENATE("(",ROUND((H56/$H58)*100,1),")")</f>
        <v>(85.5)</v>
      </c>
      <c r="K56" s="302">
        <f>B61-B56</f>
        <v>-7.8821204734650679E-2</v>
      </c>
      <c r="L56" s="302">
        <f>D61-D56</f>
        <v>-2.1332942693068672E-4</v>
      </c>
      <c r="M56" s="302">
        <f>F61-F56</f>
        <v>0</v>
      </c>
      <c r="N56" s="302">
        <f>SUM(K56:M56)</f>
        <v>-7.9034534161581363E-2</v>
      </c>
    </row>
    <row r="57" spans="1:14" x14ac:dyDescent="0.2">
      <c r="A57" s="282" t="s">
        <v>365</v>
      </c>
      <c r="B57" s="302">
        <f>'Ind T6'!Q17</f>
        <v>3.531130434885927E-2</v>
      </c>
      <c r="C57" s="299" t="str">
        <f>CONCATENATE("(",ROUND((B57/$H58)*100,1),")")</f>
        <v>(12.3)</v>
      </c>
      <c r="D57" s="302">
        <f>'Ind T6'!R17</f>
        <v>6.5113043477196342E-3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4.1822608696578903E-2</v>
      </c>
      <c r="I57" s="299" t="str">
        <f>CONCATENATE("(",ROUND((H57/$H58)*100,1),")")</f>
        <v>(14.5)</v>
      </c>
      <c r="K57" s="302">
        <f t="shared" ref="K57:K58" si="57">B62-B57</f>
        <v>-1.2184619711724996E-2</v>
      </c>
      <c r="L57" s="302">
        <f t="shared" ref="L57:L58" si="58">D62-D57</f>
        <v>-1.7808461266940476E-3</v>
      </c>
      <c r="M57" s="302">
        <f t="shared" ref="M57:M58" si="59">F62-F57</f>
        <v>0</v>
      </c>
      <c r="N57" s="302">
        <f t="shared" ref="N57:N58" si="60">SUM(K57:M57)</f>
        <v>-1.3965465838419042E-2</v>
      </c>
    </row>
    <row r="58" spans="1:14" x14ac:dyDescent="0.2">
      <c r="A58" s="282" t="s">
        <v>363</v>
      </c>
      <c r="B58" s="302">
        <f>SUM(B56:B57)</f>
        <v>0.28048695652184735</v>
      </c>
      <c r="C58" s="299" t="str">
        <f>CONCATENATE("(",ROUND((B58/$H58)*100,1),")")</f>
        <v>(97.4)</v>
      </c>
      <c r="D58" s="302">
        <f>SUM(D56:D57)</f>
        <v>7.5130434781531599E-3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0.28800000000000053</v>
      </c>
      <c r="I58" s="299" t="str">
        <f>CONCATENATE("(",ROUND((H58/$H58)*100,1),")")</f>
        <v>(100)</v>
      </c>
      <c r="K58" s="302">
        <f t="shared" si="57"/>
        <v>-9.1005824446375672E-2</v>
      </c>
      <c r="L58" s="302">
        <f t="shared" si="58"/>
        <v>-1.9941755536247345E-3</v>
      </c>
      <c r="M58" s="302">
        <f t="shared" si="59"/>
        <v>0</v>
      </c>
      <c r="N58" s="302">
        <f t="shared" si="60"/>
        <v>-9.3000000000000402E-2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0.16635444743833741</v>
      </c>
      <c r="C61" s="299" t="str">
        <f>CONCATENATE("(",ROUND((B61/$H63)*100,1),")")</f>
        <v>(85.3)</v>
      </c>
      <c r="D61" s="302">
        <f>'Ind T6'!W18</f>
        <v>7.8840970350283856E-4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0.16714285714184024</v>
      </c>
      <c r="I61" s="299" t="str">
        <f>CONCATENATE("(",ROUND((H61/$H63)*100,1),")")</f>
        <v>(85.7)</v>
      </c>
      <c r="K61" s="302">
        <f>B61-B51</f>
        <v>-0.14868789783890549</v>
      </c>
      <c r="L61" s="302">
        <f>D61-D51</f>
        <v>-4.1680202287925987E-4</v>
      </c>
      <c r="M61" s="302">
        <f>F61-F51</f>
        <v>0</v>
      </c>
      <c r="N61" s="302">
        <f>SUM(K61:M61)</f>
        <v>-0.14910469986178473</v>
      </c>
    </row>
    <row r="62" spans="1:14" x14ac:dyDescent="0.2">
      <c r="A62" s="282" t="s">
        <v>365</v>
      </c>
      <c r="B62" s="302">
        <f>'Ind T6'!V17</f>
        <v>2.3126684637134274E-2</v>
      </c>
      <c r="C62" s="299" t="str">
        <f>CONCATENATE("(",ROUND((B62/$H63)*100,1),")")</f>
        <v>(11.9)</v>
      </c>
      <c r="D62" s="302">
        <f>'Ind T6'!W17</f>
        <v>4.7304582210255866E-3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2.7857142858159861E-2</v>
      </c>
      <c r="I62" s="299" t="str">
        <f>CONCATENATE("(",ROUND((H62/$H63)*100,1),")")</f>
        <v>(14.3)</v>
      </c>
      <c r="K62" s="302">
        <f t="shared" ref="K62:K63" si="62">B62-B52</f>
        <v>-2.2189276274535968E-2</v>
      </c>
      <c r="L62" s="302">
        <f t="shared" ref="L62:L63" si="63">D62-D52</f>
        <v>-3.7060238636796704E-3</v>
      </c>
      <c r="M62" s="302">
        <f t="shared" ref="M62:M63" si="64">F62-F52</f>
        <v>0</v>
      </c>
      <c r="N62" s="302">
        <f t="shared" ref="N62:N63" si="65">SUM(K62:M62)</f>
        <v>-2.5895300138215636E-2</v>
      </c>
    </row>
    <row r="63" spans="1:14" x14ac:dyDescent="0.2">
      <c r="A63" s="282" t="s">
        <v>363</v>
      </c>
      <c r="B63" s="302">
        <f>SUM(B61:B62)</f>
        <v>0.18948113207547168</v>
      </c>
      <c r="C63" s="299" t="str">
        <f>CONCATENATE("(",ROUND((B63/$H63)*100,1),")")</f>
        <v>(97.2)</v>
      </c>
      <c r="D63" s="302">
        <f>SUM(D61:D62)</f>
        <v>5.5188679245284254E-3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0.19500000000000009</v>
      </c>
      <c r="I63" s="299" t="str">
        <f>CONCATENATE("(",ROUND((H63/$H63)*100,1),")")</f>
        <v>(100)</v>
      </c>
      <c r="K63" s="302">
        <f t="shared" si="62"/>
        <v>-0.17087717411344144</v>
      </c>
      <c r="L63" s="302">
        <f t="shared" si="63"/>
        <v>-4.1228258865589297E-3</v>
      </c>
      <c r="M63" s="302">
        <f t="shared" si="64"/>
        <v>0</v>
      </c>
      <c r="N63" s="302">
        <f t="shared" si="65"/>
        <v>-0.17500000000000038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5.7290031177372471</v>
      </c>
      <c r="C72" s="299" t="str">
        <f>CONCATENATE("(",ROUND((B72/$H74)*100,1),")")</f>
        <v>(62.8)</v>
      </c>
      <c r="D72" s="302">
        <f>'Ind T6'!M27</f>
        <v>0.20585778239452993</v>
      </c>
      <c r="E72" s="299" t="str">
        <f>CONCATENATE("(",ROUND((D72/$H74)*100,1),")")</f>
        <v>(2.3)</v>
      </c>
      <c r="F72" s="302">
        <f>'Ind T6'!N27</f>
        <v>3.9099848108347823E-2</v>
      </c>
      <c r="G72" s="299" t="str">
        <f>CONCATENATE("(",ROUND((F72/$H74)*100,1),")")</f>
        <v>(0.4)</v>
      </c>
      <c r="H72" s="302">
        <f>SUM(B72,D72,F72)</f>
        <v>5.9739607482401249</v>
      </c>
      <c r="I72" s="299" t="str">
        <f>CONCATENATE("(",ROUND((H72/$H74)*100,1),")")</f>
        <v>(65.5)</v>
      </c>
      <c r="K72" s="302">
        <f>B77-B72</f>
        <v>-0.51069712743800455</v>
      </c>
      <c r="L72" s="302">
        <f>D77-D72</f>
        <v>-1.6227340911786181E-2</v>
      </c>
      <c r="M72" s="302">
        <f>F77-F72</f>
        <v>-2.6769279466823948E-3</v>
      </c>
      <c r="N72" s="302">
        <f>SUM(K72:M72)</f>
        <v>-0.52960139629647307</v>
      </c>
    </row>
    <row r="73" spans="1:14" x14ac:dyDescent="0.2">
      <c r="A73" s="282" t="s">
        <v>365</v>
      </c>
      <c r="B73" s="302">
        <f>'Ind T6'!L26</f>
        <v>2.6676892637398537</v>
      </c>
      <c r="C73" s="299" t="str">
        <f>CONCATENATE("(",ROUND((B73/$H74)*100,1),")")</f>
        <v>(29.2)</v>
      </c>
      <c r="D73" s="302">
        <f>'Ind T6'!M26</f>
        <v>0.3704272923628657</v>
      </c>
      <c r="E73" s="299" t="str">
        <f>CONCATENATE("(",ROUND((D73/$H74)*100,1),")")</f>
        <v>(4.1)</v>
      </c>
      <c r="F73" s="302">
        <f>'Ind T6'!N26</f>
        <v>0.11292269565715923</v>
      </c>
      <c r="G73" s="299" t="str">
        <f>CONCATENATE("(",ROUND((F73/$H74)*100,1),")")</f>
        <v>(1.2)</v>
      </c>
      <c r="H73" s="302">
        <f t="shared" ref="H73" si="66">SUM(B73,D73,F73)</f>
        <v>3.1510392517598786</v>
      </c>
      <c r="I73" s="299" t="str">
        <f>CONCATENATE("(",ROUND((H73/$H74)*100,1),")")</f>
        <v>(34.5)</v>
      </c>
      <c r="K73" s="302">
        <f t="shared" ref="K73:K74" si="67">B78-B73</f>
        <v>-0.11938567086442742</v>
      </c>
      <c r="L73" s="302">
        <f t="shared" ref="L73:L74" si="68">D78-D73</f>
        <v>-3.0046431310300381E-2</v>
      </c>
      <c r="M73" s="302">
        <f t="shared" ref="M73:M74" si="69">F78-F73</f>
        <v>-5.9665015287924811E-3</v>
      </c>
      <c r="N73" s="302">
        <f t="shared" ref="N73:N74" si="70">SUM(K73:M73)</f>
        <v>-0.15539860370352027</v>
      </c>
    </row>
    <row r="74" spans="1:14" x14ac:dyDescent="0.2">
      <c r="A74" s="282" t="s">
        <v>363</v>
      </c>
      <c r="B74" s="302">
        <f>SUM(B72:B73)</f>
        <v>8.3966923814771004</v>
      </c>
      <c r="C74" s="299" t="str">
        <f>CONCATENATE("(",ROUND((B74/$H74)*100,1),")")</f>
        <v>(92)</v>
      </c>
      <c r="D74" s="302">
        <f>SUM(D72:D73)</f>
        <v>0.57628507475739565</v>
      </c>
      <c r="E74" s="299" t="str">
        <f>CONCATENATE("(",ROUND((D74/$H74)*100,1),")")</f>
        <v>(6.3)</v>
      </c>
      <c r="F74" s="302">
        <f>SUM(F72:F73)</f>
        <v>0.15202254376550706</v>
      </c>
      <c r="G74" s="299" t="str">
        <f>CONCATENATE("(",ROUND((F74/$H74)*100,1),")")</f>
        <v>(1.7)</v>
      </c>
      <c r="H74" s="302">
        <f>SUM(H72:H73)</f>
        <v>9.1250000000000036</v>
      </c>
      <c r="I74" s="299" t="str">
        <f>CONCATENATE("(",ROUND((H74/$H74)*100,1),")")</f>
        <v>(100)</v>
      </c>
      <c r="K74" s="302">
        <f t="shared" si="67"/>
        <v>-0.63008279830243197</v>
      </c>
      <c r="L74" s="302">
        <f t="shared" si="68"/>
        <v>-4.6273772222086618E-2</v>
      </c>
      <c r="M74" s="302">
        <f t="shared" si="69"/>
        <v>-8.643429475474862E-3</v>
      </c>
      <c r="N74" s="302">
        <f t="shared" si="70"/>
        <v>-0.68499999999999339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5.2183059902992426</v>
      </c>
      <c r="C77" s="299" t="str">
        <f>CONCATENATE("(",ROUND((B77/$H79)*100,1),")")</f>
        <v>(61.8)</v>
      </c>
      <c r="D77" s="302">
        <f>'Ind T6'!R27</f>
        <v>0.18963044148274374</v>
      </c>
      <c r="E77" s="299" t="str">
        <f>CONCATENATE("(",ROUND((D77/$H79)*100,1),")")</f>
        <v>(2.2)</v>
      </c>
      <c r="F77" s="302">
        <f>'Ind T6'!S27</f>
        <v>3.6422920161665429E-2</v>
      </c>
      <c r="G77" s="299" t="str">
        <f>CONCATENATE("(",ROUND((F77/$H79)*100,1),")")</f>
        <v>(0.4)</v>
      </c>
      <c r="H77" s="302">
        <f>SUM(B77,D77,F77)</f>
        <v>5.4443593519436515</v>
      </c>
      <c r="I77" s="299" t="str">
        <f>CONCATENATE("(",ROUND((H77/$H79)*100,1),")")</f>
        <v>(64.5)</v>
      </c>
      <c r="K77" s="302">
        <f>B82-B77</f>
        <v>-1.1216568606109059</v>
      </c>
      <c r="L77" s="302">
        <f>D82-D77</f>
        <v>-3.7533047310648049E-2</v>
      </c>
      <c r="M77" s="302">
        <f>F82-F77</f>
        <v>-6.2002401744348859E-3</v>
      </c>
      <c r="N77" s="302">
        <f>SUM(K77:M77)</f>
        <v>-1.165390148095989</v>
      </c>
    </row>
    <row r="78" spans="1:14" x14ac:dyDescent="0.2">
      <c r="A78" s="282" t="s">
        <v>365</v>
      </c>
      <c r="B78" s="302">
        <f>'Ind T6'!Q26</f>
        <v>2.5483035928754263</v>
      </c>
      <c r="C78" s="299" t="str">
        <f>CONCATENATE("(",ROUND((B78/$H79)*100,1),")")</f>
        <v>(30.2)</v>
      </c>
      <c r="D78" s="302">
        <f>'Ind T6'!R26</f>
        <v>0.34038086105256532</v>
      </c>
      <c r="E78" s="299" t="str">
        <f>CONCATENATE("(",ROUND((D78/$H79)*100,1),")")</f>
        <v>(4)</v>
      </c>
      <c r="F78" s="302">
        <f>'Ind T6'!S26</f>
        <v>0.10695619412836675</v>
      </c>
      <c r="G78" s="299" t="str">
        <f>CONCATENATE("(",ROUND((F78/$H79)*100,1),")")</f>
        <v>(1.3)</v>
      </c>
      <c r="H78" s="302">
        <f t="shared" ref="H78" si="71">SUM(B78,D78,F78)</f>
        <v>2.9956406480563582</v>
      </c>
      <c r="I78" s="299" t="str">
        <f>CONCATENATE("(",ROUND((H78/$H79)*100,1),")")</f>
        <v>(35.5)</v>
      </c>
      <c r="K78" s="302">
        <f t="shared" ref="K78:K79" si="72">B83-B78</f>
        <v>-0.36383639749961683</v>
      </c>
      <c r="L78" s="302">
        <f t="shared" ref="L78:L79" si="73">D83-D78</f>
        <v>-6.9220164797023309E-2</v>
      </c>
      <c r="M78" s="302">
        <f t="shared" ref="M78:M79" si="74">F83-F78</f>
        <v>-1.7553289607379008E-2</v>
      </c>
      <c r="N78" s="302">
        <f t="shared" ref="N78:N79" si="75">SUM(K78:M78)</f>
        <v>-0.45060985190401914</v>
      </c>
    </row>
    <row r="79" spans="1:14" x14ac:dyDescent="0.2">
      <c r="A79" s="282" t="s">
        <v>363</v>
      </c>
      <c r="B79" s="302">
        <f>SUM(B77:B78)</f>
        <v>7.7666095831746684</v>
      </c>
      <c r="C79" s="299" t="str">
        <f>CONCATENATE("(",ROUND((B79/$H79)*100,1),")")</f>
        <v>(92)</v>
      </c>
      <c r="D79" s="302">
        <f>SUM(D77:D78)</f>
        <v>0.53001130253530904</v>
      </c>
      <c r="E79" s="299" t="str">
        <f>CONCATENATE("(",ROUND((D79/$H79)*100,1),")")</f>
        <v>(6.3)</v>
      </c>
      <c r="F79" s="302">
        <f>SUM(F77:F78)</f>
        <v>0.14337911429003219</v>
      </c>
      <c r="G79" s="299" t="str">
        <f>CONCATENATE("(",ROUND((F79/$H79)*100,1),")")</f>
        <v>(1.7)</v>
      </c>
      <c r="H79" s="302">
        <f>SUM(H77:H78)</f>
        <v>8.4400000000000102</v>
      </c>
      <c r="I79" s="299" t="str">
        <f>CONCATENATE("(",ROUND((H79/$H79)*100,1),")")</f>
        <v>(100)</v>
      </c>
      <c r="K79" s="302">
        <f t="shared" si="72"/>
        <v>-1.4854932581105222</v>
      </c>
      <c r="L79" s="302">
        <f t="shared" si="73"/>
        <v>-0.1067532121076713</v>
      </c>
      <c r="M79" s="302">
        <f t="shared" si="74"/>
        <v>-2.3753529781813915E-2</v>
      </c>
      <c r="N79" s="302">
        <f t="shared" si="75"/>
        <v>-1.6160000000000074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4.0966491296883367</v>
      </c>
      <c r="C82" s="299" t="str">
        <f>CONCATENATE("(",ROUND((B82/$H84)*100,1),")")</f>
        <v>(60)</v>
      </c>
      <c r="D82" s="302">
        <f>'Ind T6'!W27</f>
        <v>0.1520973941720957</v>
      </c>
      <c r="E82" s="299" t="str">
        <f>CONCATENATE("(",ROUND((D82/$H84)*100,1),")")</f>
        <v>(2.2)</v>
      </c>
      <c r="F82" s="302">
        <f>'Ind T6'!X27</f>
        <v>3.0222679987230543E-2</v>
      </c>
      <c r="G82" s="299" t="str">
        <f>CONCATENATE("(",ROUND((F82/$H84)*100,1),")")</f>
        <v>(0.4)</v>
      </c>
      <c r="H82" s="302">
        <f>SUM(B82,D82,F82)</f>
        <v>4.2789692038476623</v>
      </c>
      <c r="I82" s="299" t="str">
        <f>CONCATENATE("(",ROUND((H82/$H84)*100,1),")")</f>
        <v>(62.7)</v>
      </c>
      <c r="K82" s="302">
        <f>B82-B72</f>
        <v>-1.6323539880489104</v>
      </c>
      <c r="L82" s="302">
        <f>D82-D72</f>
        <v>-5.376038822243423E-2</v>
      </c>
      <c r="M82" s="302">
        <f>F82-F72</f>
        <v>-8.8771681211172807E-3</v>
      </c>
      <c r="N82" s="302">
        <f>SUM(K82:M82)</f>
        <v>-1.6949915443924619</v>
      </c>
    </row>
    <row r="83" spans="1:14" x14ac:dyDescent="0.2">
      <c r="A83" s="282" t="s">
        <v>365</v>
      </c>
      <c r="B83" s="302">
        <f>'Ind T6'!V26</f>
        <v>2.1844671953758095</v>
      </c>
      <c r="C83" s="299" t="str">
        <f>CONCATENATE("(",ROUND((B83/$H84)*100,1),")")</f>
        <v>(32)</v>
      </c>
      <c r="D83" s="302">
        <f>'Ind T6'!W26</f>
        <v>0.27116069625554201</v>
      </c>
      <c r="E83" s="299" t="str">
        <f>CONCATENATE("(",ROUND((D83/$H84)*100,1),")")</f>
        <v>(4)</v>
      </c>
      <c r="F83" s="302">
        <f>'Ind T6'!X26</f>
        <v>8.9402904520987744E-2</v>
      </c>
      <c r="G83" s="299" t="str">
        <f>CONCATENATE("(",ROUND((F83/$H84)*100,1),")")</f>
        <v>(1.3)</v>
      </c>
      <c r="H83" s="302">
        <f t="shared" ref="H83" si="76">SUM(B83,D83,F83)</f>
        <v>2.5450307961523393</v>
      </c>
      <c r="I83" s="299" t="str">
        <f>CONCATENATE("(",ROUND((H83/$H84)*100,1),")")</f>
        <v>(37.3)</v>
      </c>
      <c r="K83" s="302">
        <f t="shared" ref="K83:K84" si="77">B83-B73</f>
        <v>-0.48322206836404424</v>
      </c>
      <c r="L83" s="302">
        <f t="shared" ref="L83:L84" si="78">D83-D73</f>
        <v>-9.926659610732369E-2</v>
      </c>
      <c r="M83" s="302">
        <f t="shared" ref="M83:M84" si="79">F83-F73</f>
        <v>-2.3519791136171489E-2</v>
      </c>
      <c r="N83" s="302">
        <f t="shared" ref="N83:N84" si="80">SUM(K83:M83)</f>
        <v>-0.60600845560753946</v>
      </c>
    </row>
    <row r="84" spans="1:14" x14ac:dyDescent="0.2">
      <c r="A84" s="282" t="s">
        <v>363</v>
      </c>
      <c r="B84" s="302">
        <f>SUM(B82:B83)</f>
        <v>6.2811163250641462</v>
      </c>
      <c r="C84" s="299" t="str">
        <f>CONCATENATE("(",ROUND((B84/$H84)*100,1),")")</f>
        <v>(92)</v>
      </c>
      <c r="D84" s="302">
        <f>SUM(D82:D83)</f>
        <v>0.42325809042763773</v>
      </c>
      <c r="E84" s="299" t="str">
        <f>CONCATENATE("(",ROUND((D84/$H84)*100,1),")")</f>
        <v>(6.2)</v>
      </c>
      <c r="F84" s="302">
        <f>SUM(F82:F83)</f>
        <v>0.11962558450821828</v>
      </c>
      <c r="G84" s="299" t="str">
        <f>CONCATENATE("(",ROUND((F84/$H84)*100,1),")")</f>
        <v>(1.8)</v>
      </c>
      <c r="H84" s="302">
        <f>SUM(H82:H83)</f>
        <v>6.8240000000000016</v>
      </c>
      <c r="I84" s="299" t="str">
        <f>CONCATENATE("(",ROUND((H84/$H84)*100,1),")")</f>
        <v>(100)</v>
      </c>
      <c r="K84" s="302">
        <f t="shared" si="77"/>
        <v>-2.1155760564129542</v>
      </c>
      <c r="L84" s="302">
        <f t="shared" si="78"/>
        <v>-0.15302698432975792</v>
      </c>
      <c r="M84" s="302">
        <f t="shared" si="79"/>
        <v>-3.2396959257288777E-2</v>
      </c>
      <c r="N84" s="302">
        <f t="shared" si="80"/>
        <v>-2.3010000000000006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2.3780609378721547</v>
      </c>
      <c r="C93" s="299" t="str">
        <f>CONCATENATE("(",ROUND((B93/$H95)*100,1),")")</f>
        <v>(71.8)</v>
      </c>
      <c r="D93" s="302">
        <f>'Ind T6'!M36</f>
        <v>0.10997952868382783</v>
      </c>
      <c r="E93" s="299" t="str">
        <f>CONCATENATE("(",ROUND((D93/$H95)*100,1),")")</f>
        <v>(3.3)</v>
      </c>
      <c r="F93" s="302">
        <f>'Ind T6'!N36</f>
        <v>4.6120447512375186E-2</v>
      </c>
      <c r="G93" s="299" t="str">
        <f>CONCATENATE("(",ROUND((F93/$H95)*100,1),")")</f>
        <v>(1.4)</v>
      </c>
      <c r="H93" s="302">
        <f>SUM(B93,D93,F93)</f>
        <v>2.5341609140683579</v>
      </c>
      <c r="I93" s="299" t="str">
        <f>CONCATENATE("(",ROUND((H93/$H95)*100,1),")")</f>
        <v>(76.5)</v>
      </c>
      <c r="K93" s="302">
        <f>B98-B93</f>
        <v>5.3121555714813695E-2</v>
      </c>
      <c r="L93" s="302">
        <f>D98-D93</f>
        <v>5.2227770373089455E-3</v>
      </c>
      <c r="M93" s="302">
        <f>F98-F93</f>
        <v>3.1557266963994704E-3</v>
      </c>
      <c r="N93" s="302">
        <f>SUM(K93:M93)</f>
        <v>6.1500059448522111E-2</v>
      </c>
    </row>
    <row r="94" spans="1:14" x14ac:dyDescent="0.2">
      <c r="A94" s="282" t="s">
        <v>365</v>
      </c>
      <c r="B94" s="302">
        <f>'Ind T6'!L35</f>
        <v>0.57246512734701638</v>
      </c>
      <c r="C94" s="299" t="str">
        <f>CONCATENATE("(",ROUND((B94/$H95)*100,1),")")</f>
        <v>(17.3)</v>
      </c>
      <c r="D94" s="302">
        <f>'Ind T6'!M35</f>
        <v>0.14437276839235935</v>
      </c>
      <c r="E94" s="299" t="str">
        <f>CONCATENATE("(",ROUND((D94/$H95)*100,1),")")</f>
        <v>(4.4)</v>
      </c>
      <c r="F94" s="302">
        <f>'Ind T6'!N35</f>
        <v>6.1001190192275803E-2</v>
      </c>
      <c r="G94" s="299" t="str">
        <f>CONCATENATE("(",ROUND((F94/$H95)*100,1),")")</f>
        <v>(1.8)</v>
      </c>
      <c r="H94" s="302">
        <f t="shared" ref="H94" si="81">SUM(B94,D94,F94)</f>
        <v>0.77783908593165152</v>
      </c>
      <c r="I94" s="299" t="str">
        <f>CONCATENATE("(",ROUND((H94/$H95)*100,1),")")</f>
        <v>(23.5)</v>
      </c>
      <c r="K94" s="302">
        <f t="shared" ref="K94:K95" si="82">B99-B94</f>
        <v>5.4712518274243616E-3</v>
      </c>
      <c r="L94" s="302">
        <f t="shared" ref="L94:L95" si="83">D99-D94</f>
        <v>2.2046013762198891E-3</v>
      </c>
      <c r="M94" s="302">
        <f t="shared" ref="M94:M95" si="84">F99-F94</f>
        <v>-1.7591265218311336E-4</v>
      </c>
      <c r="N94" s="302">
        <f t="shared" ref="N94:N95" si="85">SUM(K94:M94)</f>
        <v>7.4999405514611373E-3</v>
      </c>
    </row>
    <row r="95" spans="1:14" x14ac:dyDescent="0.2">
      <c r="A95" s="282" t="s">
        <v>363</v>
      </c>
      <c r="B95" s="302">
        <f>SUM(B93:B94)</f>
        <v>2.9505260652191709</v>
      </c>
      <c r="C95" s="299" t="str">
        <f>CONCATENATE("(",ROUND((B95/$H95)*100,1),")")</f>
        <v>(89.1)</v>
      </c>
      <c r="D95" s="302">
        <f>SUM(D93:D94)</f>
        <v>0.25435229707618717</v>
      </c>
      <c r="E95" s="299" t="str">
        <f>CONCATENATE("(",ROUND((D95/$H95)*100,1),")")</f>
        <v>(7.7)</v>
      </c>
      <c r="F95" s="302">
        <f>SUM(F93:F94)</f>
        <v>0.107121637704651</v>
      </c>
      <c r="G95" s="299" t="str">
        <f>CONCATENATE("(",ROUND((F95/$H95)*100,1),")")</f>
        <v>(3.2)</v>
      </c>
      <c r="H95" s="302">
        <f>SUM(H93:H94)</f>
        <v>3.3120000000000092</v>
      </c>
      <c r="I95" s="299" t="str">
        <f>CONCATENATE("(",ROUND((H95/$H95)*100,1),")")</f>
        <v>(100)</v>
      </c>
      <c r="K95" s="302">
        <f t="shared" si="82"/>
        <v>5.8592807542237946E-2</v>
      </c>
      <c r="L95" s="302">
        <f t="shared" si="83"/>
        <v>7.4273784135288623E-3</v>
      </c>
      <c r="M95" s="302">
        <f t="shared" si="84"/>
        <v>2.9798140442163501E-3</v>
      </c>
      <c r="N95" s="302">
        <f t="shared" si="85"/>
        <v>6.8999999999983158E-2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2.4311824935869684</v>
      </c>
      <c r="C98" s="299" t="str">
        <f>CONCATENATE("(",ROUND((B98/$H100)*100,1),")")</f>
        <v>(71.9)</v>
      </c>
      <c r="D98" s="302">
        <f>'Ind T6'!R36</f>
        <v>0.11520230572113678</v>
      </c>
      <c r="E98" s="299" t="str">
        <f>CONCATENATE("(",ROUND((D98/$H100)*100,1),")")</f>
        <v>(3.4)</v>
      </c>
      <c r="F98" s="302">
        <f>'Ind T6'!S36</f>
        <v>4.9276174208774656E-2</v>
      </c>
      <c r="G98" s="299" t="str">
        <f>CONCATENATE("(",ROUND((F98/$H100)*100,1),")")</f>
        <v>(1.5)</v>
      </c>
      <c r="H98" s="302">
        <f>SUM(B98,D98,F98)</f>
        <v>2.5956609735168801</v>
      </c>
      <c r="I98" s="299" t="str">
        <f>CONCATENATE("(",ROUND((H98/$H100)*100,1),")")</f>
        <v>(76.8)</v>
      </c>
      <c r="K98" s="302">
        <f>B103-B98</f>
        <v>-5.1884930083931913E-2</v>
      </c>
      <c r="L98" s="302">
        <f>D103-D98</f>
        <v>7.2678860884544533E-3</v>
      </c>
      <c r="M98" s="302">
        <f>F103-F98</f>
        <v>1.4573664850229331E-3</v>
      </c>
      <c r="N98" s="302">
        <f>SUM(K98:M98)</f>
        <v>-4.3159677510454526E-2</v>
      </c>
    </row>
    <row r="99" spans="1:14" x14ac:dyDescent="0.2">
      <c r="A99" s="282" t="s">
        <v>365</v>
      </c>
      <c r="B99" s="302">
        <f>'Ind T6'!Q35</f>
        <v>0.57793637917444074</v>
      </c>
      <c r="C99" s="299" t="str">
        <f>CONCATENATE("(",ROUND((B99/$H100)*100,1),")")</f>
        <v>(17.1)</v>
      </c>
      <c r="D99" s="302">
        <f>'Ind T6'!R35</f>
        <v>0.14657736976857924</v>
      </c>
      <c r="E99" s="299" t="str">
        <f>CONCATENATE("(",ROUND((D99/$H100)*100,1),")")</f>
        <v>(4.3)</v>
      </c>
      <c r="F99" s="302">
        <f>'Ind T6'!S35</f>
        <v>6.082527754009269E-2</v>
      </c>
      <c r="G99" s="299" t="str">
        <f>CONCATENATE("(",ROUND((F99/$H100)*100,1),")")</f>
        <v>(1.8)</v>
      </c>
      <c r="H99" s="302">
        <f t="shared" ref="H99" si="86">SUM(B99,D99,F99)</f>
        <v>0.78533902648311271</v>
      </c>
      <c r="I99" s="299" t="str">
        <f>CONCATENATE("(",ROUND((H99/$H100)*100,1),")")</f>
        <v>(23.2)</v>
      </c>
      <c r="K99" s="302">
        <f t="shared" ref="K99:K100" si="87">B104-B99</f>
        <v>-1.2003253198495822E-2</v>
      </c>
      <c r="L99" s="302">
        <f t="shared" ref="L99:L100" si="88">D104-D99</f>
        <v>1.4993539208226492E-3</v>
      </c>
      <c r="M99" s="302">
        <f t="shared" ref="M99:M100" si="89">F104-F99</f>
        <v>2.663576788132338E-3</v>
      </c>
      <c r="N99" s="302">
        <f t="shared" ref="N99:N100" si="90">SUM(K99:M99)</f>
        <v>-7.8403224895408352E-3</v>
      </c>
    </row>
    <row r="100" spans="1:14" x14ac:dyDescent="0.2">
      <c r="A100" s="282" t="s">
        <v>363</v>
      </c>
      <c r="B100" s="302">
        <f>SUM(B98:B99)</f>
        <v>3.0091188727614089</v>
      </c>
      <c r="C100" s="299" t="str">
        <f>CONCATENATE("(",ROUND((B100/$H100)*100,1),")")</f>
        <v>(89)</v>
      </c>
      <c r="D100" s="302">
        <f>SUM(D98:D99)</f>
        <v>0.26177967548971603</v>
      </c>
      <c r="E100" s="299" t="str">
        <f>CONCATENATE("(",ROUND((D100/$H100)*100,1),")")</f>
        <v>(7.7)</v>
      </c>
      <c r="F100" s="302">
        <f>SUM(F98:F99)</f>
        <v>0.11010145174886735</v>
      </c>
      <c r="G100" s="299" t="str">
        <f>CONCATENATE("(",ROUND((F100/$H100)*100,1),")")</f>
        <v>(3.3)</v>
      </c>
      <c r="H100" s="302">
        <f>SUM(H98:H99)</f>
        <v>3.3809999999999927</v>
      </c>
      <c r="I100" s="299" t="str">
        <f>CONCATENATE("(",ROUND((H100/$H100)*100,1),")")</f>
        <v>(100)</v>
      </c>
      <c r="K100" s="302">
        <f t="shared" si="87"/>
        <v>-6.3888183282427402E-2</v>
      </c>
      <c r="L100" s="302">
        <f t="shared" si="88"/>
        <v>8.7672400092770886E-3</v>
      </c>
      <c r="M100" s="302">
        <f t="shared" si="89"/>
        <v>4.1209432731552642E-3</v>
      </c>
      <c r="N100" s="302">
        <f t="shared" si="90"/>
        <v>-5.0999999999995049E-2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2.3792975635030365</v>
      </c>
      <c r="C103" s="299" t="str">
        <f>CONCATENATE("(",ROUND((B103/$H105)*100,1),")")</f>
        <v>(71.5)</v>
      </c>
      <c r="D103" s="302">
        <f>'Ind T6'!W36</f>
        <v>0.12247019180959123</v>
      </c>
      <c r="E103" s="299" t="str">
        <f>CONCATENATE("(",ROUND((D103/$H105)*100,1),")")</f>
        <v>(3.7)</v>
      </c>
      <c r="F103" s="302">
        <f>'Ind T6'!X36</f>
        <v>5.0733540693797589E-2</v>
      </c>
      <c r="G103" s="299" t="str">
        <f>CONCATENATE("(",ROUND((F103/$H105)*100,1),")")</f>
        <v>(1.5)</v>
      </c>
      <c r="H103" s="302">
        <f>SUM(B103,D103,F103)</f>
        <v>2.5525012960064251</v>
      </c>
      <c r="I103" s="299" t="str">
        <f>CONCATENATE("(",ROUND((H103/$H105)*100,1),")")</f>
        <v>(76.7)</v>
      </c>
      <c r="K103" s="302">
        <f>B103-B93</f>
        <v>1.2366256308817825E-3</v>
      </c>
      <c r="L103" s="302">
        <f>D103-D93</f>
        <v>1.2490663125763399E-2</v>
      </c>
      <c r="M103" s="302">
        <f>F103-F93</f>
        <v>4.6130931814224035E-3</v>
      </c>
      <c r="N103" s="302">
        <f>SUM(K103:M103)</f>
        <v>1.8340381938067585E-2</v>
      </c>
    </row>
    <row r="104" spans="1:14" x14ac:dyDescent="0.2">
      <c r="A104" s="282" t="s">
        <v>365</v>
      </c>
      <c r="B104" s="302">
        <f>'Ind T6'!V35</f>
        <v>0.56593312597594492</v>
      </c>
      <c r="C104" s="299" t="str">
        <f>CONCATENATE("(",ROUND((B104/$H105)*100,1),")")</f>
        <v>(17)</v>
      </c>
      <c r="D104" s="302">
        <f>'Ind T6'!W35</f>
        <v>0.14807672368940189</v>
      </c>
      <c r="E104" s="299" t="str">
        <f>CONCATENATE("(",ROUND((D104/$H105)*100,1),")")</f>
        <v>(4.4)</v>
      </c>
      <c r="F104" s="302">
        <f>'Ind T6'!X35</f>
        <v>6.3488854328225028E-2</v>
      </c>
      <c r="G104" s="299" t="str">
        <f>CONCATENATE("(",ROUND((F104/$H105)*100,1),")")</f>
        <v>(1.9)</v>
      </c>
      <c r="H104" s="302">
        <f t="shared" ref="H104" si="91">SUM(B104,D104,F104)</f>
        <v>0.7774987039935719</v>
      </c>
      <c r="I104" s="299" t="str">
        <f>CONCATENATE("(",ROUND((H104/$H105)*100,1),")")</f>
        <v>(23.3)</v>
      </c>
      <c r="K104" s="302">
        <f t="shared" ref="K104:K105" si="92">B104-B94</f>
        <v>-6.5320013710714608E-3</v>
      </c>
      <c r="L104" s="302">
        <f t="shared" ref="L104:L105" si="93">D104-D94</f>
        <v>3.7039552970425382E-3</v>
      </c>
      <c r="M104" s="302">
        <f t="shared" ref="M104:M105" si="94">F104-F94</f>
        <v>2.4876641359492246E-3</v>
      </c>
      <c r="N104" s="302">
        <f t="shared" ref="N104:N105" si="95">SUM(K104:M104)</f>
        <v>-3.4038193807969797E-4</v>
      </c>
    </row>
    <row r="105" spans="1:14" x14ac:dyDescent="0.2">
      <c r="A105" s="282" t="s">
        <v>363</v>
      </c>
      <c r="B105" s="302">
        <f>SUM(B103:B104)</f>
        <v>2.9452306894789815</v>
      </c>
      <c r="C105" s="299" t="str">
        <f>CONCATENATE("(",ROUND((B105/$H105)*100,1),")")</f>
        <v>(88.4)</v>
      </c>
      <c r="D105" s="302">
        <f>SUM(D103:D104)</f>
        <v>0.27054691549899312</v>
      </c>
      <c r="E105" s="299" t="str">
        <f>CONCATENATE("(",ROUND((D105/$H105)*100,1),")")</f>
        <v>(8.1)</v>
      </c>
      <c r="F105" s="302">
        <f>SUM(F103:F104)</f>
        <v>0.11422239502202261</v>
      </c>
      <c r="G105" s="299" t="str">
        <f>CONCATENATE("(",ROUND((F105/$H105)*100,1),")")</f>
        <v>(3.4)</v>
      </c>
      <c r="H105" s="302">
        <f>SUM(H103:H104)</f>
        <v>3.329999999999997</v>
      </c>
      <c r="I105" s="299" t="str">
        <f>CONCATENATE("(",ROUND((H105/$H105)*100,1),")")</f>
        <v>(100)</v>
      </c>
      <c r="K105" s="302">
        <f t="shared" si="92"/>
        <v>-5.2953757401894563E-3</v>
      </c>
      <c r="L105" s="302">
        <f t="shared" si="93"/>
        <v>1.6194618422805951E-2</v>
      </c>
      <c r="M105" s="302">
        <f t="shared" si="94"/>
        <v>7.1007573173716143E-3</v>
      </c>
      <c r="N105" s="302">
        <f t="shared" si="95"/>
        <v>1.7999999999988109E-2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19.545188770561857</v>
      </c>
      <c r="C114" s="299" t="str">
        <f>CONCATENATE("(",ROUND((B114/$H116)*100,1),")")</f>
        <v>(69.4)</v>
      </c>
      <c r="D114" s="302">
        <f>'Ind T6'!M45</f>
        <v>1.1489172819002353</v>
      </c>
      <c r="E114" s="299" t="str">
        <f>CONCATENATE("(",ROUND((D114/$H116)*100,1),")")</f>
        <v>(4.1)</v>
      </c>
      <c r="F114" s="302">
        <f>'Ind T6'!N45</f>
        <v>1.0020631932316144</v>
      </c>
      <c r="G114" s="299" t="str">
        <f>CONCATENATE("(",ROUND((F114/$H116)*100,1),")")</f>
        <v>(3.6)</v>
      </c>
      <c r="H114" s="302">
        <f>SUM(B114,D114,F114)</f>
        <v>21.696169245693707</v>
      </c>
      <c r="I114" s="299" t="str">
        <f>CONCATENATE("(",ROUND((H114/$H116)*100,1),")")</f>
        <v>(77)</v>
      </c>
      <c r="K114" s="302">
        <f>B119-B114</f>
        <v>-0.72661694849249159</v>
      </c>
      <c r="L114" s="302">
        <f>D119-D114</f>
        <v>-4.9975366577614366E-2</v>
      </c>
      <c r="M114" s="302">
        <f>F119-F114</f>
        <v>-4.3796426784877496E-2</v>
      </c>
      <c r="N114" s="302">
        <f>SUM(K114:M114)</f>
        <v>-0.82038874185498345</v>
      </c>
    </row>
    <row r="115" spans="1:14" x14ac:dyDescent="0.2">
      <c r="A115" s="282" t="s">
        <v>365</v>
      </c>
      <c r="B115" s="302">
        <f>'Ind T6'!L44</f>
        <v>4.1593552922776498</v>
      </c>
      <c r="C115" s="299" t="str">
        <f>CONCATENATE("(",ROUND((B115/$H116)*100,1),")")</f>
        <v>(14.8)</v>
      </c>
      <c r="D115" s="302">
        <f>'Ind T6'!M44</f>
        <v>1.5846646597874443</v>
      </c>
      <c r="E115" s="299" t="str">
        <f>CONCATENATE("(",ROUND((D115/$H116)*100,1),")")</f>
        <v>(5.6)</v>
      </c>
      <c r="F115" s="302">
        <f>'Ind T6'!N44</f>
        <v>0.73781080224117201</v>
      </c>
      <c r="G115" s="299" t="str">
        <f>CONCATENATE("(",ROUND((F115/$H116)*100,1),")")</f>
        <v>(2.6)</v>
      </c>
      <c r="H115" s="302">
        <f t="shared" ref="H115" si="96">SUM(B115,D115,F115)</f>
        <v>6.4818307543062659</v>
      </c>
      <c r="I115" s="299" t="str">
        <f>CONCATENATE("(",ROUND((H115/$H116)*100,1),")")</f>
        <v>(23)</v>
      </c>
      <c r="K115" s="302">
        <f t="shared" ref="K115:K116" si="97">B120-B115</f>
        <v>-0.12696168311634626</v>
      </c>
      <c r="L115" s="302">
        <f t="shared" ref="L115:L116" si="98">D120-D115</f>
        <v>-6.3697297835404898E-2</v>
      </c>
      <c r="M115" s="302">
        <f t="shared" ref="M115:M116" si="99">F120-F115</f>
        <v>-6.2952277193356942E-2</v>
      </c>
      <c r="N115" s="302">
        <f t="shared" ref="N115:N116" si="100">SUM(K115:M115)</f>
        <v>-0.2536112581451081</v>
      </c>
    </row>
    <row r="116" spans="1:14" x14ac:dyDescent="0.2">
      <c r="A116" s="282" t="s">
        <v>363</v>
      </c>
      <c r="B116" s="302">
        <f>SUM(B114:B115)</f>
        <v>23.704544062839506</v>
      </c>
      <c r="C116" s="299" t="str">
        <f>CONCATENATE("(",ROUND((B116/$H116)*100,1),")")</f>
        <v>(84.1)</v>
      </c>
      <c r="D116" s="302">
        <f>SUM(D114:D115)</f>
        <v>2.7335819416876799</v>
      </c>
      <c r="E116" s="299" t="str">
        <f>CONCATENATE("(",ROUND((D116/$H116)*100,1),")")</f>
        <v>(9.7)</v>
      </c>
      <c r="F116" s="302">
        <f>SUM(F114:F115)</f>
        <v>1.7398739954727864</v>
      </c>
      <c r="G116" s="299" t="str">
        <f>CONCATENATE("(",ROUND((F116/$H116)*100,1),")")</f>
        <v>(6.2)</v>
      </c>
      <c r="H116" s="302">
        <f>SUM(H114:H115)</f>
        <v>28.177999999999972</v>
      </c>
      <c r="I116" s="299" t="str">
        <f>CONCATENATE("(",ROUND((H116/$H116)*100,1),")")</f>
        <v>(100)</v>
      </c>
      <c r="K116" s="302">
        <f t="shared" si="97"/>
        <v>-0.85357863160883696</v>
      </c>
      <c r="L116" s="302">
        <f t="shared" si="98"/>
        <v>-0.11367266441301949</v>
      </c>
      <c r="M116" s="302">
        <f t="shared" si="99"/>
        <v>-0.10674870397823444</v>
      </c>
      <c r="N116" s="302">
        <f t="shared" si="100"/>
        <v>-1.0740000000000909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18.818571822069366</v>
      </c>
      <c r="C119" s="299" t="str">
        <f>CONCATENATE("(",ROUND((B119/$H121)*100,1),")")</f>
        <v>(69.4)</v>
      </c>
      <c r="D119" s="302">
        <f>'Ind T6'!R45</f>
        <v>1.098941915322621</v>
      </c>
      <c r="E119" s="299" t="str">
        <f>CONCATENATE("(",ROUND((D119/$H121)*100,1),")")</f>
        <v>(4.1)</v>
      </c>
      <c r="F119" s="302">
        <f>'Ind T6'!S45</f>
        <v>0.95826676644673692</v>
      </c>
      <c r="G119" s="299" t="str">
        <f>CONCATENATE("(",ROUND((F119/$H121)*100,1),")")</f>
        <v>(3.5)</v>
      </c>
      <c r="H119" s="302">
        <f>SUM(B119,D119,F119)</f>
        <v>20.875780503838723</v>
      </c>
      <c r="I119" s="299" t="str">
        <f>CONCATENATE("(",ROUND((H119/$H121)*100,1),")")</f>
        <v>(77)</v>
      </c>
      <c r="K119" s="302">
        <f>B124-B119</f>
        <v>-1.6610105761197147</v>
      </c>
      <c r="L119" s="302">
        <f>D124-D119</f>
        <v>-9.0168928834570172E-2</v>
      </c>
      <c r="M119" s="302">
        <f>F124-F119</f>
        <v>-4.2425211556543885E-2</v>
      </c>
      <c r="N119" s="302">
        <f>SUM(K119:M119)</f>
        <v>-1.7936047165108286</v>
      </c>
    </row>
    <row r="120" spans="1:14" x14ac:dyDescent="0.2">
      <c r="A120" s="282" t="s">
        <v>365</v>
      </c>
      <c r="B120" s="302">
        <f>'Ind T6'!Q44</f>
        <v>4.0323936091613035</v>
      </c>
      <c r="C120" s="299" t="str">
        <f>CONCATENATE("(",ROUND((B120/$H121)*100,1),")")</f>
        <v>(14.9)</v>
      </c>
      <c r="D120" s="302">
        <f>'Ind T6'!R44</f>
        <v>1.5209673619520394</v>
      </c>
      <c r="E120" s="299" t="str">
        <f>CONCATENATE("(",ROUND((D120/$H121)*100,1),")")</f>
        <v>(5.6)</v>
      </c>
      <c r="F120" s="302">
        <f>'Ind T6'!S44</f>
        <v>0.67485852504781507</v>
      </c>
      <c r="G120" s="299" t="str">
        <f>CONCATENATE("(",ROUND((F120/$H121)*100,1),")")</f>
        <v>(2.5)</v>
      </c>
      <c r="H120" s="302">
        <f t="shared" ref="H120" si="101">SUM(B120,D120,F120)</f>
        <v>6.2282194961611586</v>
      </c>
      <c r="I120" s="299" t="str">
        <f>CONCATENATE("(",ROUND((H120/$H121)*100,1),")")</f>
        <v>(23)</v>
      </c>
      <c r="K120" s="302">
        <f t="shared" ref="K120:K121" si="102">B125-B120</f>
        <v>-0.26262319687058389</v>
      </c>
      <c r="L120" s="302">
        <f t="shared" ref="L120:L121" si="103">D125-D120</f>
        <v>-0.1142886247041135</v>
      </c>
      <c r="M120" s="302">
        <f t="shared" ref="M120:M121" si="104">F125-F120</f>
        <v>-7.3483461914302217E-2</v>
      </c>
      <c r="N120" s="302">
        <f t="shared" ref="N120:N121" si="105">SUM(K120:M120)</f>
        <v>-0.4503952834889996</v>
      </c>
    </row>
    <row r="121" spans="1:14" x14ac:dyDescent="0.2">
      <c r="A121" s="282" t="s">
        <v>363</v>
      </c>
      <c r="B121" s="302">
        <f>SUM(B119:B120)</f>
        <v>22.850965431230669</v>
      </c>
      <c r="C121" s="299" t="str">
        <f>CONCATENATE("(",ROUND((B121/$H121)*100,1),")")</f>
        <v>(84.3)</v>
      </c>
      <c r="D121" s="302">
        <f>SUM(D119:D120)</f>
        <v>2.6199092772746604</v>
      </c>
      <c r="E121" s="299" t="str">
        <f>CONCATENATE("(",ROUND((D121/$H121)*100,1),")")</f>
        <v>(9.7)</v>
      </c>
      <c r="F121" s="302">
        <f>SUM(F119:F120)</f>
        <v>1.633125291494552</v>
      </c>
      <c r="G121" s="299" t="str">
        <f>CONCATENATE("(",ROUND((F121/$H121)*100,1),")")</f>
        <v>(6)</v>
      </c>
      <c r="H121" s="302">
        <f>SUM(H119:H120)</f>
        <v>27.103999999999882</v>
      </c>
      <c r="I121" s="299" t="str">
        <f>CONCATENATE("(",ROUND((H121/$H121)*100,1),")")</f>
        <v>(100)</v>
      </c>
      <c r="K121" s="302">
        <f t="shared" si="102"/>
        <v>-1.9236337729902999</v>
      </c>
      <c r="L121" s="302">
        <f t="shared" si="103"/>
        <v>-0.20445755353868345</v>
      </c>
      <c r="M121" s="302">
        <f t="shared" si="104"/>
        <v>-0.1159086734708461</v>
      </c>
      <c r="N121" s="302">
        <f t="shared" si="105"/>
        <v>-2.2439999999998292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17.157561245949651</v>
      </c>
      <c r="C124" s="299" t="str">
        <f>CONCATENATE("(",ROUND((B124/$H126)*100,1),")")</f>
        <v>(69)</v>
      </c>
      <c r="D124" s="302">
        <f>'Ind T6'!W45</f>
        <v>1.0087729864880508</v>
      </c>
      <c r="E124" s="299" t="str">
        <f>CONCATENATE("(",ROUND((D124/$H126)*100,1),")")</f>
        <v>(4.1)</v>
      </c>
      <c r="F124" s="302">
        <f>'Ind T6'!X45</f>
        <v>0.91584155489019303</v>
      </c>
      <c r="G124" s="299" t="str">
        <f>CONCATENATE("(",ROUND((F124/$H126)*100,1),")")</f>
        <v>(3.7)</v>
      </c>
      <c r="H124" s="302">
        <f>SUM(B124,D124,F124)</f>
        <v>19.082175787327895</v>
      </c>
      <c r="I124" s="299" t="str">
        <f>CONCATENATE("(",ROUND((H124/$H126)*100,1),")")</f>
        <v>(76.8)</v>
      </c>
      <c r="K124" s="302">
        <f>B124-B114</f>
        <v>-2.3876275246122063</v>
      </c>
      <c r="L124" s="302">
        <f>D124-D114</f>
        <v>-0.14014429541218454</v>
      </c>
      <c r="M124" s="302">
        <f>F124-F114</f>
        <v>-8.6221638341421381E-2</v>
      </c>
      <c r="N124" s="302">
        <f>SUM(K124:M124)</f>
        <v>-2.6139934583658126</v>
      </c>
    </row>
    <row r="125" spans="1:14" x14ac:dyDescent="0.2">
      <c r="A125" s="282" t="s">
        <v>365</v>
      </c>
      <c r="B125" s="302">
        <f>'Ind T6'!V44</f>
        <v>3.7697704122907196</v>
      </c>
      <c r="C125" s="299" t="str">
        <f>CONCATENATE("(",ROUND((B125/$H126)*100,1),")")</f>
        <v>(15.2)</v>
      </c>
      <c r="D125" s="302">
        <f>'Ind T6'!W44</f>
        <v>1.4066787372479259</v>
      </c>
      <c r="E125" s="299" t="str">
        <f>CONCATENATE("(",ROUND((D125/$H126)*100,1),")")</f>
        <v>(5.7)</v>
      </c>
      <c r="F125" s="302">
        <f>'Ind T6'!X44</f>
        <v>0.60137506313351285</v>
      </c>
      <c r="G125" s="299" t="str">
        <f>CONCATENATE("(",ROUND((F125/$H126)*100,1),")")</f>
        <v>(2.4)</v>
      </c>
      <c r="H125" s="302">
        <f t="shared" ref="H125" si="106">SUM(B125,D125,F125)</f>
        <v>5.777824212672158</v>
      </c>
      <c r="I125" s="299" t="str">
        <f>CONCATENATE("(",ROUND((H125/$H126)*100,1),")")</f>
        <v>(23.2)</v>
      </c>
      <c r="K125" s="302">
        <f t="shared" ref="K125:K126" si="107">B125-B115</f>
        <v>-0.38958487998693014</v>
      </c>
      <c r="L125" s="302">
        <f t="shared" ref="L125:L126" si="108">D125-D115</f>
        <v>-0.17798592253951839</v>
      </c>
      <c r="M125" s="302">
        <f t="shared" ref="M125:M126" si="109">F125-F115</f>
        <v>-0.13643573910765916</v>
      </c>
      <c r="N125" s="302">
        <f t="shared" ref="N125:N126" si="110">SUM(K125:M125)</f>
        <v>-0.7040065416341077</v>
      </c>
    </row>
    <row r="126" spans="1:14" x14ac:dyDescent="0.2">
      <c r="A126" s="282" t="s">
        <v>363</v>
      </c>
      <c r="B126" s="302">
        <f>SUM(B124:B125)</f>
        <v>20.927331658240369</v>
      </c>
      <c r="C126" s="299" t="str">
        <f>CONCATENATE("(",ROUND((B126/$H126)*100,1),")")</f>
        <v>(84.2)</v>
      </c>
      <c r="D126" s="302">
        <f>SUM(D124:D125)</f>
        <v>2.4154517237359769</v>
      </c>
      <c r="E126" s="299" t="str">
        <f>CONCATENATE("(",ROUND((D126/$H126)*100,1),")")</f>
        <v>(9.7)</v>
      </c>
      <c r="F126" s="302">
        <f>SUM(F124:F125)</f>
        <v>1.5172166180237059</v>
      </c>
      <c r="G126" s="299" t="str">
        <f>CONCATENATE("(",ROUND((F126/$H126)*100,1),")")</f>
        <v>(6.1)</v>
      </c>
      <c r="H126" s="302">
        <f>SUM(H124:H125)</f>
        <v>24.860000000000053</v>
      </c>
      <c r="I126" s="299" t="str">
        <f>CONCATENATE("(",ROUND((H126/$H126)*100,1),")")</f>
        <v>(100)</v>
      </c>
      <c r="K126" s="302">
        <f t="shared" si="107"/>
        <v>-2.7772124045991369</v>
      </c>
      <c r="L126" s="302">
        <f t="shared" si="108"/>
        <v>-0.31813021795170293</v>
      </c>
      <c r="M126" s="302">
        <f t="shared" si="109"/>
        <v>-0.22265737744908054</v>
      </c>
      <c r="N126" s="302">
        <f t="shared" si="110"/>
        <v>-3.3179999999999206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0.23798609731765358</v>
      </c>
      <c r="C135" s="299" t="str">
        <f>CONCATENATE("(",ROUND((B135/$H137)*100,1),")")</f>
        <v>(70.8)</v>
      </c>
      <c r="D135" s="302">
        <f>'Ind T6'!M54</f>
        <v>4.6713008937596442E-3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0.24265739821141322</v>
      </c>
      <c r="I135" s="299" t="str">
        <f>CONCATENATE("(",ROUND((H135/$H137)*100,1),")")</f>
        <v>(72.2)</v>
      </c>
      <c r="K135" s="302">
        <f>B140-B135</f>
        <v>-1.015759957443102E-2</v>
      </c>
      <c r="L135" s="302">
        <f>D140-D135</f>
        <v>-8.9740610102519332E-5</v>
      </c>
      <c r="M135" s="302">
        <f>F140-F135</f>
        <v>0</v>
      </c>
      <c r="N135" s="302">
        <f>SUM(K135:M135)</f>
        <v>-1.0247340184533538E-2</v>
      </c>
    </row>
    <row r="136" spans="1:14" x14ac:dyDescent="0.2">
      <c r="A136" s="282" t="s">
        <v>365</v>
      </c>
      <c r="B136" s="302">
        <f>'Ind T6'!L53</f>
        <v>7.4282025819833689E-2</v>
      </c>
      <c r="C136" s="299" t="str">
        <f>CONCATENATE("(",ROUND((B136/$H137)*100,1),")")</f>
        <v>(22.1)</v>
      </c>
      <c r="D136" s="302">
        <f>'Ind T6'!M53</f>
        <v>1.9060575968753192E-2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9.3342601788586888E-2</v>
      </c>
      <c r="I136" s="299" t="str">
        <f>CONCATENATE("(",ROUND((H136/$H137)*100,1),")")</f>
        <v>(27.8)</v>
      </c>
      <c r="K136" s="302">
        <f t="shared" ref="K136:K137" si="112">B141-B136</f>
        <v>-2.0599755294193611E-3</v>
      </c>
      <c r="L136" s="302">
        <f t="shared" ref="L136:L137" si="113">D141-D136</f>
        <v>-6.9268428604711899E-4</v>
      </c>
      <c r="M136" s="302">
        <f t="shared" ref="M136:M137" si="114">F141-F136</f>
        <v>0</v>
      </c>
      <c r="N136" s="302">
        <f t="shared" ref="N136:N137" si="115">SUM(K136:M136)</f>
        <v>-2.7526598154664801E-3</v>
      </c>
    </row>
    <row r="137" spans="1:14" x14ac:dyDescent="0.2">
      <c r="A137" s="282" t="s">
        <v>363</v>
      </c>
      <c r="B137" s="302">
        <f>SUM(B135:B136)</f>
        <v>0.31226812313748725</v>
      </c>
      <c r="C137" s="299" t="str">
        <f>CONCATENATE("(",ROUND((B137/$H137)*100,1),")")</f>
        <v>(92.9)</v>
      </c>
      <c r="D137" s="302">
        <f>SUM(D135:D136)</f>
        <v>2.3731876862512838E-2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0.33600000000000008</v>
      </c>
      <c r="I137" s="299" t="str">
        <f>CONCATENATE("(",ROUND((H137/$H137)*100,1),")")</f>
        <v>(100)</v>
      </c>
      <c r="K137" s="302">
        <f t="shared" si="112"/>
        <v>-1.2217575103850353E-2</v>
      </c>
      <c r="L137" s="302">
        <f t="shared" si="113"/>
        <v>-7.8242489614964092E-4</v>
      </c>
      <c r="M137" s="302">
        <f t="shared" si="114"/>
        <v>0</v>
      </c>
      <c r="N137" s="302">
        <f t="shared" si="115"/>
        <v>-1.2999999999999994E-2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0.22782849774322256</v>
      </c>
      <c r="C140" s="299" t="str">
        <f>CONCATENATE("(",ROUND((B140/$H142)*100,1),")")</f>
        <v>(70.5)</v>
      </c>
      <c r="D140" s="302">
        <f>'Ind T6'!R54</f>
        <v>4.5815602836571248E-3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0.2324100580268797</v>
      </c>
      <c r="I140" s="299" t="str">
        <f>CONCATENATE("(",ROUND((H140/$H142)*100,1),")")</f>
        <v>(72)</v>
      </c>
      <c r="K140" s="302">
        <f>B145-B140</f>
        <v>-3.3410253277831869E-3</v>
      </c>
      <c r="L140" s="302">
        <f>D145-D140</f>
        <v>1.2738428341733422E-4</v>
      </c>
      <c r="M140" s="302">
        <f>F145-F140</f>
        <v>0</v>
      </c>
      <c r="N140" s="302">
        <f>SUM(K140:M140)</f>
        <v>-3.2136410443658527E-3</v>
      </c>
    </row>
    <row r="141" spans="1:14" x14ac:dyDescent="0.2">
      <c r="A141" s="282" t="s">
        <v>365</v>
      </c>
      <c r="B141" s="302">
        <f>'Ind T6'!Q53</f>
        <v>7.2222050290414327E-2</v>
      </c>
      <c r="C141" s="299" t="str">
        <f>CONCATENATE("(",ROUND((B141/$H142)*100,1),")")</f>
        <v>(22.4)</v>
      </c>
      <c r="D141" s="302">
        <f>'Ind T6'!R53</f>
        <v>1.8367891682706073E-2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9.0589941973120397E-2</v>
      </c>
      <c r="I141" s="299" t="str">
        <f>CONCATENATE("(",ROUND((H141/$H142)*100,1),")")</f>
        <v>(28)</v>
      </c>
      <c r="K141" s="302">
        <f t="shared" ref="K141:K142" si="117">B146-B141</f>
        <v>1.2458193691489983E-3</v>
      </c>
      <c r="L141" s="302">
        <f t="shared" ref="L141:L142" si="118">D146-D141</f>
        <v>-3.2178324783502937E-5</v>
      </c>
      <c r="M141" s="302">
        <f t="shared" ref="M141:M142" si="119">F146-F141</f>
        <v>0</v>
      </c>
      <c r="N141" s="302">
        <f t="shared" ref="N141:N142" si="120">SUM(K141:M141)</f>
        <v>1.2136410443654953E-3</v>
      </c>
    </row>
    <row r="142" spans="1:14" x14ac:dyDescent="0.2">
      <c r="A142" s="282" t="s">
        <v>363</v>
      </c>
      <c r="B142" s="302">
        <f>SUM(B140:B141)</f>
        <v>0.3000505480336369</v>
      </c>
      <c r="C142" s="299" t="str">
        <f>CONCATENATE("(",ROUND((B142/$H142)*100,1),")")</f>
        <v>(92.9)</v>
      </c>
      <c r="D142" s="302">
        <f>SUM(D140:D141)</f>
        <v>2.2949451966363197E-2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0.32300000000000006</v>
      </c>
      <c r="I142" s="299" t="str">
        <f>CONCATENATE("(",ROUND((H142/$H142)*100,1),")")</f>
        <v>(100)</v>
      </c>
      <c r="K142" s="302">
        <f t="shared" si="117"/>
        <v>-2.0952059586342164E-3</v>
      </c>
      <c r="L142" s="302">
        <f t="shared" si="118"/>
        <v>9.5205958633833021E-5</v>
      </c>
      <c r="M142" s="302">
        <f t="shared" si="119"/>
        <v>0</v>
      </c>
      <c r="N142" s="302">
        <f t="shared" si="120"/>
        <v>-2.0000000000003834E-3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0.22448747241543937</v>
      </c>
      <c r="C145" s="299" t="str">
        <f>CONCATENATE("(",ROUND((B145/$H147)*100,1),")")</f>
        <v>(69.9)</v>
      </c>
      <c r="D145" s="302">
        <f>'Ind T6'!W54</f>
        <v>4.7089445670744591E-3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0.22919641698251383</v>
      </c>
      <c r="I145" s="299" t="str">
        <f>CONCATENATE("(",ROUND((H145/$H147)*100,1),")")</f>
        <v>(71.4)</v>
      </c>
      <c r="K145" s="302">
        <f>B145-B135</f>
        <v>-1.3498624902214207E-2</v>
      </c>
      <c r="L145" s="302">
        <f>D145-D135</f>
        <v>3.7643673314814892E-5</v>
      </c>
      <c r="M145" s="302">
        <f>F145-F135</f>
        <v>0</v>
      </c>
      <c r="N145" s="302">
        <f>SUM(K145:M145)</f>
        <v>-1.3460981228899393E-2</v>
      </c>
    </row>
    <row r="146" spans="1:14" x14ac:dyDescent="0.2">
      <c r="A146" s="282" t="s">
        <v>365</v>
      </c>
      <c r="B146" s="302">
        <f>'Ind T6'!V53</f>
        <v>7.3467869659563326E-2</v>
      </c>
      <c r="C146" s="299" t="str">
        <f>CONCATENATE("(",ROUND((B146/$H147)*100,1),")")</f>
        <v>(22.9)</v>
      </c>
      <c r="D146" s="302">
        <f>'Ind T6'!W53</f>
        <v>1.833571335792257E-2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9.1803583017485896E-2</v>
      </c>
      <c r="I146" s="299" t="str">
        <f>CONCATENATE("(",ROUND((H146/$H147)*100,1),")")</f>
        <v>(28.6)</v>
      </c>
      <c r="K146" s="302">
        <f t="shared" ref="K146:K147" si="122">B146-B136</f>
        <v>-8.1415616027036286E-4</v>
      </c>
      <c r="L146" s="302">
        <f t="shared" ref="L146:L147" si="123">D146-D136</f>
        <v>-7.2486261083062192E-4</v>
      </c>
      <c r="M146" s="302">
        <f t="shared" ref="M146:M147" si="124">F146-F136</f>
        <v>0</v>
      </c>
      <c r="N146" s="302">
        <f t="shared" ref="N146:N147" si="125">SUM(K146:M146)</f>
        <v>-1.5390187711009848E-3</v>
      </c>
    </row>
    <row r="147" spans="1:14" x14ac:dyDescent="0.2">
      <c r="A147" s="282" t="s">
        <v>363</v>
      </c>
      <c r="B147" s="302">
        <f>SUM(B145:B146)</f>
        <v>0.29795534207500268</v>
      </c>
      <c r="C147" s="299" t="str">
        <f>CONCATENATE("(",ROUND((B147/$H147)*100,1),")")</f>
        <v>(92.8)</v>
      </c>
      <c r="D147" s="302">
        <f>SUM(D145:D146)</f>
        <v>2.304465792499703E-2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0.32099999999999973</v>
      </c>
      <c r="I147" s="299" t="str">
        <f>CONCATENATE("(",ROUND((H147/$H147)*100,1),")")</f>
        <v>(100)</v>
      </c>
      <c r="K147" s="302">
        <f t="shared" si="122"/>
        <v>-1.431278106248457E-2</v>
      </c>
      <c r="L147" s="302">
        <f t="shared" si="123"/>
        <v>-6.872189375158079E-4</v>
      </c>
      <c r="M147" s="302">
        <f t="shared" si="124"/>
        <v>0</v>
      </c>
      <c r="N147" s="302">
        <f t="shared" si="125"/>
        <v>-1.5000000000000378E-2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1.4783005393256621</v>
      </c>
      <c r="C156" s="299" t="str">
        <f>CONCATENATE("(",ROUND((B156/$H158)*100,1),")")</f>
        <v>(56.3)</v>
      </c>
      <c r="D156" s="302">
        <f>'Ind T6'!M63</f>
        <v>0.19617258341808289</v>
      </c>
      <c r="E156" s="299" t="str">
        <f>CONCATENATE("(",ROUND((D156/$H158)*100,1),")")</f>
        <v>(7.5)</v>
      </c>
      <c r="F156" s="302">
        <f>'Ind T6'!N63</f>
        <v>0.12704510164002827</v>
      </c>
      <c r="G156" s="299" t="str">
        <f>CONCATENATE("(",ROUND((F156/$H158)*100,1),")")</f>
        <v>(4.8)</v>
      </c>
      <c r="H156" s="302">
        <f>SUM(B156,D156,F156)</f>
        <v>1.8015182243837733</v>
      </c>
      <c r="I156" s="299" t="str">
        <f>CONCATENATE("(",ROUND((H156/$H158)*100,1),")")</f>
        <v>(68.6)</v>
      </c>
      <c r="K156" s="302">
        <f>B161-B156</f>
        <v>5.023532179150636E-2</v>
      </c>
      <c r="L156" s="302">
        <f>D161-D156</f>
        <v>8.9379693442450392E-3</v>
      </c>
      <c r="M156" s="302">
        <f>F161-F156</f>
        <v>3.4594449452837739E-4</v>
      </c>
      <c r="N156" s="302">
        <f>SUM(K156:M156)</f>
        <v>5.9519235630279776E-2</v>
      </c>
    </row>
    <row r="157" spans="1:14" x14ac:dyDescent="0.2">
      <c r="A157" s="282" t="s">
        <v>365</v>
      </c>
      <c r="B157" s="302">
        <f>'Ind T6'!L62</f>
        <v>0.46910158240508321</v>
      </c>
      <c r="C157" s="299" t="str">
        <f>CONCATENATE("(",ROUND((B157/$H158)*100,1),")")</f>
        <v>(17.9)</v>
      </c>
      <c r="D157" s="302">
        <f>'Ind T6'!M62</f>
        <v>0.34408048361616328</v>
      </c>
      <c r="E157" s="299" t="str">
        <f>CONCATENATE("(",ROUND((D157/$H158)*100,1),")")</f>
        <v>(13.1)</v>
      </c>
      <c r="F157" s="302">
        <f>'Ind T6'!N62</f>
        <v>1.2299709594988713E-2</v>
      </c>
      <c r="G157" s="299" t="str">
        <f>CONCATENATE("(",ROUND((F157/$H158)*100,1),")")</f>
        <v>(0.5)</v>
      </c>
      <c r="H157" s="302">
        <f t="shared" ref="H157" si="126">SUM(B157,D157,F157)</f>
        <v>0.82548177561623526</v>
      </c>
      <c r="I157" s="299" t="str">
        <f>CONCATENATE("(",ROUND((H157/$H158)*100,1),")")</f>
        <v>(31.4)</v>
      </c>
      <c r="K157" s="302">
        <f t="shared" ref="K157:K158" si="127">B162-B157</f>
        <v>3.8425598967143315E-2</v>
      </c>
      <c r="L157" s="302">
        <f t="shared" ref="L157:L158" si="128">D162-D157</f>
        <v>1.8662778149629078E-2</v>
      </c>
      <c r="M157" s="302">
        <f t="shared" ref="M157:M158" si="129">F162-F157</f>
        <v>3.9238725294376241E-4</v>
      </c>
      <c r="N157" s="302">
        <f t="shared" ref="N157:N158" si="130">SUM(K157:M157)</f>
        <v>5.7480764369716157E-2</v>
      </c>
    </row>
    <row r="158" spans="1:14" x14ac:dyDescent="0.2">
      <c r="A158" s="282" t="s">
        <v>363</v>
      </c>
      <c r="B158" s="302">
        <f>SUM(B156:B157)</f>
        <v>1.9474021217307453</v>
      </c>
      <c r="C158" s="299" t="str">
        <f>CONCATENATE("(",ROUND((B158/$H158)*100,1),")")</f>
        <v>(74.1)</v>
      </c>
      <c r="D158" s="302">
        <f>SUM(D156:D157)</f>
        <v>0.54025306703424614</v>
      </c>
      <c r="E158" s="299" t="str">
        <f>CONCATENATE("(",ROUND((D158/$H158)*100,1),")")</f>
        <v>(20.6)</v>
      </c>
      <c r="F158" s="302">
        <f>SUM(F156:F157)</f>
        <v>0.13934481123501699</v>
      </c>
      <c r="G158" s="299" t="str">
        <f>CONCATENATE("(",ROUND((F158/$H158)*100,1),")")</f>
        <v>(5.3)</v>
      </c>
      <c r="H158" s="302">
        <f>SUM(H156:H157)</f>
        <v>2.6270000000000087</v>
      </c>
      <c r="I158" s="299" t="str">
        <f>CONCATENATE("(",ROUND((H158/$H158)*100,1),")")</f>
        <v>(100)</v>
      </c>
      <c r="K158" s="302">
        <f t="shared" si="127"/>
        <v>8.8660920758649731E-2</v>
      </c>
      <c r="L158" s="302">
        <f t="shared" si="128"/>
        <v>2.7600747493874089E-2</v>
      </c>
      <c r="M158" s="302">
        <f t="shared" si="129"/>
        <v>7.3833174747214847E-4</v>
      </c>
      <c r="N158" s="302">
        <f t="shared" si="130"/>
        <v>0.11699999999999597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1.5285358611171684</v>
      </c>
      <c r="C161" s="299" t="str">
        <f>CONCATENATE("(",ROUND((B161/$H163)*100,1),")")</f>
        <v>(55.7)</v>
      </c>
      <c r="D161" s="302">
        <f>'Ind T6'!R63</f>
        <v>0.20511055276232792</v>
      </c>
      <c r="E161" s="299" t="str">
        <f>CONCATENATE("(",ROUND((D161/$H163)*100,1),")")</f>
        <v>(7.5)</v>
      </c>
      <c r="F161" s="302">
        <f>'Ind T6'!S63</f>
        <v>0.12739104613455665</v>
      </c>
      <c r="G161" s="299" t="str">
        <f>CONCATENATE("(",ROUND((F161/$H163)*100,1),")")</f>
        <v>(4.6)</v>
      </c>
      <c r="H161" s="302">
        <f>SUM(B161,D161,F161)</f>
        <v>1.8610374600140529</v>
      </c>
      <c r="I161" s="299" t="str">
        <f>CONCATENATE("(",ROUND((H161/$H163)*100,1),")")</f>
        <v>(67.8)</v>
      </c>
      <c r="K161" s="302">
        <f>B166-B161</f>
        <v>6.2671624638272361E-2</v>
      </c>
      <c r="L161" s="302">
        <f>D166-D161</f>
        <v>1.1685541622346862E-2</v>
      </c>
      <c r="M161" s="302">
        <f>F166-F161</f>
        <v>-3.5075636308726926E-3</v>
      </c>
      <c r="N161" s="302">
        <f>SUM(K161:M161)</f>
        <v>7.084960262974653E-2</v>
      </c>
    </row>
    <row r="162" spans="1:14" x14ac:dyDescent="0.2">
      <c r="A162" s="282" t="s">
        <v>365</v>
      </c>
      <c r="B162" s="302">
        <f>'Ind T6'!Q62</f>
        <v>0.50752718137222652</v>
      </c>
      <c r="C162" s="299" t="str">
        <f>CONCATENATE("(",ROUND((B162/$H163)*100,1),")")</f>
        <v>(18.5)</v>
      </c>
      <c r="D162" s="302">
        <f>'Ind T6'!R62</f>
        <v>0.36274326176579236</v>
      </c>
      <c r="E162" s="299" t="str">
        <f>CONCATENATE("(",ROUND((D162/$H163)*100,1),")")</f>
        <v>(13.2)</v>
      </c>
      <c r="F162" s="302">
        <f>'Ind T6'!S62</f>
        <v>1.2692096847932476E-2</v>
      </c>
      <c r="G162" s="299" t="str">
        <f>CONCATENATE("(",ROUND((F162/$H163)*100,1),")")</f>
        <v>(0.5)</v>
      </c>
      <c r="H162" s="302">
        <f t="shared" ref="H162" si="131">SUM(B162,D162,F162)</f>
        <v>0.88296253998595131</v>
      </c>
      <c r="I162" s="299" t="str">
        <f>CONCATENATE("(",ROUND((H162/$H163)*100,1),")")</f>
        <v>(32.2)</v>
      </c>
      <c r="K162" s="302">
        <f t="shared" ref="K162:K163" si="132">B167-B162</f>
        <v>6.9226276732807901E-2</v>
      </c>
      <c r="L162" s="302">
        <f t="shared" ref="L162:L163" si="133">D167-D162</f>
        <v>2.8342987216571358E-2</v>
      </c>
      <c r="M162" s="302">
        <f t="shared" ref="M162:M163" si="134">F167-F162</f>
        <v>5.811334208672015E-4</v>
      </c>
      <c r="N162" s="302">
        <f t="shared" ref="N162:N163" si="135">SUM(K162:M162)</f>
        <v>9.8150397370246459E-2</v>
      </c>
    </row>
    <row r="163" spans="1:14" x14ac:dyDescent="0.2">
      <c r="A163" s="282" t="s">
        <v>363</v>
      </c>
      <c r="B163" s="302">
        <f>SUM(B161:B162)</f>
        <v>2.0360630424893951</v>
      </c>
      <c r="C163" s="299" t="str">
        <f>CONCATENATE("(",ROUND((B163/$H163)*100,1),")")</f>
        <v>(74.2)</v>
      </c>
      <c r="D163" s="302">
        <f>SUM(D161:D162)</f>
        <v>0.56785381452812023</v>
      </c>
      <c r="E163" s="299" t="str">
        <f>CONCATENATE("(",ROUND((D163/$H163)*100,1),")")</f>
        <v>(20.7)</v>
      </c>
      <c r="F163" s="302">
        <f>SUM(F161:F162)</f>
        <v>0.14008314298248914</v>
      </c>
      <c r="G163" s="299" t="str">
        <f>CONCATENATE("(",ROUND((F163/$H163)*100,1),")")</f>
        <v>(5.1)</v>
      </c>
      <c r="H163" s="302">
        <f>SUM(H161:H162)</f>
        <v>2.7440000000000042</v>
      </c>
      <c r="I163" s="299" t="str">
        <f>CONCATENATE("(",ROUND((H163/$H163)*100,1),")")</f>
        <v>(100)</v>
      </c>
      <c r="K163" s="302">
        <f t="shared" si="132"/>
        <v>0.13189790137107993</v>
      </c>
      <c r="L163" s="302">
        <f t="shared" si="133"/>
        <v>4.0028528838918276E-2</v>
      </c>
      <c r="M163" s="302">
        <f t="shared" si="134"/>
        <v>-2.9264302100054929E-3</v>
      </c>
      <c r="N163" s="302">
        <f t="shared" si="135"/>
        <v>0.16899999999999271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1.5912074857554408</v>
      </c>
      <c r="C166" s="299" t="str">
        <f>CONCATENATE("(",ROUND((B166/$H168)*100,1),")")</f>
        <v>(54.6)</v>
      </c>
      <c r="D166" s="302">
        <f>'Ind T6'!W63</f>
        <v>0.21679609438467479</v>
      </c>
      <c r="E166" s="299" t="str">
        <f>CONCATENATE("(",ROUND((D166/$H168)*100,1),")")</f>
        <v>(7.4)</v>
      </c>
      <c r="F166" s="302">
        <f>'Ind T6'!X63</f>
        <v>0.12388348250368396</v>
      </c>
      <c r="G166" s="299" t="str">
        <f>CONCATENATE("(",ROUND((F166/$H168)*100,1),")")</f>
        <v>(4.3)</v>
      </c>
      <c r="H166" s="302">
        <f>SUM(B166,D166,F166)</f>
        <v>1.9318870626437994</v>
      </c>
      <c r="I166" s="299" t="str">
        <f>CONCATENATE("(",ROUND((H166/$H168)*100,1),")")</f>
        <v>(66.3)</v>
      </c>
      <c r="K166" s="302">
        <f>B166-B156</f>
        <v>0.11290694642977872</v>
      </c>
      <c r="L166" s="302">
        <f>D166-D156</f>
        <v>2.0623510966591901E-2</v>
      </c>
      <c r="M166" s="302">
        <f>F166-F156</f>
        <v>-3.1616191363443152E-3</v>
      </c>
      <c r="N166" s="302">
        <f>SUM(K166:M166)</f>
        <v>0.13036883826002632</v>
      </c>
    </row>
    <row r="167" spans="1:14" x14ac:dyDescent="0.2">
      <c r="A167" s="282" t="s">
        <v>365</v>
      </c>
      <c r="B167" s="302">
        <f>'Ind T6'!V62</f>
        <v>0.57675345810503442</v>
      </c>
      <c r="C167" s="299" t="str">
        <f>CONCATENATE("(",ROUND((B167/$H168)*100,1),")")</f>
        <v>(19.8)</v>
      </c>
      <c r="D167" s="302">
        <f>'Ind T6'!W62</f>
        <v>0.39108624898236372</v>
      </c>
      <c r="E167" s="299" t="str">
        <f>CONCATENATE("(",ROUND((D167/$H168)*100,1),")")</f>
        <v>(13.4)</v>
      </c>
      <c r="F167" s="302">
        <f>'Ind T6'!X62</f>
        <v>1.3273230268799677E-2</v>
      </c>
      <c r="G167" s="299" t="str">
        <f>CONCATENATE("(",ROUND((F167/$H168)*100,1),")")</f>
        <v>(0.5)</v>
      </c>
      <c r="H167" s="302">
        <f t="shared" ref="H167" si="136">SUM(B167,D167,F167)</f>
        <v>0.98111293735619776</v>
      </c>
      <c r="I167" s="299" t="str">
        <f>CONCATENATE("(",ROUND((H167/$H168)*100,1),")")</f>
        <v>(33.7)</v>
      </c>
      <c r="K167" s="302">
        <f t="shared" ref="K167:K168" si="137">B167-B157</f>
        <v>0.10765187569995122</v>
      </c>
      <c r="L167" s="302">
        <f t="shared" ref="L167:L168" si="138">D167-D157</f>
        <v>4.7005765366200436E-2</v>
      </c>
      <c r="M167" s="302">
        <f t="shared" ref="M167:M168" si="139">F167-F157</f>
        <v>9.7352067381096391E-4</v>
      </c>
      <c r="N167" s="302">
        <f t="shared" ref="N167:N168" si="140">SUM(K167:M167)</f>
        <v>0.15563116173996261</v>
      </c>
    </row>
    <row r="168" spans="1:14" x14ac:dyDescent="0.2">
      <c r="A168" s="282" t="s">
        <v>363</v>
      </c>
      <c r="B168" s="302">
        <f>SUM(B166:B167)</f>
        <v>2.167960943860475</v>
      </c>
      <c r="C168" s="299" t="str">
        <f>CONCATENATE("(",ROUND((B168/$H168)*100,1),")")</f>
        <v>(74.4)</v>
      </c>
      <c r="D168" s="302">
        <f>SUM(D166:D167)</f>
        <v>0.6078823433670385</v>
      </c>
      <c r="E168" s="299" t="str">
        <f>CONCATENATE("(",ROUND((D168/$H168)*100,1),")")</f>
        <v>(20.9)</v>
      </c>
      <c r="F168" s="302">
        <f>SUM(F166:F167)</f>
        <v>0.13715671277248365</v>
      </c>
      <c r="G168" s="299" t="str">
        <f>CONCATENATE("(",ROUND((F168/$H168)*100,1),")")</f>
        <v>(4.7)</v>
      </c>
      <c r="H168" s="302">
        <f>SUM(H166:H167)</f>
        <v>2.9129999999999971</v>
      </c>
      <c r="I168" s="299" t="str">
        <f>CONCATENATE("(",ROUND((H168/$H168)*100,1),")")</f>
        <v>(100)</v>
      </c>
      <c r="K168" s="302">
        <f t="shared" si="137"/>
        <v>0.22055882212972966</v>
      </c>
      <c r="L168" s="302">
        <f t="shared" si="138"/>
        <v>6.7629276332792365E-2</v>
      </c>
      <c r="M168" s="302">
        <f t="shared" si="139"/>
        <v>-2.1880984625333444E-3</v>
      </c>
      <c r="N168" s="302">
        <f t="shared" si="140"/>
        <v>0.28599999999998871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10.975165019564798</v>
      </c>
      <c r="C177" s="299" t="str">
        <f>CONCATENATE("(",ROUND((B177/$H179)*100,1),")")</f>
        <v>(50.5)</v>
      </c>
      <c r="D177" s="302">
        <f>'Ind T6'!M72</f>
        <v>0.86582901594545492</v>
      </c>
      <c r="E177" s="299" t="str">
        <f>CONCATENATE("(",ROUND((D177/$H179)*100,1),")")</f>
        <v>(4)</v>
      </c>
      <c r="F177" s="302">
        <f>'Ind T6'!N72</f>
        <v>6.6996436240369439</v>
      </c>
      <c r="G177" s="299" t="str">
        <f>CONCATENATE("(",ROUND((F177/$H179)*100,1),")")</f>
        <v>(30.8)</v>
      </c>
      <c r="H177" s="302">
        <f>SUM(B177,D177,F177)</f>
        <v>18.540637659547198</v>
      </c>
      <c r="I177" s="299" t="str">
        <f>CONCATENATE("(",ROUND((H177/$H179)*100,1),")")</f>
        <v>(85.3)</v>
      </c>
      <c r="K177" s="302">
        <f>B182-B177</f>
        <v>-0.33013091585687881</v>
      </c>
      <c r="L177" s="302">
        <f>D182-D177</f>
        <v>1.4538858270896071E-4</v>
      </c>
      <c r="M177" s="302">
        <f>F182-F177</f>
        <v>-5.2634028812398093E-2</v>
      </c>
      <c r="N177" s="302">
        <f>SUM(K177:M177)</f>
        <v>-0.38261955608656795</v>
      </c>
    </row>
    <row r="178" spans="1:14" x14ac:dyDescent="0.2">
      <c r="A178" s="282" t="s">
        <v>365</v>
      </c>
      <c r="B178" s="302">
        <f>'Ind T6'!L71</f>
        <v>1.7909204954568136</v>
      </c>
      <c r="C178" s="299" t="str">
        <f>CONCATENATE("(",ROUND((B178/$H179)*100,1),")")</f>
        <v>(8.2)</v>
      </c>
      <c r="D178" s="302">
        <f>'Ind T6'!M71</f>
        <v>1.0994513771881029</v>
      </c>
      <c r="E178" s="299" t="str">
        <f>CONCATENATE("(",ROUND((D178/$H179)*100,1),")")</f>
        <v>(5.1)</v>
      </c>
      <c r="F178" s="302">
        <f>'Ind T6'!N71</f>
        <v>0.29399046780788718</v>
      </c>
      <c r="G178" s="299" t="str">
        <f>CONCATENATE("(",ROUND((F178/$H179)*100,1),")")</f>
        <v>(1.4)</v>
      </c>
      <c r="H178" s="302">
        <f t="shared" ref="H178" si="141">SUM(B178,D178,F178)</f>
        <v>3.1843623404528034</v>
      </c>
      <c r="I178" s="299" t="str">
        <f>CONCATENATE("(",ROUND((H178/$H179)*100,1),")")</f>
        <v>(14.7)</v>
      </c>
      <c r="K178" s="302">
        <f t="shared" ref="K178:K179" si="142">B183-B178</f>
        <v>-2.4092161704021064E-2</v>
      </c>
      <c r="L178" s="302">
        <f t="shared" ref="L178:L179" si="143">D183-D178</f>
        <v>-7.5801141025886309E-3</v>
      </c>
      <c r="M178" s="302">
        <f t="shared" ref="M178:M179" si="144">F183-F178</f>
        <v>-2.7081681068323871E-3</v>
      </c>
      <c r="N178" s="302">
        <f t="shared" ref="N178:N179" si="145">SUM(K178:M178)</f>
        <v>-3.4380443913442083E-2</v>
      </c>
    </row>
    <row r="179" spans="1:14" x14ac:dyDescent="0.2">
      <c r="A179" s="282" t="s">
        <v>363</v>
      </c>
      <c r="B179" s="302">
        <f>SUM(B177:B178)</f>
        <v>12.766085515021611</v>
      </c>
      <c r="C179" s="299" t="str">
        <f>CONCATENATE("(",ROUND((B179/$H179)*100,1),")")</f>
        <v>(58.8)</v>
      </c>
      <c r="D179" s="302">
        <f>SUM(D177:D178)</f>
        <v>1.9652803931335578</v>
      </c>
      <c r="E179" s="299" t="str">
        <f>CONCATENATE("(",ROUND((D179/$H179)*100,1),")")</f>
        <v>(9)</v>
      </c>
      <c r="F179" s="302">
        <f>SUM(F177:F178)</f>
        <v>6.9936340918448314</v>
      </c>
      <c r="G179" s="299" t="str">
        <f>CONCATENATE("(",ROUND((F179/$H179)*100,1),")")</f>
        <v>(32.2)</v>
      </c>
      <c r="H179" s="302">
        <f>SUM(H177:H178)</f>
        <v>21.725000000000001</v>
      </c>
      <c r="I179" s="299" t="str">
        <f>CONCATENATE("(",ROUND((H179/$H179)*100,1),")")</f>
        <v>(100)</v>
      </c>
      <c r="K179" s="302">
        <f t="shared" si="142"/>
        <v>-0.35422307756089921</v>
      </c>
      <c r="L179" s="302">
        <f t="shared" si="143"/>
        <v>-7.4347255198796702E-3</v>
      </c>
      <c r="M179" s="302">
        <f t="shared" si="144"/>
        <v>-5.5342196919230702E-2</v>
      </c>
      <c r="N179" s="302">
        <f t="shared" si="145"/>
        <v>-0.41700000000000959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10.645034103707919</v>
      </c>
      <c r="C182" s="299" t="str">
        <f>CONCATENATE("(",ROUND((B182/$H184)*100,1),")")</f>
        <v>(50)</v>
      </c>
      <c r="D182" s="302">
        <f>'Ind T6'!R72</f>
        <v>0.86597440452816388</v>
      </c>
      <c r="E182" s="299" t="str">
        <f>CONCATENATE("(",ROUND((D182/$H184)*100,1),")")</f>
        <v>(4.1)</v>
      </c>
      <c r="F182" s="302">
        <f>'Ind T6'!S72</f>
        <v>6.6470095952245458</v>
      </c>
      <c r="G182" s="299" t="str">
        <f>CONCATENATE("(",ROUND((F182/$H184)*100,1),")")</f>
        <v>(31.2)</v>
      </c>
      <c r="H182" s="302">
        <f>SUM(B182,D182,F182)</f>
        <v>18.158018103460627</v>
      </c>
      <c r="I182" s="299" t="str">
        <f>CONCATENATE("(",ROUND((H182/$H184)*100,1),")")</f>
        <v>(85.2)</v>
      </c>
      <c r="K182" s="302">
        <f>B187-B182</f>
        <v>-0.18759629541538203</v>
      </c>
      <c r="L182" s="302">
        <f>D187-D182</f>
        <v>4.4475048976296394E-2</v>
      </c>
      <c r="M182" s="302">
        <f>F187-F182</f>
        <v>0.24490749186734284</v>
      </c>
      <c r="N182" s="302">
        <f>SUM(K182:M182)</f>
        <v>0.1017862454282572</v>
      </c>
    </row>
    <row r="183" spans="1:14" x14ac:dyDescent="0.2">
      <c r="A183" s="282" t="s">
        <v>365</v>
      </c>
      <c r="B183" s="302">
        <f>'Ind T6'!Q71</f>
        <v>1.7668283337527926</v>
      </c>
      <c r="C183" s="299" t="str">
        <f>CONCATENATE("(",ROUND((B183/$H184)*100,1),")")</f>
        <v>(8.3)</v>
      </c>
      <c r="D183" s="302">
        <f>'Ind T6'!R71</f>
        <v>1.0918712630855143</v>
      </c>
      <c r="E183" s="299" t="str">
        <f>CONCATENATE("(",ROUND((D183/$H184)*100,1),")")</f>
        <v>(5.1)</v>
      </c>
      <c r="F183" s="302">
        <f>'Ind T6'!S71</f>
        <v>0.29128229970105479</v>
      </c>
      <c r="G183" s="299" t="str">
        <f>CONCATENATE("(",ROUND((F183/$H184)*100,1),")")</f>
        <v>(1.4)</v>
      </c>
      <c r="H183" s="302">
        <f t="shared" ref="H183" si="146">SUM(B183,D183,F183)</f>
        <v>3.1499818965393618</v>
      </c>
      <c r="I183" s="299" t="str">
        <f>CONCATENATE("(",ROUND((H183/$H184)*100,1),")")</f>
        <v>(14.8)</v>
      </c>
      <c r="K183" s="302">
        <f t="shared" ref="K183:K184" si="147">B188-B183</f>
        <v>5.0061691989145674E-2</v>
      </c>
      <c r="L183" s="302">
        <f t="shared" ref="L183:L184" si="148">D188-D183</f>
        <v>4.3400589077247753E-2</v>
      </c>
      <c r="M183" s="302">
        <f t="shared" ref="M183:M184" si="149">F188-F183</f>
        <v>1.6751473505383807E-2</v>
      </c>
      <c r="N183" s="302">
        <f t="shared" ref="N183:N184" si="150">SUM(K183:M183)</f>
        <v>0.11021375457177723</v>
      </c>
    </row>
    <row r="184" spans="1:14" x14ac:dyDescent="0.2">
      <c r="A184" s="282" t="s">
        <v>363</v>
      </c>
      <c r="B184" s="302">
        <f>SUM(B182:B183)</f>
        <v>12.411862437460712</v>
      </c>
      <c r="C184" s="299" t="str">
        <f>CONCATENATE("(",ROUND((B184/$H184)*100,1),")")</f>
        <v>(58.2)</v>
      </c>
      <c r="D184" s="302">
        <f>SUM(D182:D183)</f>
        <v>1.9578456676136782</v>
      </c>
      <c r="E184" s="299" t="str">
        <f>CONCATENATE("(",ROUND((D184/$H184)*100,1),")")</f>
        <v>(9.2)</v>
      </c>
      <c r="F184" s="302">
        <f>SUM(F182:F183)</f>
        <v>6.9382918949256007</v>
      </c>
      <c r="G184" s="299" t="str">
        <f>CONCATENATE("(",ROUND((F184/$H184)*100,1),")")</f>
        <v>(32.6)</v>
      </c>
      <c r="H184" s="302">
        <f>SUM(H182:H183)</f>
        <v>21.307999999999989</v>
      </c>
      <c r="I184" s="299" t="str">
        <f>CONCATENATE("(",ROUND((H184/$H184)*100,1),")")</f>
        <v>(100)</v>
      </c>
      <c r="K184" s="302">
        <f t="shared" si="147"/>
        <v>-0.13753460342623569</v>
      </c>
      <c r="L184" s="302">
        <f t="shared" si="148"/>
        <v>8.7875638053544369E-2</v>
      </c>
      <c r="M184" s="302">
        <f t="shared" si="149"/>
        <v>0.26165896537272637</v>
      </c>
      <c r="N184" s="302">
        <f t="shared" si="150"/>
        <v>0.21200000000003505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10.457437808292537</v>
      </c>
      <c r="C187" s="299" t="str">
        <f>CONCATENATE("(",ROUND((B187/$H189)*100,1),")")</f>
        <v>(48.6)</v>
      </c>
      <c r="D187" s="302">
        <f>'Ind T6'!W72</f>
        <v>0.91044945350446027</v>
      </c>
      <c r="E187" s="299" t="str">
        <f>CONCATENATE("(",ROUND((D187/$H189)*100,1),")")</f>
        <v>(4.2)</v>
      </c>
      <c r="F187" s="302">
        <f>'Ind T6'!X72</f>
        <v>6.8919170870918887</v>
      </c>
      <c r="G187" s="299" t="str">
        <f>CONCATENATE("(",ROUND((F187/$H189)*100,1),")")</f>
        <v>(32)</v>
      </c>
      <c r="H187" s="302">
        <f>SUM(B187,D187,F187)</f>
        <v>18.259804348888885</v>
      </c>
      <c r="I187" s="299" t="str">
        <f>CONCATENATE("(",ROUND((H187/$H189)*100,1),")")</f>
        <v>(84.9)</v>
      </c>
      <c r="K187" s="302">
        <f>B187-B177</f>
        <v>-0.51772721127226085</v>
      </c>
      <c r="L187" s="302">
        <f>D187-D177</f>
        <v>4.4620437559005355E-2</v>
      </c>
      <c r="M187" s="302">
        <f>F187-F177</f>
        <v>0.19227346305494475</v>
      </c>
      <c r="N187" s="302">
        <f>SUM(K187:M187)</f>
        <v>-0.28083331065831074</v>
      </c>
    </row>
    <row r="188" spans="1:14" x14ac:dyDescent="0.2">
      <c r="A188" s="282" t="s">
        <v>365</v>
      </c>
      <c r="B188" s="302">
        <f>'Ind T6'!V71</f>
        <v>1.8168900257419383</v>
      </c>
      <c r="C188" s="299" t="str">
        <f>CONCATENATE("(",ROUND((B188/$H189)*100,1),")")</f>
        <v>(8.4)</v>
      </c>
      <c r="D188" s="302">
        <f>'Ind T6'!W71</f>
        <v>1.1352718521627621</v>
      </c>
      <c r="E188" s="299" t="str">
        <f>CONCATENATE("(",ROUND((D188/$H189)*100,1),")")</f>
        <v>(5.3)</v>
      </c>
      <c r="F188" s="302">
        <f>'Ind T6'!X71</f>
        <v>0.3080337732064386</v>
      </c>
      <c r="G188" s="299" t="str">
        <f>CONCATENATE("(",ROUND((F188/$H189)*100,1),")")</f>
        <v>(1.4)</v>
      </c>
      <c r="H188" s="302">
        <f t="shared" ref="H188" si="151">SUM(B188,D188,F188)</f>
        <v>3.2601956511111387</v>
      </c>
      <c r="I188" s="299" t="str">
        <f>CONCATENATE("(",ROUND((H188/$H189)*100,1),")")</f>
        <v>(15.1)</v>
      </c>
      <c r="K188" s="302">
        <f t="shared" ref="K188:K189" si="152">B188-B178</f>
        <v>2.5969530285124609E-2</v>
      </c>
      <c r="L188" s="302">
        <f t="shared" ref="L188:L189" si="153">D188-D178</f>
        <v>3.5820474974659122E-2</v>
      </c>
      <c r="M188" s="302">
        <f t="shared" ref="M188:M189" si="154">F188-F178</f>
        <v>1.404330539855142E-2</v>
      </c>
      <c r="N188" s="302">
        <f t="shared" ref="N188:N189" si="155">SUM(K188:M188)</f>
        <v>7.5833310658335151E-2</v>
      </c>
    </row>
    <row r="189" spans="1:14" x14ac:dyDescent="0.2">
      <c r="A189" s="282" t="s">
        <v>363</v>
      </c>
      <c r="B189" s="302">
        <f>SUM(B187:B188)</f>
        <v>12.274327834034477</v>
      </c>
      <c r="C189" s="299" t="str">
        <f>CONCATENATE("(",ROUND((B189/$H189)*100,1),")")</f>
        <v>(57)</v>
      </c>
      <c r="D189" s="302">
        <f>SUM(D187:D188)</f>
        <v>2.0457213056672225</v>
      </c>
      <c r="E189" s="299" t="str">
        <f>CONCATENATE("(",ROUND((D189/$H189)*100,1),")")</f>
        <v>(9.5)</v>
      </c>
      <c r="F189" s="302">
        <f>SUM(F187:F188)</f>
        <v>7.1999508602983271</v>
      </c>
      <c r="G189" s="299" t="str">
        <f>CONCATENATE("(",ROUND((F189/$H189)*100,1),")")</f>
        <v>(33.5)</v>
      </c>
      <c r="H189" s="302">
        <f>SUM(H187:H188)</f>
        <v>21.520000000000024</v>
      </c>
      <c r="I189" s="299" t="str">
        <f>CONCATENATE("(",ROUND((H189/$H189)*100,1),")")</f>
        <v>(100)</v>
      </c>
      <c r="K189" s="302">
        <f t="shared" si="152"/>
        <v>-0.4917576809871349</v>
      </c>
      <c r="L189" s="302">
        <f t="shared" si="153"/>
        <v>8.0440912533664699E-2</v>
      </c>
      <c r="M189" s="302">
        <f t="shared" si="154"/>
        <v>0.20631676845349567</v>
      </c>
      <c r="N189" s="302">
        <f t="shared" si="155"/>
        <v>-0.20499999999997454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16.633239841432836</v>
      </c>
      <c r="C198" s="299" t="str">
        <f>CONCATENATE("(",ROUND((B198/$H200)*100,1),")")</f>
        <v>(40)</v>
      </c>
      <c r="D198" s="302">
        <f>'Ind T6'!M81</f>
        <v>4.4660230147337314</v>
      </c>
      <c r="E198" s="299" t="str">
        <f>CONCATENATE("(",ROUND((D198/$H200)*100,1),")")</f>
        <v>(10.7)</v>
      </c>
      <c r="F198" s="302">
        <f>'Ind T6'!N81</f>
        <v>2.2194666941457717</v>
      </c>
      <c r="G198" s="299" t="str">
        <f>CONCATENATE("(",ROUND((F198/$H200)*100,1),")")</f>
        <v>(5.3)</v>
      </c>
      <c r="H198" s="302">
        <f>SUM(B198,D198,F198)</f>
        <v>23.318729550312341</v>
      </c>
      <c r="I198" s="299" t="str">
        <f>CONCATENATE("(",ROUND((H198/$H200)*100,1),")")</f>
        <v>(56.1)</v>
      </c>
      <c r="K198" s="302">
        <f>B203-B198</f>
        <v>0.21018710505588345</v>
      </c>
      <c r="L198" s="302">
        <f>D203-D198</f>
        <v>-3.92820432498171E-2</v>
      </c>
      <c r="M198" s="302">
        <f>F203-F198</f>
        <v>2.5205039509325289E-2</v>
      </c>
      <c r="N198" s="302">
        <f>SUM(K198:M198)</f>
        <v>0.19611010131539164</v>
      </c>
    </row>
    <row r="199" spans="1:14" x14ac:dyDescent="0.2">
      <c r="A199" s="282" t="s">
        <v>365</v>
      </c>
      <c r="B199" s="302">
        <f>'Ind T6'!L80</f>
        <v>7.3602201351299836</v>
      </c>
      <c r="C199" s="299" t="str">
        <f>CONCATENATE("(",ROUND((B199/$H200)*100,1),")")</f>
        <v>(17.7)</v>
      </c>
      <c r="D199" s="302">
        <f>'Ind T6'!M80</f>
        <v>10.078596166859574</v>
      </c>
      <c r="E199" s="299" t="str">
        <f>CONCATENATE("(",ROUND((D199/$H200)*100,1),")")</f>
        <v>(24.2)</v>
      </c>
      <c r="F199" s="302">
        <f>'Ind T6'!N80</f>
        <v>0.81645414769804847</v>
      </c>
      <c r="G199" s="299" t="str">
        <f>CONCATENATE("(",ROUND((F199/$H200)*100,1),")")</f>
        <v>(2)</v>
      </c>
      <c r="H199" s="302">
        <f t="shared" ref="H199" si="156">SUM(B199,D199,F199)</f>
        <v>18.255270449687607</v>
      </c>
      <c r="I199" s="299" t="str">
        <f>CONCATENATE("(",ROUND((H199/$H200)*100,1),")")</f>
        <v>(43.9)</v>
      </c>
      <c r="K199" s="302">
        <f t="shared" ref="K199:K200" si="157">B204-B199</f>
        <v>0.21048738407990886</v>
      </c>
      <c r="L199" s="302">
        <f t="shared" ref="L199:L200" si="158">D204-D199</f>
        <v>-0.47136759063962153</v>
      </c>
      <c r="M199" s="302">
        <f t="shared" ref="M199:M200" si="159">F204-F199</f>
        <v>1.8770105244433011E-2</v>
      </c>
      <c r="N199" s="302">
        <f t="shared" ref="N199:N200" si="160">SUM(K199:M199)</f>
        <v>-0.24211010131527966</v>
      </c>
    </row>
    <row r="200" spans="1:14" x14ac:dyDescent="0.2">
      <c r="A200" s="282" t="s">
        <v>363</v>
      </c>
      <c r="B200" s="302">
        <f>SUM(B198:B199)</f>
        <v>23.993459976562818</v>
      </c>
      <c r="C200" s="299" t="str">
        <f>CONCATENATE("(",ROUND((B200/$H200)*100,1),")")</f>
        <v>(57.7)</v>
      </c>
      <c r="D200" s="302">
        <f>SUM(D198:D199)</f>
        <v>14.544619181593305</v>
      </c>
      <c r="E200" s="299" t="str">
        <f>CONCATENATE("(",ROUND((D200/$H200)*100,1),")")</f>
        <v>(35)</v>
      </c>
      <c r="F200" s="302">
        <f>SUM(F198:F199)</f>
        <v>3.0359208418438204</v>
      </c>
      <c r="G200" s="299" t="str">
        <f>CONCATENATE("(",ROUND((F200/$H200)*100,1),")")</f>
        <v>(7.3)</v>
      </c>
      <c r="H200" s="302">
        <f>SUM(H198:H199)</f>
        <v>41.573999999999948</v>
      </c>
      <c r="I200" s="299" t="str">
        <f>CONCATENATE("(",ROUND((H200/$H200)*100,1),")")</f>
        <v>(100)</v>
      </c>
      <c r="K200" s="302">
        <f t="shared" si="157"/>
        <v>0.42067448913579497</v>
      </c>
      <c r="L200" s="302">
        <f t="shared" si="158"/>
        <v>-0.51064963388943774</v>
      </c>
      <c r="M200" s="302">
        <f t="shared" si="159"/>
        <v>4.3975144753757966E-2</v>
      </c>
      <c r="N200" s="302">
        <f t="shared" si="160"/>
        <v>-4.59999999998848E-2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16.843426946488719</v>
      </c>
      <c r="C203" s="299" t="str">
        <f>CONCATENATE("(",ROUND((B203/$H205)*100,1),")")</f>
        <v>(40.6)</v>
      </c>
      <c r="D203" s="302">
        <f>'Ind T6'!R81</f>
        <v>4.4267409714839143</v>
      </c>
      <c r="E203" s="299" t="str">
        <f>CONCATENATE("(",ROUND((D203/$H205)*100,1),")")</f>
        <v>(10.7)</v>
      </c>
      <c r="F203" s="302">
        <f>'Ind T6'!S81</f>
        <v>2.244671733655097</v>
      </c>
      <c r="G203" s="299" t="str">
        <f>CONCATENATE("(",ROUND((F203/$H205)*100,1),")")</f>
        <v>(5.4)</v>
      </c>
      <c r="H203" s="302">
        <f>SUM(B203,D203,F203)</f>
        <v>23.514839651627732</v>
      </c>
      <c r="I203" s="299" t="str">
        <f>CONCATENATE("(",ROUND((H203/$H205)*100,1),")")</f>
        <v>(56.6)</v>
      </c>
      <c r="K203" s="302">
        <f>B208-B203</f>
        <v>0.32648017009039521</v>
      </c>
      <c r="L203" s="302">
        <f>D208-D203</f>
        <v>-1.638185938060932E-2</v>
      </c>
      <c r="M203" s="302">
        <f>F208-F203</f>
        <v>4.2492372076586626E-2</v>
      </c>
      <c r="N203" s="302">
        <f>SUM(K203:M203)</f>
        <v>0.35259068278637251</v>
      </c>
    </row>
    <row r="204" spans="1:14" x14ac:dyDescent="0.2">
      <c r="A204" s="282" t="s">
        <v>365</v>
      </c>
      <c r="B204" s="302">
        <f>'Ind T6'!Q80</f>
        <v>7.5707075192098925</v>
      </c>
      <c r="C204" s="299" t="str">
        <f>CONCATENATE("(",ROUND((B204/$H205)*100,1),")")</f>
        <v>(18.2)</v>
      </c>
      <c r="D204" s="302">
        <f>'Ind T6'!R80</f>
        <v>9.6072285762199527</v>
      </c>
      <c r="E204" s="299" t="str">
        <f>CONCATENATE("(",ROUND((D204/$H205)*100,1),")")</f>
        <v>(23.1)</v>
      </c>
      <c r="F204" s="302">
        <f>'Ind T6'!S80</f>
        <v>0.83522425294248148</v>
      </c>
      <c r="G204" s="299" t="str">
        <f>CONCATENATE("(",ROUND((F204/$H205)*100,1),")")</f>
        <v>(2)</v>
      </c>
      <c r="H204" s="302">
        <f t="shared" ref="H204" si="161">SUM(B204,D204,F204)</f>
        <v>18.013160348372327</v>
      </c>
      <c r="I204" s="299" t="str">
        <f>CONCATENATE("(",ROUND((H204/$H205)*100,1),")")</f>
        <v>(43.4)</v>
      </c>
      <c r="K204" s="302">
        <f t="shared" ref="K204:K205" si="162">B209-B204</f>
        <v>0.48867308023810363</v>
      </c>
      <c r="L204" s="302">
        <f t="shared" ref="L204:L205" si="163">D209-D204</f>
        <v>-0.77338021946962776</v>
      </c>
      <c r="M204" s="302">
        <f t="shared" ref="M204:M205" si="164">F209-F204</f>
        <v>4.91164564450981E-2</v>
      </c>
      <c r="N204" s="302">
        <f t="shared" ref="N204:N205" si="165">SUM(K204:M204)</f>
        <v>-0.23559068278642603</v>
      </c>
    </row>
    <row r="205" spans="1:14" x14ac:dyDescent="0.2">
      <c r="A205" s="282" t="s">
        <v>363</v>
      </c>
      <c r="B205" s="302">
        <f>SUM(B203:B204)</f>
        <v>24.414134465698613</v>
      </c>
      <c r="C205" s="299" t="str">
        <f>CONCATENATE("(",ROUND((B205/$H205)*100,1),")")</f>
        <v>(58.8)</v>
      </c>
      <c r="D205" s="302">
        <f>SUM(D203:D204)</f>
        <v>14.033969547703867</v>
      </c>
      <c r="E205" s="299" t="str">
        <f>CONCATENATE("(",ROUND((D205/$H205)*100,1),")")</f>
        <v>(33.8)</v>
      </c>
      <c r="F205" s="302">
        <f>SUM(F203:F204)</f>
        <v>3.0798959865975784</v>
      </c>
      <c r="G205" s="299" t="str">
        <f>CONCATENATE("(",ROUND((F205/$H205)*100,1),")")</f>
        <v>(7.4)</v>
      </c>
      <c r="H205" s="302">
        <f>SUM(H203:H204)</f>
        <v>41.528000000000063</v>
      </c>
      <c r="I205" s="299" t="str">
        <f>CONCATENATE("(",ROUND((H205/$H205)*100,1),")")</f>
        <v>(100)</v>
      </c>
      <c r="K205" s="302">
        <f t="shared" si="162"/>
        <v>0.81515325032849617</v>
      </c>
      <c r="L205" s="302">
        <f t="shared" si="163"/>
        <v>-0.78976207885023619</v>
      </c>
      <c r="M205" s="302">
        <f t="shared" si="164"/>
        <v>9.1608828521684948E-2</v>
      </c>
      <c r="N205" s="302">
        <f t="shared" si="165"/>
        <v>0.11699999999994493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17.169907116579115</v>
      </c>
      <c r="C208" s="299" t="str">
        <f>CONCATENATE("(",ROUND((B208/$H210)*100,1),")")</f>
        <v>(41.2)</v>
      </c>
      <c r="D208" s="302">
        <f>'Ind T6'!W81</f>
        <v>4.410359112103305</v>
      </c>
      <c r="E208" s="299" t="str">
        <f>CONCATENATE("(",ROUND((D208/$H210)*100,1),")")</f>
        <v>(10.6)</v>
      </c>
      <c r="F208" s="302">
        <f>'Ind T6'!X81</f>
        <v>2.2871641057316836</v>
      </c>
      <c r="G208" s="299" t="str">
        <f>CONCATENATE("(",ROUND((F208/$H210)*100,1),")")</f>
        <v>(5.5)</v>
      </c>
      <c r="H208" s="302">
        <f>SUM(B208,D208,F208)</f>
        <v>23.867430334414102</v>
      </c>
      <c r="I208" s="299" t="str">
        <f>CONCATENATE("(",ROUND((H208/$H210)*100,1),")")</f>
        <v>(57.3)</v>
      </c>
      <c r="K208" s="302">
        <f>B208-B198</f>
        <v>0.53666727514627866</v>
      </c>
      <c r="L208" s="302">
        <f>D208-D198</f>
        <v>-5.5663902630426421E-2</v>
      </c>
      <c r="M208" s="302">
        <f>F208-F198</f>
        <v>6.7697411585911915E-2</v>
      </c>
      <c r="N208" s="302">
        <f>SUM(K208:M208)</f>
        <v>0.54870078410176415</v>
      </c>
    </row>
    <row r="209" spans="1:14" x14ac:dyDescent="0.2">
      <c r="A209" s="282" t="s">
        <v>365</v>
      </c>
      <c r="B209" s="302">
        <f>'Ind T6'!V80</f>
        <v>8.0593805994479961</v>
      </c>
      <c r="C209" s="299" t="str">
        <f>CONCATENATE("(",ROUND((B209/$H210)*100,1),")")</f>
        <v>(19.4)</v>
      </c>
      <c r="D209" s="302">
        <f>'Ind T6'!W80</f>
        <v>8.833848356750325</v>
      </c>
      <c r="E209" s="299" t="str">
        <f>CONCATENATE("(",ROUND((D209/$H210)*100,1),")")</f>
        <v>(21.2)</v>
      </c>
      <c r="F209" s="302">
        <f>'Ind T6'!X80</f>
        <v>0.88434070938757958</v>
      </c>
      <c r="G209" s="299" t="str">
        <f>CONCATENATE("(",ROUND((F209/$H210)*100,1),")")</f>
        <v>(2.1)</v>
      </c>
      <c r="H209" s="302">
        <f t="shared" ref="H209" si="166">SUM(B209,D209,F209)</f>
        <v>17.777569665585901</v>
      </c>
      <c r="I209" s="299" t="str">
        <f>CONCATENATE("(",ROUND((H209/$H210)*100,1),")")</f>
        <v>(42.7)</v>
      </c>
      <c r="K209" s="302">
        <f t="shared" ref="K209:K210" si="167">B209-B199</f>
        <v>0.69916046431801249</v>
      </c>
      <c r="L209" s="302">
        <f t="shared" ref="L209:L210" si="168">D209-D199</f>
        <v>-1.2447478101092493</v>
      </c>
      <c r="M209" s="302">
        <f t="shared" ref="M209:M210" si="169">F209-F199</f>
        <v>6.7886561689531111E-2</v>
      </c>
      <c r="N209" s="302">
        <f t="shared" ref="N209:N210" si="170">SUM(K209:M209)</f>
        <v>-0.47770078410170569</v>
      </c>
    </row>
    <row r="210" spans="1:14" x14ac:dyDescent="0.2">
      <c r="A210" s="282" t="s">
        <v>363</v>
      </c>
      <c r="B210" s="302">
        <f>SUM(B208:B209)</f>
        <v>25.229287716027109</v>
      </c>
      <c r="C210" s="299" t="str">
        <f>CONCATENATE("(",ROUND((B210/$H210)*100,1),")")</f>
        <v>(60.6)</v>
      </c>
      <c r="D210" s="302">
        <f>SUM(D208:D209)</f>
        <v>13.244207468853631</v>
      </c>
      <c r="E210" s="299" t="str">
        <f>CONCATENATE("(",ROUND((D210/$H210)*100,1),")")</f>
        <v>(31.8)</v>
      </c>
      <c r="F210" s="302">
        <f>SUM(F208:F209)</f>
        <v>3.1715048151192633</v>
      </c>
      <c r="G210" s="299" t="str">
        <f>CONCATENATE("(",ROUND((F210/$H210)*100,1),")")</f>
        <v>(7.6)</v>
      </c>
      <c r="H210" s="302">
        <f>SUM(H208:H209)</f>
        <v>41.645000000000003</v>
      </c>
      <c r="I210" s="299" t="str">
        <f>CONCATENATE("(",ROUND((H210/$H210)*100,1),")")</f>
        <v>(100)</v>
      </c>
      <c r="K210" s="302">
        <f t="shared" si="167"/>
        <v>1.2358277394642911</v>
      </c>
      <c r="L210" s="302">
        <f t="shared" si="168"/>
        <v>-1.3004117127396739</v>
      </c>
      <c r="M210" s="302">
        <f t="shared" si="169"/>
        <v>0.13558397327544291</v>
      </c>
      <c r="N210" s="302">
        <f t="shared" si="170"/>
        <v>7.1000000000060126E-2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6.8846271854812739</v>
      </c>
      <c r="C219" s="299" t="str">
        <f>CONCATENATE("(",ROUND((B219/$H221)*100,1),")")</f>
        <v>(56.3)</v>
      </c>
      <c r="D219" s="302">
        <f>'Ind T6'!M90</f>
        <v>1.0834686713336488</v>
      </c>
      <c r="E219" s="299" t="str">
        <f>CONCATENATE("(",ROUND((D219/$H221)*100,1),")")</f>
        <v>(8.9)</v>
      </c>
      <c r="F219" s="302">
        <f>'Ind T6'!N90</f>
        <v>1.3311638206914234</v>
      </c>
      <c r="G219" s="299" t="str">
        <f>CONCATENATE("(",ROUND((F219/$H221)*100,1),")")</f>
        <v>(10.9)</v>
      </c>
      <c r="H219" s="302">
        <f>SUM(B219,D219,F219)</f>
        <v>9.2992596775063454</v>
      </c>
      <c r="I219" s="299" t="str">
        <f>CONCATENATE("(",ROUND((H219/$H221)*100,1),")")</f>
        <v>(76)</v>
      </c>
      <c r="K219" s="302">
        <f>B224-B219</f>
        <v>0.47874238888551091</v>
      </c>
      <c r="L219" s="302">
        <f>D224-D219</f>
        <v>7.7207318092980204E-2</v>
      </c>
      <c r="M219" s="302">
        <f>F224-F219</f>
        <v>0.12518528515299643</v>
      </c>
      <c r="N219" s="302">
        <f>SUM(K219:M219)</f>
        <v>0.68113499213148754</v>
      </c>
    </row>
    <row r="220" spans="1:14" x14ac:dyDescent="0.2">
      <c r="A220" s="282" t="s">
        <v>365</v>
      </c>
      <c r="B220" s="302">
        <f>'Ind T6'!L89</f>
        <v>1.5888433226591814</v>
      </c>
      <c r="C220" s="299" t="str">
        <f>CONCATENATE("(",ROUND((B220/$H221)*100,1),")")</f>
        <v>(13)</v>
      </c>
      <c r="D220" s="302">
        <f>'Ind T6'!M89</f>
        <v>1.2319027145084933</v>
      </c>
      <c r="E220" s="299" t="str">
        <f>CONCATENATE("(",ROUND((D220/$H221)*100,1),")")</f>
        <v>(10.1)</v>
      </c>
      <c r="F220" s="302">
        <f>'Ind T6'!N89</f>
        <v>0.10999428532597705</v>
      </c>
      <c r="G220" s="299" t="str">
        <f>CONCATENATE("(",ROUND((F220/$H221)*100,1),")")</f>
        <v>(0.9)</v>
      </c>
      <c r="H220" s="302">
        <f t="shared" ref="H220" si="171">SUM(B220,D220,F220)</f>
        <v>2.9307403224936519</v>
      </c>
      <c r="I220" s="299" t="str">
        <f>CONCATENATE("(",ROUND((H220/$H221)*100,1),")")</f>
        <v>(24)</v>
      </c>
      <c r="K220" s="302">
        <f t="shared" ref="K220:K221" si="172">B225-B220</f>
        <v>0.18984329796862198</v>
      </c>
      <c r="L220" s="302">
        <f t="shared" ref="L220:L221" si="173">D225-D220</f>
        <v>0.14624713075764562</v>
      </c>
      <c r="M220" s="302">
        <f t="shared" ref="M220:M221" si="174">F225-F220</f>
        <v>6.7745791422158391E-3</v>
      </c>
      <c r="N220" s="302">
        <f t="shared" ref="N220:N221" si="175">SUM(K220:M220)</f>
        <v>0.34286500786848345</v>
      </c>
    </row>
    <row r="221" spans="1:14" x14ac:dyDescent="0.2">
      <c r="A221" s="282" t="s">
        <v>363</v>
      </c>
      <c r="B221" s="302">
        <f>SUM(B219:B220)</f>
        <v>8.4734705081404549</v>
      </c>
      <c r="C221" s="299" t="str">
        <f>CONCATENATE("(",ROUND((B221/$H221)*100,1),")")</f>
        <v>(69.3)</v>
      </c>
      <c r="D221" s="302">
        <f>SUM(D219:D220)</f>
        <v>2.3153713858421421</v>
      </c>
      <c r="E221" s="299" t="str">
        <f>CONCATENATE("(",ROUND((D221/$H221)*100,1),")")</f>
        <v>(18.9)</v>
      </c>
      <c r="F221" s="302">
        <f>SUM(F219:F220)</f>
        <v>1.4411581060174004</v>
      </c>
      <c r="G221" s="299" t="str">
        <f>CONCATENATE("(",ROUND((F221/$H221)*100,1),")")</f>
        <v>(11.8)</v>
      </c>
      <c r="H221" s="302">
        <f>SUM(H219:H220)</f>
        <v>12.229999999999997</v>
      </c>
      <c r="I221" s="299" t="str">
        <f>CONCATENATE("(",ROUND((H221/$H221)*100,1),")")</f>
        <v>(100)</v>
      </c>
      <c r="K221" s="302">
        <f t="shared" si="172"/>
        <v>0.66858568685413289</v>
      </c>
      <c r="L221" s="302">
        <f t="shared" si="173"/>
        <v>0.22345444885062582</v>
      </c>
      <c r="M221" s="302">
        <f t="shared" si="174"/>
        <v>0.13195986429521223</v>
      </c>
      <c r="N221" s="302">
        <f t="shared" si="175"/>
        <v>1.0239999999999709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7.3633695743667849</v>
      </c>
      <c r="C224" s="299" t="str">
        <f>CONCATENATE("(",ROUND((B224/$H226)*100,1),")")</f>
        <v>(55.6)</v>
      </c>
      <c r="D224" s="302">
        <f>'Ind T6'!R90</f>
        <v>1.160675989426629</v>
      </c>
      <c r="E224" s="299" t="str">
        <f>CONCATENATE("(",ROUND((D224/$H226)*100,1),")")</f>
        <v>(8.8)</v>
      </c>
      <c r="F224" s="302">
        <f>'Ind T6'!S90</f>
        <v>1.4563491058444198</v>
      </c>
      <c r="G224" s="299" t="str">
        <f>CONCATENATE("(",ROUND((F224/$H226)*100,1),")")</f>
        <v>(11)</v>
      </c>
      <c r="H224" s="302">
        <f>SUM(B224,D224,F224)</f>
        <v>9.9803946696378354</v>
      </c>
      <c r="I224" s="299" t="str">
        <f>CONCATENATE("(",ROUND((H224/$H226)*100,1),")")</f>
        <v>(75.3)</v>
      </c>
      <c r="K224" s="302">
        <f>B229-B224</f>
        <v>5.1593176217928693E-2</v>
      </c>
      <c r="L224" s="302">
        <f>D229-D224</f>
        <v>7.4083589028562491E-2</v>
      </c>
      <c r="M224" s="302">
        <f>F229-F224</f>
        <v>0.10337707525758399</v>
      </c>
      <c r="N224" s="302">
        <f>SUM(K224:M224)</f>
        <v>0.22905384050407518</v>
      </c>
    </row>
    <row r="225" spans="1:14" x14ac:dyDescent="0.2">
      <c r="A225" s="282" t="s">
        <v>365</v>
      </c>
      <c r="B225" s="302">
        <f>'Ind T6'!Q89</f>
        <v>1.7786866206278034</v>
      </c>
      <c r="C225" s="299" t="str">
        <f>CONCATENATE("(",ROUND((B225/$H226)*100,1),")")</f>
        <v>(13.4)</v>
      </c>
      <c r="D225" s="302">
        <f>'Ind T6'!R89</f>
        <v>1.3781498452661389</v>
      </c>
      <c r="E225" s="299" t="str">
        <f>CONCATENATE("(",ROUND((D225/$H226)*100,1),")")</f>
        <v>(10.4)</v>
      </c>
      <c r="F225" s="302">
        <f>'Ind T6'!S89</f>
        <v>0.11676886446819289</v>
      </c>
      <c r="G225" s="299" t="str">
        <f>CONCATENATE("(",ROUND((F225/$H226)*100,1),")")</f>
        <v>(0.9)</v>
      </c>
      <c r="H225" s="302">
        <f t="shared" ref="H225" si="176">SUM(B225,D225,F225)</f>
        <v>3.2736053303621353</v>
      </c>
      <c r="I225" s="299" t="str">
        <f>CONCATENATE("(",ROUND((H225/$H226)*100,1),")")</f>
        <v>(24.7)</v>
      </c>
      <c r="K225" s="302">
        <f t="shared" ref="K225:K226" si="177">B230-B225</f>
        <v>0.13916767504090632</v>
      </c>
      <c r="L225" s="302">
        <f t="shared" ref="L225:L226" si="178">D230-D225</f>
        <v>0.16276589364531846</v>
      </c>
      <c r="M225" s="302">
        <f t="shared" ref="M225:M226" si="179">F230-F225</f>
        <v>2.0125908097313044E-3</v>
      </c>
      <c r="N225" s="302">
        <f t="shared" ref="N225:N226" si="180">SUM(K225:M225)</f>
        <v>0.3039461594959561</v>
      </c>
    </row>
    <row r="226" spans="1:14" x14ac:dyDescent="0.2">
      <c r="A226" s="282" t="s">
        <v>363</v>
      </c>
      <c r="B226" s="302">
        <f>SUM(B224:B225)</f>
        <v>9.1420561949945878</v>
      </c>
      <c r="C226" s="299" t="str">
        <f>CONCATENATE("(",ROUND((B226/$H226)*100,1),")")</f>
        <v>(69)</v>
      </c>
      <c r="D226" s="302">
        <f>SUM(D224:D225)</f>
        <v>2.5388258346927679</v>
      </c>
      <c r="E226" s="299" t="str">
        <f>CONCATENATE("(",ROUND((D226/$H226)*100,1),")")</f>
        <v>(19.2)</v>
      </c>
      <c r="F226" s="302">
        <f>SUM(F224:F225)</f>
        <v>1.5731179703126126</v>
      </c>
      <c r="G226" s="299" t="str">
        <f>CONCATENATE("(",ROUND((F226/$H226)*100,1),")")</f>
        <v>(11.9)</v>
      </c>
      <c r="H226" s="302">
        <f>SUM(H224:H225)</f>
        <v>13.253999999999971</v>
      </c>
      <c r="I226" s="299" t="str">
        <f>CONCATENATE("(",ROUND((H226/$H226)*100,1),")")</f>
        <v>(100)</v>
      </c>
      <c r="K226" s="302">
        <f t="shared" si="177"/>
        <v>0.19076085125883502</v>
      </c>
      <c r="L226" s="302">
        <f t="shared" si="178"/>
        <v>0.23684948267388117</v>
      </c>
      <c r="M226" s="302">
        <f t="shared" si="179"/>
        <v>0.10538966606731548</v>
      </c>
      <c r="N226" s="302">
        <f t="shared" si="180"/>
        <v>0.53300000000003167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7.4149627505847135</v>
      </c>
      <c r="C229" s="299" t="str">
        <f>CONCATENATE("(",ROUND((B229/$H231)*100,1),")")</f>
        <v>(53.8)</v>
      </c>
      <c r="D229" s="302">
        <f>'Ind T6'!W90</f>
        <v>1.2347595784551915</v>
      </c>
      <c r="E229" s="299" t="str">
        <f>CONCATENATE("(",ROUND((D229/$H231)*100,1),")")</f>
        <v>(9)</v>
      </c>
      <c r="F229" s="302">
        <f>'Ind T6'!X90</f>
        <v>1.5597261811020038</v>
      </c>
      <c r="G229" s="299" t="str">
        <f>CONCATENATE("(",ROUND((F229/$H231)*100,1),")")</f>
        <v>(11.3)</v>
      </c>
      <c r="H229" s="302">
        <f>SUM(B229,D229,F229)</f>
        <v>10.209448510141909</v>
      </c>
      <c r="I229" s="299" t="str">
        <f>CONCATENATE("(",ROUND((H229/$H231)*100,1),")")</f>
        <v>(74.1)</v>
      </c>
      <c r="K229" s="302">
        <f>B229-B219</f>
        <v>0.5303355651034396</v>
      </c>
      <c r="L229" s="302">
        <f>D229-D219</f>
        <v>0.15129090712154269</v>
      </c>
      <c r="M229" s="302">
        <f>F229-F219</f>
        <v>0.22856236041058042</v>
      </c>
      <c r="N229" s="302">
        <f>SUM(K229:M229)</f>
        <v>0.91018883263556272</v>
      </c>
    </row>
    <row r="230" spans="1:14" x14ac:dyDescent="0.2">
      <c r="A230" s="282" t="s">
        <v>365</v>
      </c>
      <c r="B230" s="302">
        <f>'Ind T6'!V89</f>
        <v>1.9178542956687097</v>
      </c>
      <c r="C230" s="299" t="str">
        <f>CONCATENATE("(",ROUND((B230/$H231)*100,1),")")</f>
        <v>(13.9)</v>
      </c>
      <c r="D230" s="302">
        <f>'Ind T6'!W89</f>
        <v>1.5409157389114574</v>
      </c>
      <c r="E230" s="299" t="str">
        <f>CONCATENATE("(",ROUND((D230/$H231)*100,1),")")</f>
        <v>(11.2)</v>
      </c>
      <c r="F230" s="302">
        <f>'Ind T6'!X89</f>
        <v>0.11878145527792419</v>
      </c>
      <c r="G230" s="299" t="str">
        <f>CONCATENATE("(",ROUND((F230/$H231)*100,1),")")</f>
        <v>(0.9)</v>
      </c>
      <c r="H230" s="302">
        <f t="shared" ref="H230" si="181">SUM(B230,D230,F230)</f>
        <v>3.5775514898580911</v>
      </c>
      <c r="I230" s="299" t="str">
        <f>CONCATENATE("(",ROUND((H230/$H231)*100,1),")")</f>
        <v>(25.9)</v>
      </c>
      <c r="K230" s="302">
        <f t="shared" ref="K230:K231" si="182">B230-B220</f>
        <v>0.32901097300952831</v>
      </c>
      <c r="L230" s="302">
        <f t="shared" ref="L230:L231" si="183">D230-D220</f>
        <v>0.30901302440296408</v>
      </c>
      <c r="M230" s="302">
        <f t="shared" ref="M230:M231" si="184">F230-F220</f>
        <v>8.7871699519471436E-3</v>
      </c>
      <c r="N230" s="302">
        <f t="shared" ref="N230:N231" si="185">SUM(K230:M230)</f>
        <v>0.64681116736443955</v>
      </c>
    </row>
    <row r="231" spans="1:14" x14ac:dyDescent="0.2">
      <c r="A231" s="282" t="s">
        <v>363</v>
      </c>
      <c r="B231" s="302">
        <f>SUM(B229:B230)</f>
        <v>9.3328170462534228</v>
      </c>
      <c r="C231" s="299" t="str">
        <f>CONCATENATE("(",ROUND((B231/$H231)*100,1),")")</f>
        <v>(67.7)</v>
      </c>
      <c r="D231" s="302">
        <f>SUM(D229:D230)</f>
        <v>2.7756753173666491</v>
      </c>
      <c r="E231" s="299" t="str">
        <f>CONCATENATE("(",ROUND((D231/$H231)*100,1),")")</f>
        <v>(20.1)</v>
      </c>
      <c r="F231" s="302">
        <f>SUM(F229:F230)</f>
        <v>1.6785076363799281</v>
      </c>
      <c r="G231" s="299" t="str">
        <f>CONCATENATE("(",ROUND((F231/$H231)*100,1),")")</f>
        <v>(12.2)</v>
      </c>
      <c r="H231" s="302">
        <f>SUM(H229:H230)</f>
        <v>13.787000000000001</v>
      </c>
      <c r="I231" s="299" t="str">
        <f>CONCATENATE("(",ROUND((H231/$H231)*100,1),")")</f>
        <v>(100)</v>
      </c>
      <c r="K231" s="302">
        <f t="shared" si="182"/>
        <v>0.85934653811296791</v>
      </c>
      <c r="L231" s="302">
        <f t="shared" si="183"/>
        <v>0.46030393152450699</v>
      </c>
      <c r="M231" s="302">
        <f t="shared" si="184"/>
        <v>0.23734953036252771</v>
      </c>
      <c r="N231" s="302">
        <f t="shared" si="185"/>
        <v>1.5570000000000026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3.3200322334498371</v>
      </c>
      <c r="C240" s="299" t="str">
        <f>CONCATENATE("(",ROUND((B240/$H242)*100,1),")")</f>
        <v>(21.1)</v>
      </c>
      <c r="D240" s="302">
        <f>'Ind T6'!M99</f>
        <v>3.4401798987991308</v>
      </c>
      <c r="E240" s="299" t="str">
        <f>CONCATENATE("(",ROUND((D240/$H242)*100,1),")")</f>
        <v>(21.9)</v>
      </c>
      <c r="F240" s="302">
        <f>'Ind T6'!N99</f>
        <v>0.47373886679115512</v>
      </c>
      <c r="G240" s="299" t="str">
        <f>CONCATENATE("(",ROUND((F240/$H242)*100,1),")")</f>
        <v>(3)</v>
      </c>
      <c r="H240" s="302">
        <f>SUM(B240,D240,F240)</f>
        <v>7.2339509990401236</v>
      </c>
      <c r="I240" s="299" t="str">
        <f>CONCATENATE("(",ROUND((H240/$H242)*100,1),")")</f>
        <v>(46)</v>
      </c>
      <c r="K240" s="302">
        <f>B245-B240</f>
        <v>-1.6627975009146478E-2</v>
      </c>
      <c r="L240" s="302">
        <f>D245-D240</f>
        <v>-6.5600602345076808E-2</v>
      </c>
      <c r="M240" s="302">
        <f>F245-F240</f>
        <v>7.4120641744518934E-3</v>
      </c>
      <c r="N240" s="302">
        <f>SUM(K240:M240)</f>
        <v>-7.4816513179771393E-2</v>
      </c>
    </row>
    <row r="241" spans="1:14" x14ac:dyDescent="0.2">
      <c r="A241" s="282" t="s">
        <v>365</v>
      </c>
      <c r="B241" s="302">
        <f>'Ind T6'!L98</f>
        <v>2.8122274021478528</v>
      </c>
      <c r="C241" s="299" t="str">
        <f>CONCATENATE("(",ROUND((B241/$H242)*100,1),")")</f>
        <v>(17.9)</v>
      </c>
      <c r="D241" s="302">
        <f>'Ind T6'!M98</f>
        <v>5.067336353085774</v>
      </c>
      <c r="E241" s="299" t="str">
        <f>CONCATENATE("(",ROUND((D241/$H242)*100,1),")")</f>
        <v>(32.2)</v>
      </c>
      <c r="F241" s="302">
        <f>'Ind T6'!N98</f>
        <v>0.61048524572624818</v>
      </c>
      <c r="G241" s="299" t="str">
        <f>CONCATENATE("(",ROUND((F241/$H242)*100,1),")")</f>
        <v>(3.9)</v>
      </c>
      <c r="H241" s="302">
        <f t="shared" ref="H241" si="186">SUM(B241,D241,F241)</f>
        <v>8.4900490009598748</v>
      </c>
      <c r="I241" s="299" t="str">
        <f>CONCATENATE("(",ROUND((H241/$H242)*100,1),")")</f>
        <v>(54)</v>
      </c>
      <c r="K241" s="302">
        <f t="shared" ref="K241:K242" si="187">B246-B241</f>
        <v>-1.7120349259932777E-2</v>
      </c>
      <c r="L241" s="302">
        <f t="shared" ref="L241:L242" si="188">D246-D241</f>
        <v>-7.1366668542292011E-2</v>
      </c>
      <c r="M241" s="302">
        <f t="shared" ref="M241:M242" si="189">F246-F241</f>
        <v>1.3303530982005096E-2</v>
      </c>
      <c r="N241" s="302">
        <f t="shared" ref="N241:N242" si="190">SUM(K241:M241)</f>
        <v>-7.5183486820219692E-2</v>
      </c>
    </row>
    <row r="242" spans="1:14" x14ac:dyDescent="0.2">
      <c r="A242" s="282" t="s">
        <v>363</v>
      </c>
      <c r="B242" s="302">
        <f>SUM(B240:B241)</f>
        <v>6.1322596355976895</v>
      </c>
      <c r="C242" s="299" t="str">
        <f>CONCATENATE("(",ROUND((B242/$H242)*100,1),")")</f>
        <v>(39)</v>
      </c>
      <c r="D242" s="302">
        <f>SUM(D240:D241)</f>
        <v>8.5075162518849048</v>
      </c>
      <c r="E242" s="299" t="str">
        <f>CONCATENATE("(",ROUND((D242/$H242)*100,1),")")</f>
        <v>(54.1)</v>
      </c>
      <c r="F242" s="302">
        <f>SUM(F240:F241)</f>
        <v>1.0842241125174032</v>
      </c>
      <c r="G242" s="299" t="str">
        <f>CONCATENATE("(",ROUND((F242/$H242)*100,1),")")</f>
        <v>(6.9)</v>
      </c>
      <c r="H242" s="302">
        <f>SUM(H240:H241)</f>
        <v>15.723999999999998</v>
      </c>
      <c r="I242" s="299" t="str">
        <f>CONCATENATE("(",ROUND((H242/$H242)*100,1),")")</f>
        <v>(100)</v>
      </c>
      <c r="K242" s="302">
        <f t="shared" si="187"/>
        <v>-3.3748324269078367E-2</v>
      </c>
      <c r="L242" s="302">
        <f t="shared" si="188"/>
        <v>-0.13696727088736793</v>
      </c>
      <c r="M242" s="302">
        <f t="shared" si="189"/>
        <v>2.0715595156457045E-2</v>
      </c>
      <c r="N242" s="302">
        <f t="shared" si="190"/>
        <v>-0.14999999999998925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3.3034042584406906</v>
      </c>
      <c r="C245" s="299" t="str">
        <f>CONCATENATE("(",ROUND((B245/$H247)*100,1),")")</f>
        <v>(21.2)</v>
      </c>
      <c r="D245" s="302">
        <f>'Ind T6'!R99</f>
        <v>3.374579296454054</v>
      </c>
      <c r="E245" s="299" t="str">
        <f>CONCATENATE("(",ROUND((D245/$H247)*100,1),")")</f>
        <v>(21.7)</v>
      </c>
      <c r="F245" s="302">
        <f>'Ind T6'!S99</f>
        <v>0.48115093096560702</v>
      </c>
      <c r="G245" s="299" t="str">
        <f>CONCATENATE("(",ROUND((F245/$H247)*100,1),")")</f>
        <v>(3.1)</v>
      </c>
      <c r="H245" s="302">
        <f>SUM(B245,D245,F245)</f>
        <v>7.1591344858603518</v>
      </c>
      <c r="I245" s="299" t="str">
        <f>CONCATENATE("(",ROUND((H245/$H247)*100,1),")")</f>
        <v>(46)</v>
      </c>
      <c r="K245" s="302">
        <f>B250-B245</f>
        <v>0.40941285966548824</v>
      </c>
      <c r="L245" s="302">
        <f>D250-D245</f>
        <v>0.32587528610718097</v>
      </c>
      <c r="M245" s="302">
        <f>F250-F245</f>
        <v>6.4925443470967958E-2</v>
      </c>
      <c r="N245" s="302">
        <f>SUM(K245:M245)</f>
        <v>0.80021358924363717</v>
      </c>
    </row>
    <row r="246" spans="1:14" x14ac:dyDescent="0.2">
      <c r="A246" s="282" t="s">
        <v>365</v>
      </c>
      <c r="B246" s="302">
        <f>'Ind T6'!Q98</f>
        <v>2.7951070528879201</v>
      </c>
      <c r="C246" s="299" t="str">
        <f>CONCATENATE("(",ROUND((B246/$H247)*100,1),")")</f>
        <v>(17.9)</v>
      </c>
      <c r="D246" s="302">
        <f>'Ind T6'!R98</f>
        <v>4.995969684543482</v>
      </c>
      <c r="E246" s="299" t="str">
        <f>CONCATENATE("(",ROUND((D246/$H247)*100,1),")")</f>
        <v>(32.1)</v>
      </c>
      <c r="F246" s="302">
        <f>'Ind T6'!S98</f>
        <v>0.62378877670825328</v>
      </c>
      <c r="G246" s="299" t="str">
        <f>CONCATENATE("(",ROUND((F246/$H247)*100,1),")")</f>
        <v>(4)</v>
      </c>
      <c r="H246" s="302">
        <f t="shared" ref="H246" si="191">SUM(B246,D246,F246)</f>
        <v>8.4148655141396542</v>
      </c>
      <c r="I246" s="299" t="str">
        <f>CONCATENATE("(",ROUND((H246/$H247)*100,1),")")</f>
        <v>(54)</v>
      </c>
      <c r="K246" s="302">
        <f t="shared" ref="K246:K247" si="192">B251-B246</f>
        <v>0.32498443556722778</v>
      </c>
      <c r="L246" s="302">
        <f t="shared" ref="L246:L247" si="193">D251-D246</f>
        <v>0.50574495852573786</v>
      </c>
      <c r="M246" s="302">
        <f t="shared" ref="M246:M247" si="194">F251-F246</f>
        <v>8.7057016663384279E-2</v>
      </c>
      <c r="N246" s="302">
        <f t="shared" ref="N246:N247" si="195">SUM(K246:M246)</f>
        <v>0.91778641075634992</v>
      </c>
    </row>
    <row r="247" spans="1:14" x14ac:dyDescent="0.2">
      <c r="A247" s="282" t="s">
        <v>363</v>
      </c>
      <c r="B247" s="302">
        <f>SUM(B245:B246)</f>
        <v>6.0985113113286111</v>
      </c>
      <c r="C247" s="299" t="str">
        <f>CONCATENATE("(",ROUND((B247/$H247)*100,1),")")</f>
        <v>(39.2)</v>
      </c>
      <c r="D247" s="302">
        <f>SUM(D245:D246)</f>
        <v>8.3705489809975369</v>
      </c>
      <c r="E247" s="299" t="str">
        <f>CONCATENATE("(",ROUND((D247/$H247)*100,1),")")</f>
        <v>(53.7)</v>
      </c>
      <c r="F247" s="302">
        <f>SUM(F245:F246)</f>
        <v>1.1049397076738603</v>
      </c>
      <c r="G247" s="299" t="str">
        <f>CONCATENATE("(",ROUND((F247/$H247)*100,1),")")</f>
        <v>(7.1)</v>
      </c>
      <c r="H247" s="302">
        <f>SUM(H245:H246)</f>
        <v>15.574000000000005</v>
      </c>
      <c r="I247" s="299" t="str">
        <f>CONCATENATE("(",ROUND((H247/$H247)*100,1),")")</f>
        <v>(100)</v>
      </c>
      <c r="K247" s="302">
        <f t="shared" si="192"/>
        <v>0.73439729523271602</v>
      </c>
      <c r="L247" s="302">
        <f t="shared" si="193"/>
        <v>0.8316202446329175</v>
      </c>
      <c r="M247" s="302">
        <f t="shared" si="194"/>
        <v>0.15198246013435224</v>
      </c>
      <c r="N247" s="302">
        <f t="shared" si="195"/>
        <v>1.7179999999999858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3.7128171181061789</v>
      </c>
      <c r="C250" s="299" t="str">
        <f>CONCATENATE("(",ROUND((B250/$H252)*100,1),")")</f>
        <v>(21.5)</v>
      </c>
      <c r="D250" s="302">
        <f>'Ind T6'!W99</f>
        <v>3.7004545825612349</v>
      </c>
      <c r="E250" s="299" t="str">
        <f>CONCATENATE("(",ROUND((D250/$H252)*100,1),")")</f>
        <v>(21.4)</v>
      </c>
      <c r="F250" s="302">
        <f>'Ind T6'!X99</f>
        <v>0.54607637443657497</v>
      </c>
      <c r="G250" s="299" t="str">
        <f>CONCATENATE("(",ROUND((F250/$H252)*100,1),")")</f>
        <v>(3.2)</v>
      </c>
      <c r="H250" s="302">
        <f>SUM(B250,D250,F250)</f>
        <v>7.9593480751039891</v>
      </c>
      <c r="I250" s="299" t="str">
        <f>CONCATENATE("(",ROUND((H250/$H252)*100,1),")")</f>
        <v>(46)</v>
      </c>
      <c r="K250" s="302">
        <f>B250-B240</f>
        <v>0.39278488465634176</v>
      </c>
      <c r="L250" s="302">
        <f>D250-D240</f>
        <v>0.26027468376210416</v>
      </c>
      <c r="M250" s="302">
        <f>F250-F240</f>
        <v>7.2337507645419852E-2</v>
      </c>
      <c r="N250" s="302">
        <f>SUM(K250:M250)</f>
        <v>0.72539707606386572</v>
      </c>
    </row>
    <row r="251" spans="1:14" x14ac:dyDescent="0.2">
      <c r="A251" s="282" t="s">
        <v>365</v>
      </c>
      <c r="B251" s="302">
        <f>'Ind T6'!V98</f>
        <v>3.1200914884551478</v>
      </c>
      <c r="C251" s="299" t="str">
        <f>CONCATENATE("(",ROUND((B251/$H252)*100,1),")")</f>
        <v>(18)</v>
      </c>
      <c r="D251" s="302">
        <f>'Ind T6'!W98</f>
        <v>5.5017146430692199</v>
      </c>
      <c r="E251" s="299" t="str">
        <f>CONCATENATE("(",ROUND((D251/$H252)*100,1),")")</f>
        <v>(31.8)</v>
      </c>
      <c r="F251" s="302">
        <f>'Ind T6'!X98</f>
        <v>0.71084579337163756</v>
      </c>
      <c r="G251" s="299" t="str">
        <f>CONCATENATE("(",ROUND((F251/$H252)*100,1),")")</f>
        <v>(4.1)</v>
      </c>
      <c r="H251" s="302">
        <f t="shared" ref="H251" si="196">SUM(B251,D251,F251)</f>
        <v>9.3326519248960054</v>
      </c>
      <c r="I251" s="299" t="str">
        <f>CONCATENATE("(",ROUND((H251/$H252)*100,1),")")</f>
        <v>(54)</v>
      </c>
      <c r="K251" s="302">
        <f t="shared" ref="K251:K252" si="197">B251-B241</f>
        <v>0.307864086307295</v>
      </c>
      <c r="L251" s="302">
        <f t="shared" ref="L251:L252" si="198">D251-D241</f>
        <v>0.43437828998344585</v>
      </c>
      <c r="M251" s="302">
        <f t="shared" ref="M251:M252" si="199">F251-F241</f>
        <v>0.10036054764538938</v>
      </c>
      <c r="N251" s="302">
        <f t="shared" ref="N251:N252" si="200">SUM(K251:M251)</f>
        <v>0.84260292393613023</v>
      </c>
    </row>
    <row r="252" spans="1:14" x14ac:dyDescent="0.2">
      <c r="A252" s="282" t="s">
        <v>363</v>
      </c>
      <c r="B252" s="302">
        <f>SUM(B250:B251)</f>
        <v>6.8329086065613271</v>
      </c>
      <c r="C252" s="299" t="str">
        <f>CONCATENATE("(",ROUND((B252/$H252)*100,1),")")</f>
        <v>(39.5)</v>
      </c>
      <c r="D252" s="302">
        <f>SUM(D250:D251)</f>
        <v>9.2021692256304544</v>
      </c>
      <c r="E252" s="299" t="str">
        <f>CONCATENATE("(",ROUND((D252/$H252)*100,1),")")</f>
        <v>(53.2)</v>
      </c>
      <c r="F252" s="302">
        <f>SUM(F250:F251)</f>
        <v>1.2569221678082125</v>
      </c>
      <c r="G252" s="299" t="str">
        <f>CONCATENATE("(",ROUND((F252/$H252)*100,1),")")</f>
        <v>(7.3)</v>
      </c>
      <c r="H252" s="302">
        <f>SUM(H250:H251)</f>
        <v>17.291999999999994</v>
      </c>
      <c r="I252" s="299" t="str">
        <f>CONCATENATE("(",ROUND((H252/$H252)*100,1),")")</f>
        <v>(100)</v>
      </c>
      <c r="K252" s="302">
        <f t="shared" si="197"/>
        <v>0.70064897096363765</v>
      </c>
      <c r="L252" s="302">
        <f t="shared" si="198"/>
        <v>0.69465297374554957</v>
      </c>
      <c r="M252" s="302">
        <f t="shared" si="199"/>
        <v>0.17269805529080928</v>
      </c>
      <c r="N252" s="302">
        <f t="shared" si="200"/>
        <v>1.5679999999999965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0.6462110448537205</v>
      </c>
      <c r="C261" s="299" t="str">
        <f>CONCATENATE("(",ROUND((B261/$H263)*100,1),")")</f>
        <v>(35.6)</v>
      </c>
      <c r="D261" s="302">
        <f>'Ind T6'!M108</f>
        <v>5.5144283122067081E-2</v>
      </c>
      <c r="E261" s="299" t="str">
        <f>CONCATENATE("(",ROUND((D261/$H263)*100,1),")")</f>
        <v>(3)</v>
      </c>
      <c r="F261" s="302">
        <f>'Ind T6'!N108</f>
        <v>0.35520443350309294</v>
      </c>
      <c r="G261" s="299" t="str">
        <f>CONCATENATE("(",ROUND((F261/$H263)*100,1),")")</f>
        <v>(19.6)</v>
      </c>
      <c r="H261" s="302">
        <f>SUM(B261,D261,F261)</f>
        <v>1.0565597614788804</v>
      </c>
      <c r="I261" s="299" t="str">
        <f>CONCATENATE("(",ROUND((H261/$H263)*100,1),")")</f>
        <v>(58.2)</v>
      </c>
      <c r="K261" s="302">
        <f>B266-B261</f>
        <v>-1.3939252698598747E-2</v>
      </c>
      <c r="L261" s="302">
        <f>D266-D261</f>
        <v>1.7354478536790591E-3</v>
      </c>
      <c r="M261" s="302">
        <f>F266-F261</f>
        <v>-3.5628668249343409E-3</v>
      </c>
      <c r="N261" s="302">
        <f>SUM(K261:M261)</f>
        <v>-1.5766671669854029E-2</v>
      </c>
    </row>
    <row r="262" spans="1:14" x14ac:dyDescent="0.2">
      <c r="A262" s="282" t="s">
        <v>365</v>
      </c>
      <c r="B262" s="302">
        <f>'Ind T6'!L107</f>
        <v>0.37989590354846742</v>
      </c>
      <c r="C262" s="299" t="str">
        <f>CONCATENATE("(",ROUND((B262/$H263)*100,1),")")</f>
        <v>(20.9)</v>
      </c>
      <c r="D262" s="302">
        <f>'Ind T6'!M107</f>
        <v>0.17907194711342503</v>
      </c>
      <c r="E262" s="299" t="str">
        <f>CONCATENATE("(",ROUND((D262/$H263)*100,1),")")</f>
        <v>(9.9)</v>
      </c>
      <c r="F262" s="302">
        <f>'Ind T6'!N107</f>
        <v>0.19847238785923071</v>
      </c>
      <c r="G262" s="299" t="str">
        <f>CONCATENATE("(",ROUND((F262/$H263)*100,1),")")</f>
        <v>(10.9)</v>
      </c>
      <c r="H262" s="302">
        <f t="shared" ref="H262" si="201">SUM(B262,D262,F262)</f>
        <v>0.75744023852112319</v>
      </c>
      <c r="I262" s="299" t="str">
        <f>CONCATENATE("(",ROUND((H262/$H263)*100,1),")")</f>
        <v>(41.8)</v>
      </c>
      <c r="K262" s="302">
        <f t="shared" ref="K262:K263" si="202">B267-B262</f>
        <v>-6.5858679410618071E-3</v>
      </c>
      <c r="L262" s="302">
        <f t="shared" ref="L262:L263" si="203">D267-D262</f>
        <v>-3.070783308279923E-4</v>
      </c>
      <c r="M262" s="302">
        <f t="shared" ref="M262:M263" si="204">F267-F262</f>
        <v>-5.3403820582609285E-3</v>
      </c>
      <c r="N262" s="302">
        <f t="shared" ref="N262:N263" si="205">SUM(K262:M262)</f>
        <v>-1.2233328330150728E-2</v>
      </c>
    </row>
    <row r="263" spans="1:14" x14ac:dyDescent="0.2">
      <c r="A263" s="282" t="s">
        <v>363</v>
      </c>
      <c r="B263" s="302">
        <f>SUM(B261:B262)</f>
        <v>1.0261069484021879</v>
      </c>
      <c r="C263" s="299" t="str">
        <f>CONCATENATE("(",ROUND((B263/$H263)*100,1),")")</f>
        <v>(56.6)</v>
      </c>
      <c r="D263" s="302">
        <f>SUM(D261:D262)</f>
        <v>0.2342162302354921</v>
      </c>
      <c r="E263" s="299" t="str">
        <f>CONCATENATE("(",ROUND((D263/$H263)*100,1),")")</f>
        <v>(12.9)</v>
      </c>
      <c r="F263" s="302">
        <f>SUM(F261:F262)</f>
        <v>0.55367682136232366</v>
      </c>
      <c r="G263" s="299" t="str">
        <f>CONCATENATE("(",ROUND((F263/$H263)*100,1),")")</f>
        <v>(30.5)</v>
      </c>
      <c r="H263" s="302">
        <f>SUM(H261:H262)</f>
        <v>1.8140000000000036</v>
      </c>
      <c r="I263" s="299" t="str">
        <f>CONCATENATE("(",ROUND((H263/$H263)*100,1),")")</f>
        <v>(100)</v>
      </c>
      <c r="K263" s="302">
        <f t="shared" si="202"/>
        <v>-2.052512063966061E-2</v>
      </c>
      <c r="L263" s="302">
        <f t="shared" si="203"/>
        <v>1.4283695228510807E-3</v>
      </c>
      <c r="M263" s="302">
        <f t="shared" si="204"/>
        <v>-8.9032488831952694E-3</v>
      </c>
      <c r="N263" s="302">
        <f t="shared" si="205"/>
        <v>-2.8000000000004799E-2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0.63227179215512175</v>
      </c>
      <c r="C266" s="299" t="str">
        <f>CONCATENATE("(",ROUND((B266/$H268)*100,1),")")</f>
        <v>(35.4)</v>
      </c>
      <c r="D266" s="302">
        <f>'Ind T6'!R108</f>
        <v>5.687973097574614E-2</v>
      </c>
      <c r="E266" s="299" t="str">
        <f>CONCATENATE("(",ROUND((D266/$H268)*100,1),")")</f>
        <v>(3.2)</v>
      </c>
      <c r="F266" s="302">
        <f>'Ind T6'!S108</f>
        <v>0.3516415666781586</v>
      </c>
      <c r="G266" s="299" t="str">
        <f>CONCATENATE("(",ROUND((F266/$H268)*100,1),")")</f>
        <v>(19.7)</v>
      </c>
      <c r="H266" s="302">
        <f>SUM(B266,D266,F266)</f>
        <v>1.0407930898090265</v>
      </c>
      <c r="I266" s="299" t="str">
        <f>CONCATENATE("(",ROUND((H266/$H268)*100,1),")")</f>
        <v>(58.3)</v>
      </c>
      <c r="K266" s="302">
        <f>B271-B266</f>
        <v>3.9096602350453535E-3</v>
      </c>
      <c r="L266" s="302">
        <f>D271-D266</f>
        <v>4.8569164369024337E-3</v>
      </c>
      <c r="M266" s="302">
        <f>F271-F266</f>
        <v>9.4884223028850467E-3</v>
      </c>
      <c r="N266" s="302">
        <f>SUM(K266:M266)</f>
        <v>1.8254998974832834E-2</v>
      </c>
    </row>
    <row r="267" spans="1:14" x14ac:dyDescent="0.2">
      <c r="A267" s="282" t="s">
        <v>365</v>
      </c>
      <c r="B267" s="302">
        <f>'Ind T6'!Q107</f>
        <v>0.37331003560740561</v>
      </c>
      <c r="C267" s="299" t="str">
        <f>CONCATENATE("(",ROUND((B267/$H268)*100,1),")")</f>
        <v>(20.9)</v>
      </c>
      <c r="D267" s="302">
        <f>'Ind T6'!R107</f>
        <v>0.17876486878259704</v>
      </c>
      <c r="E267" s="299" t="str">
        <f>CONCATENATE("(",ROUND((D267/$H268)*100,1),")")</f>
        <v>(10)</v>
      </c>
      <c r="F267" s="302">
        <f>'Ind T6'!S107</f>
        <v>0.19313200580096979</v>
      </c>
      <c r="G267" s="299" t="str">
        <f>CONCATENATE("(",ROUND((F267/$H268)*100,1),")")</f>
        <v>(10.8)</v>
      </c>
      <c r="H267" s="302">
        <f t="shared" ref="H267" si="206">SUM(B267,D267,F267)</f>
        <v>0.7452069101909724</v>
      </c>
      <c r="I267" s="299" t="str">
        <f>CONCATENATE("(",ROUND((H267/$H268)*100,1),")")</f>
        <v>(41.7)</v>
      </c>
      <c r="K267" s="302">
        <f t="shared" ref="K267:K268" si="207">B272-B267</f>
        <v>9.4571783565985945E-3</v>
      </c>
      <c r="L267" s="302">
        <f t="shared" ref="L267:L268" si="208">D272-D267</f>
        <v>3.3876394872822679E-3</v>
      </c>
      <c r="M267" s="302">
        <f t="shared" ref="M267:M268" si="209">F272-F267</f>
        <v>-5.0998168187135207E-3</v>
      </c>
      <c r="N267" s="302">
        <f t="shared" ref="N267:N268" si="210">SUM(K267:M267)</f>
        <v>7.7450010251673418E-3</v>
      </c>
    </row>
    <row r="268" spans="1:14" x14ac:dyDescent="0.2">
      <c r="A268" s="282" t="s">
        <v>363</v>
      </c>
      <c r="B268" s="302">
        <f>SUM(B266:B267)</f>
        <v>1.0055818277625272</v>
      </c>
      <c r="C268" s="299" t="str">
        <f>CONCATENATE("(",ROUND((B268/$H268)*100,1),")")</f>
        <v>(56.3)</v>
      </c>
      <c r="D268" s="302">
        <f>SUM(D266:D267)</f>
        <v>0.23564459975834318</v>
      </c>
      <c r="E268" s="299" t="str">
        <f>CONCATENATE("(",ROUND((D268/$H268)*100,1),")")</f>
        <v>(13.2)</v>
      </c>
      <c r="F268" s="302">
        <f>SUM(F266:F267)</f>
        <v>0.54477357247912839</v>
      </c>
      <c r="G268" s="299" t="str">
        <f>CONCATENATE("(",ROUND((F268/$H268)*100,1),")")</f>
        <v>(30.5)</v>
      </c>
      <c r="H268" s="302">
        <f>SUM(H266:H267)</f>
        <v>1.7859999999999989</v>
      </c>
      <c r="I268" s="299" t="str">
        <f>CONCATENATE("(",ROUND((H268/$H268)*100,1),")")</f>
        <v>(100)</v>
      </c>
      <c r="K268" s="302">
        <f t="shared" si="207"/>
        <v>1.3366838591644115E-2</v>
      </c>
      <c r="L268" s="302">
        <f t="shared" si="208"/>
        <v>8.2445559241847155E-3</v>
      </c>
      <c r="M268" s="302">
        <f t="shared" si="209"/>
        <v>4.3886054841715261E-3</v>
      </c>
      <c r="N268" s="302">
        <f t="shared" si="210"/>
        <v>2.6000000000000356E-2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0.6361814523901671</v>
      </c>
      <c r="C271" s="299" t="str">
        <f>CONCATENATE("(",ROUND((B271/$H273)*100,1),")")</f>
        <v>(35.1)</v>
      </c>
      <c r="D271" s="302">
        <f>'Ind T6'!W108</f>
        <v>6.1736647412648574E-2</v>
      </c>
      <c r="E271" s="299" t="str">
        <f>CONCATENATE("(",ROUND((D271/$H273)*100,1),")")</f>
        <v>(3.4)</v>
      </c>
      <c r="F271" s="302">
        <f>'Ind T6'!X108</f>
        <v>0.36112998898104365</v>
      </c>
      <c r="G271" s="299" t="str">
        <f>CONCATENATE("(",ROUND((F271/$H273)*100,1),")")</f>
        <v>(19.9)</v>
      </c>
      <c r="H271" s="302">
        <f>SUM(B271,D271,F271)</f>
        <v>1.0590480887838594</v>
      </c>
      <c r="I271" s="299" t="str">
        <f>CONCATENATE("(",ROUND((H271/$H273)*100,1),")")</f>
        <v>(58.4)</v>
      </c>
      <c r="K271" s="302">
        <f>B271-B261</f>
        <v>-1.0029592463553394E-2</v>
      </c>
      <c r="L271" s="302">
        <f>D271-D261</f>
        <v>6.5923642905814928E-3</v>
      </c>
      <c r="M271" s="302">
        <f>F271-F261</f>
        <v>5.9255554779507058E-3</v>
      </c>
      <c r="N271" s="302">
        <f>SUM(K271:M271)</f>
        <v>2.4883273049788046E-3</v>
      </c>
    </row>
    <row r="272" spans="1:14" x14ac:dyDescent="0.2">
      <c r="A272" s="282" t="s">
        <v>365</v>
      </c>
      <c r="B272" s="302">
        <f>'Ind T6'!V107</f>
        <v>0.3827672139640042</v>
      </c>
      <c r="C272" s="299" t="str">
        <f>CONCATENATE("(",ROUND((B272/$H273)*100,1),")")</f>
        <v>(21.1)</v>
      </c>
      <c r="D272" s="302">
        <f>'Ind T6'!W107</f>
        <v>0.1821525082698793</v>
      </c>
      <c r="E272" s="299" t="str">
        <f>CONCATENATE("(",ROUND((D272/$H273)*100,1),")")</f>
        <v>(10.1)</v>
      </c>
      <c r="F272" s="302">
        <f>'Ind T6'!X107</f>
        <v>0.18803218898225627</v>
      </c>
      <c r="G272" s="299" t="str">
        <f>CONCATENATE("(",ROUND((F272/$H273)*100,1),")")</f>
        <v>(10.4)</v>
      </c>
      <c r="H272" s="302">
        <f t="shared" ref="H272" si="211">SUM(B272,D272,F272)</f>
        <v>0.7529519112161398</v>
      </c>
      <c r="I272" s="299" t="str">
        <f>CONCATENATE("(",ROUND((H272/$H273)*100,1),")")</f>
        <v>(41.6)</v>
      </c>
      <c r="K272" s="302">
        <f t="shared" ref="K272:K273" si="212">B272-B262</f>
        <v>2.8713104155367875E-3</v>
      </c>
      <c r="L272" s="302">
        <f t="shared" ref="L272:L273" si="213">D272-D262</f>
        <v>3.0805611564542756E-3</v>
      </c>
      <c r="M272" s="302">
        <f t="shared" ref="M272:M273" si="214">F272-F262</f>
        <v>-1.0440198876974449E-2</v>
      </c>
      <c r="N272" s="302">
        <f t="shared" ref="N272:N273" si="215">SUM(K272:M272)</f>
        <v>-4.4883273049833861E-3</v>
      </c>
    </row>
    <row r="273" spans="1:14" x14ac:dyDescent="0.2">
      <c r="A273" s="282" t="s">
        <v>363</v>
      </c>
      <c r="B273" s="302">
        <f>SUM(B271:B272)</f>
        <v>1.0189486663541714</v>
      </c>
      <c r="C273" s="299" t="str">
        <f>CONCATENATE("(",ROUND((B273/$H273)*100,1),")")</f>
        <v>(56.2)</v>
      </c>
      <c r="D273" s="302">
        <f>SUM(D271:D272)</f>
        <v>0.24388915568252789</v>
      </c>
      <c r="E273" s="299" t="str">
        <f>CONCATENATE("(",ROUND((D273/$H273)*100,1),")")</f>
        <v>(13.5)</v>
      </c>
      <c r="F273" s="302">
        <f>SUM(F271:F272)</f>
        <v>0.54916217796329991</v>
      </c>
      <c r="G273" s="299" t="str">
        <f>CONCATENATE("(",ROUND((F273/$H273)*100,1),")")</f>
        <v>(30.3)</v>
      </c>
      <c r="H273" s="302">
        <f>SUM(H271:H272)</f>
        <v>1.8119999999999992</v>
      </c>
      <c r="I273" s="299" t="str">
        <f>CONCATENATE("(",ROUND((H273/$H273)*100,1),")")</f>
        <v>(100)</v>
      </c>
      <c r="K273" s="302">
        <f t="shared" si="212"/>
        <v>-7.1582820480164955E-3</v>
      </c>
      <c r="L273" s="302">
        <f t="shared" si="213"/>
        <v>9.6729254470357962E-3</v>
      </c>
      <c r="M273" s="302">
        <f t="shared" si="214"/>
        <v>-4.5146433990237433E-3</v>
      </c>
      <c r="N273" s="302">
        <f t="shared" si="215"/>
        <v>-2.0000000000044427E-3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3.2146420456222544</v>
      </c>
      <c r="C282" s="299" t="str">
        <f>CONCATENATE("(",ROUND((B282/$H284)*100,1),")")</f>
        <v>(64.8)</v>
      </c>
      <c r="D282" s="302">
        <f>'Ind T6'!M117</f>
        <v>0.21269060582510141</v>
      </c>
      <c r="E282" s="299" t="str">
        <f>CONCATENATE("(",ROUND((D282/$H284)*100,1),")")</f>
        <v>(4.3)</v>
      </c>
      <c r="F282" s="302">
        <f>'Ind T6'!N117</f>
        <v>0.32247143981547333</v>
      </c>
      <c r="G282" s="299" t="str">
        <f>CONCATENATE("(",ROUND((F282/$H284)*100,1),")")</f>
        <v>(6.5)</v>
      </c>
      <c r="H282" s="302">
        <f>SUM(B282,D282,F282)</f>
        <v>3.7498040912628294</v>
      </c>
      <c r="I282" s="299" t="str">
        <f>CONCATENATE("(",ROUND((H282/$H284)*100,1),")")</f>
        <v>(75.6)</v>
      </c>
      <c r="K282" s="302">
        <f>B287-B282</f>
        <v>0.12095726106352878</v>
      </c>
      <c r="L282" s="302">
        <f>D287-D282</f>
        <v>1.1353658870897482E-2</v>
      </c>
      <c r="M282" s="302">
        <f>F287-F282</f>
        <v>2.2436786492530669E-2</v>
      </c>
      <c r="N282" s="302">
        <f>SUM(K282:M282)</f>
        <v>0.15474770642695693</v>
      </c>
    </row>
    <row r="283" spans="1:14" x14ac:dyDescent="0.2">
      <c r="A283" s="282" t="s">
        <v>365</v>
      </c>
      <c r="B283" s="302">
        <f>'Ind T6'!L116</f>
        <v>0.88988062942817192</v>
      </c>
      <c r="C283" s="299" t="str">
        <f>CONCATENATE("(",ROUND((B283/$H284)*100,1),")")</f>
        <v>(17.9)</v>
      </c>
      <c r="D283" s="302">
        <f>'Ind T6'!M116</f>
        <v>0.27460824547751417</v>
      </c>
      <c r="E283" s="299" t="str">
        <f>CONCATENATE("(",ROUND((D283/$H284)*100,1),")")</f>
        <v>(5.5)</v>
      </c>
      <c r="F283" s="302">
        <f>'Ind T6'!N116</f>
        <v>4.7707033831487847E-2</v>
      </c>
      <c r="G283" s="299" t="str">
        <f>CONCATENATE("(",ROUND((F283/$H284)*100,1),")")</f>
        <v>(1)</v>
      </c>
      <c r="H283" s="302">
        <f t="shared" ref="H283" si="216">SUM(B283,D283,F283)</f>
        <v>1.2121959087371739</v>
      </c>
      <c r="I283" s="299" t="str">
        <f>CONCATENATE("(",ROUND((H283/$H284)*100,1),")")</f>
        <v>(24.4)</v>
      </c>
      <c r="K283" s="302">
        <f t="shared" ref="K283:K284" si="217">B288-B283</f>
        <v>6.1961510930265473E-2</v>
      </c>
      <c r="L283" s="302">
        <f t="shared" ref="L283:L284" si="218">D288-D283</f>
        <v>8.4071760586405531E-3</v>
      </c>
      <c r="M283" s="302">
        <f t="shared" ref="M283:M284" si="219">F288-F283</f>
        <v>2.8836065841337313E-3</v>
      </c>
      <c r="N283" s="302">
        <f t="shared" ref="N283:N284" si="220">SUM(K283:M283)</f>
        <v>7.3252293573039751E-2</v>
      </c>
    </row>
    <row r="284" spans="1:14" x14ac:dyDescent="0.2">
      <c r="A284" s="282" t="s">
        <v>363</v>
      </c>
      <c r="B284" s="302">
        <f>SUM(B282:B283)</f>
        <v>4.1045226750504265</v>
      </c>
      <c r="C284" s="299" t="str">
        <f>CONCATENATE("(",ROUND((B284/$H284)*100,1),")")</f>
        <v>(82.7)</v>
      </c>
      <c r="D284" s="302">
        <f>SUM(D282:D283)</f>
        <v>0.48729885130261558</v>
      </c>
      <c r="E284" s="299" t="str">
        <f>CONCATENATE("(",ROUND((D284/$H284)*100,1),")")</f>
        <v>(9.8)</v>
      </c>
      <c r="F284" s="302">
        <f>SUM(F282:F283)</f>
        <v>0.37017847364696116</v>
      </c>
      <c r="G284" s="299" t="str">
        <f>CONCATENATE("(",ROUND((F284/$H284)*100,1),")")</f>
        <v>(7.5)</v>
      </c>
      <c r="H284" s="302">
        <f>SUM(H282:H283)</f>
        <v>4.9620000000000033</v>
      </c>
      <c r="I284" s="299" t="str">
        <f>CONCATENATE("(",ROUND((H284/$H284)*100,1),")")</f>
        <v>(100)</v>
      </c>
      <c r="K284" s="302">
        <f t="shared" si="217"/>
        <v>0.18291877199379414</v>
      </c>
      <c r="L284" s="302">
        <f t="shared" si="218"/>
        <v>1.9760834929538007E-2</v>
      </c>
      <c r="M284" s="302">
        <f t="shared" si="219"/>
        <v>2.5320393076664394E-2</v>
      </c>
      <c r="N284" s="302">
        <f t="shared" si="220"/>
        <v>0.22799999999999654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3.3355993066857832</v>
      </c>
      <c r="C287" s="299" t="str">
        <f>CONCATENATE("(",ROUND((B287/$H289)*100,1),")")</f>
        <v>(64.3)</v>
      </c>
      <c r="D287" s="302">
        <f>'Ind T6'!R117</f>
        <v>0.22404426469599889</v>
      </c>
      <c r="E287" s="299" t="str">
        <f>CONCATENATE("(",ROUND((D287/$H289)*100,1),")")</f>
        <v>(4.3)</v>
      </c>
      <c r="F287" s="302">
        <f>'Ind T6'!S117</f>
        <v>0.344908226308004</v>
      </c>
      <c r="G287" s="299" t="str">
        <f>CONCATENATE("(",ROUND((F287/$H289)*100,1),")")</f>
        <v>(6.6)</v>
      </c>
      <c r="H287" s="302">
        <f>SUM(B287,D287,F287)</f>
        <v>3.9045517976897863</v>
      </c>
      <c r="I287" s="299" t="str">
        <f>CONCATENATE("(",ROUND((H287/$H289)*100,1),")")</f>
        <v>(75.2)</v>
      </c>
      <c r="K287" s="302">
        <f>B292-B287</f>
        <v>9.2354141497352771E-2</v>
      </c>
      <c r="L287" s="302">
        <f>D292-D287</f>
        <v>1.0588126263635506E-2</v>
      </c>
      <c r="M287" s="302">
        <f>F292-F287</f>
        <v>2.1448942649628988E-2</v>
      </c>
      <c r="N287" s="302">
        <f>SUM(K287:M287)</f>
        <v>0.12439121041061726</v>
      </c>
    </row>
    <row r="288" spans="1:14" x14ac:dyDescent="0.2">
      <c r="A288" s="282" t="s">
        <v>365</v>
      </c>
      <c r="B288" s="302">
        <f>'Ind T6'!Q116</f>
        <v>0.95184214035843739</v>
      </c>
      <c r="C288" s="299" t="str">
        <f>CONCATENATE("(",ROUND((B288/$H289)*100,1),")")</f>
        <v>(18.3)</v>
      </c>
      <c r="D288" s="302">
        <f>'Ind T6'!R116</f>
        <v>0.28301542153615472</v>
      </c>
      <c r="E288" s="299" t="str">
        <f>CONCATENATE("(",ROUND((D288/$H289)*100,1),")")</f>
        <v>(5.5)</v>
      </c>
      <c r="F288" s="302">
        <f>'Ind T6'!S116</f>
        <v>5.0590640415621578E-2</v>
      </c>
      <c r="G288" s="299" t="str">
        <f>CONCATENATE("(",ROUND((F288/$H289)*100,1),")")</f>
        <v>(1)</v>
      </c>
      <c r="H288" s="302">
        <f t="shared" ref="H288" si="221">SUM(B288,D288,F288)</f>
        <v>1.2854482023102136</v>
      </c>
      <c r="I288" s="299" t="str">
        <f>CONCATENATE("(",ROUND((H288/$H289)*100,1),")")</f>
        <v>(24.8)</v>
      </c>
      <c r="K288" s="302">
        <f t="shared" ref="K288:K289" si="222">B293-B288</f>
        <v>7.9509028698810047E-2</v>
      </c>
      <c r="L288" s="302">
        <f t="shared" ref="L288:L289" si="223">D293-D288</f>
        <v>9.8532318170108102E-4</v>
      </c>
      <c r="M288" s="302">
        <f t="shared" ref="M288:M289" si="224">F293-F288</f>
        <v>2.1144377088791674E-3</v>
      </c>
      <c r="N288" s="302">
        <f t="shared" ref="N288:N289" si="225">SUM(K288:M288)</f>
        <v>8.2608789589390302E-2</v>
      </c>
    </row>
    <row r="289" spans="1:14" x14ac:dyDescent="0.2">
      <c r="A289" s="282" t="s">
        <v>363</v>
      </c>
      <c r="B289" s="302">
        <f>SUM(B287:B288)</f>
        <v>4.2874414470442206</v>
      </c>
      <c r="C289" s="299" t="str">
        <f>CONCATENATE("(",ROUND((B289/$H289)*100,1),")")</f>
        <v>(82.6)</v>
      </c>
      <c r="D289" s="302">
        <f>SUM(D287:D288)</f>
        <v>0.50705968623215358</v>
      </c>
      <c r="E289" s="299" t="str">
        <f>CONCATENATE("(",ROUND((D289/$H289)*100,1),")")</f>
        <v>(9.8)</v>
      </c>
      <c r="F289" s="302">
        <f>SUM(F287:F288)</f>
        <v>0.39549886672362555</v>
      </c>
      <c r="G289" s="299" t="str">
        <f>CONCATENATE("(",ROUND((F289/$H289)*100,1),")")</f>
        <v>(7.6)</v>
      </c>
      <c r="H289" s="302">
        <f>SUM(H287:H288)</f>
        <v>5.1899999999999995</v>
      </c>
      <c r="I289" s="299" t="str">
        <f>CONCATENATE("(",ROUND((H289/$H289)*100,1),")")</f>
        <v>(100)</v>
      </c>
      <c r="K289" s="302">
        <f t="shared" si="222"/>
        <v>0.17186317019616304</v>
      </c>
      <c r="L289" s="302">
        <f t="shared" si="223"/>
        <v>1.157344944533667E-2</v>
      </c>
      <c r="M289" s="302">
        <f t="shared" si="224"/>
        <v>2.356338035850819E-2</v>
      </c>
      <c r="N289" s="302">
        <f t="shared" si="225"/>
        <v>0.2070000000000079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3.427953448183136</v>
      </c>
      <c r="C292" s="299" t="str">
        <f>CONCATENATE("(",ROUND((B292/$H294)*100,1),")")</f>
        <v>(63.5)</v>
      </c>
      <c r="D292" s="302">
        <f>'Ind T6'!W117</f>
        <v>0.2346323909596344</v>
      </c>
      <c r="E292" s="299" t="str">
        <f>CONCATENATE("(",ROUND((D292/$H294)*100,1),")")</f>
        <v>(4.3)</v>
      </c>
      <c r="F292" s="302">
        <f>'Ind T6'!X117</f>
        <v>0.36635716895763298</v>
      </c>
      <c r="G292" s="299" t="str">
        <f>CONCATENATE("(",ROUND((F292/$H294)*100,1),")")</f>
        <v>(6.8)</v>
      </c>
      <c r="H292" s="302">
        <f>SUM(B292,D292,F292)</f>
        <v>4.028943008100403</v>
      </c>
      <c r="I292" s="299" t="str">
        <f>CONCATENATE("(",ROUND((H292/$H294)*100,1),")")</f>
        <v>(74.7)</v>
      </c>
      <c r="K292" s="302">
        <f>B292-B282</f>
        <v>0.21331140256088155</v>
      </c>
      <c r="L292" s="302">
        <f>D292-D282</f>
        <v>2.1941785134532987E-2</v>
      </c>
      <c r="M292" s="302">
        <f>F292-F282</f>
        <v>4.3885729142159657E-2</v>
      </c>
      <c r="N292" s="302">
        <f>SUM(K292:M292)</f>
        <v>0.27913891683757419</v>
      </c>
    </row>
    <row r="293" spans="1:14" x14ac:dyDescent="0.2">
      <c r="A293" s="282" t="s">
        <v>365</v>
      </c>
      <c r="B293" s="302">
        <f>'Ind T6'!V116</f>
        <v>1.0313511690572474</v>
      </c>
      <c r="C293" s="299" t="str">
        <f>CONCATENATE("(",ROUND((B293/$H294)*100,1),")")</f>
        <v>(19.1)</v>
      </c>
      <c r="D293" s="302">
        <f>'Ind T6'!W116</f>
        <v>0.2840007447178558</v>
      </c>
      <c r="E293" s="299" t="str">
        <f>CONCATENATE("(",ROUND((D293/$H294)*100,1),")")</f>
        <v>(5.3)</v>
      </c>
      <c r="F293" s="302">
        <f>'Ind T6'!X116</f>
        <v>5.2705078124500745E-2</v>
      </c>
      <c r="G293" s="299" t="str">
        <f>CONCATENATE("(",ROUND((F293/$H294)*100,1),")")</f>
        <v>(1)</v>
      </c>
      <c r="H293" s="302">
        <f t="shared" ref="H293" si="226">SUM(B293,D293,F293)</f>
        <v>1.3680569918996039</v>
      </c>
      <c r="I293" s="299" t="str">
        <f>CONCATENATE("(",ROUND((H293/$H294)*100,1),")")</f>
        <v>(25.3)</v>
      </c>
      <c r="K293" s="302">
        <f t="shared" ref="K293:K294" si="227">B293-B283</f>
        <v>0.14147053962907552</v>
      </c>
      <c r="L293" s="302">
        <f t="shared" ref="L293:L294" si="228">D293-D283</f>
        <v>9.3924992403416341E-3</v>
      </c>
      <c r="M293" s="302">
        <f t="shared" ref="M293:M294" si="229">F293-F283</f>
        <v>4.9980442930128988E-3</v>
      </c>
      <c r="N293" s="302">
        <f t="shared" ref="N293:N294" si="230">SUM(K293:M293)</f>
        <v>0.15586108316243005</v>
      </c>
    </row>
    <row r="294" spans="1:14" x14ac:dyDescent="0.2">
      <c r="A294" s="282" t="s">
        <v>363</v>
      </c>
      <c r="B294" s="302">
        <f>SUM(B292:B293)</f>
        <v>4.4593046172403836</v>
      </c>
      <c r="C294" s="299" t="str">
        <f>CONCATENATE("(",ROUND((B294/$H294)*100,1),")")</f>
        <v>(82.6)</v>
      </c>
      <c r="D294" s="302">
        <f>SUM(D292:D293)</f>
        <v>0.51863313567749025</v>
      </c>
      <c r="E294" s="299" t="str">
        <f>CONCATENATE("(",ROUND((D294/$H294)*100,1),")")</f>
        <v>(9.6)</v>
      </c>
      <c r="F294" s="302">
        <f>SUM(F292:F293)</f>
        <v>0.41906224708213374</v>
      </c>
      <c r="G294" s="299" t="str">
        <f>CONCATENATE("(",ROUND((F294/$H294)*100,1),")")</f>
        <v>(7.8)</v>
      </c>
      <c r="H294" s="302">
        <f>SUM(H292:H293)</f>
        <v>5.3970000000000073</v>
      </c>
      <c r="I294" s="299" t="str">
        <f>CONCATENATE("(",ROUND((H294/$H294)*100,1),")")</f>
        <v>(100)</v>
      </c>
      <c r="K294" s="302">
        <f t="shared" si="227"/>
        <v>0.35478194218995718</v>
      </c>
      <c r="L294" s="302">
        <f t="shared" si="228"/>
        <v>3.1334284374874677E-2</v>
      </c>
      <c r="M294" s="302">
        <f t="shared" si="229"/>
        <v>4.8883773435172584E-2</v>
      </c>
      <c r="N294" s="302">
        <f t="shared" si="230"/>
        <v>0.43500000000000444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1.0065479974190881</v>
      </c>
      <c r="C303" s="299" t="str">
        <f>CONCATENATE("(",ROUND((B303/$H305)*100,1),")")</f>
        <v>(41.6)</v>
      </c>
      <c r="D303" s="302">
        <f>'Ind T6'!M126</f>
        <v>5.6146515623971681E-2</v>
      </c>
      <c r="E303" s="299" t="str">
        <f>CONCATENATE("(",ROUND((D303/$H305)*100,1),")")</f>
        <v>(2.3)</v>
      </c>
      <c r="F303" s="302">
        <f>'Ind T6'!N126</f>
        <v>7.5554386343022459E-2</v>
      </c>
      <c r="G303" s="299" t="str">
        <f>CONCATENATE("(",ROUND((F303/$H305)*100,1),")")</f>
        <v>(3.1)</v>
      </c>
      <c r="H303" s="302">
        <f>SUM(B303,D303,F303)</f>
        <v>1.1382488993860822</v>
      </c>
      <c r="I303" s="299" t="str">
        <f>CONCATENATE("(",ROUND((H303/$H305)*100,1),")")</f>
        <v>(47.1)</v>
      </c>
      <c r="K303" s="302">
        <f>B308-B303</f>
        <v>9.7148781213762803E-3</v>
      </c>
      <c r="L303" s="302">
        <f>D308-D303</f>
        <v>2.8939513422091487E-3</v>
      </c>
      <c r="M303" s="302">
        <f>F308-F303</f>
        <v>4.5092958874280858E-3</v>
      </c>
      <c r="N303" s="302">
        <f>SUM(K303:M303)</f>
        <v>1.7118125351013515E-2</v>
      </c>
    </row>
    <row r="304" spans="1:14" x14ac:dyDescent="0.2">
      <c r="A304" s="282" t="s">
        <v>365</v>
      </c>
      <c r="B304" s="302">
        <f>'Ind T6'!L125</f>
        <v>0.84839656930566965</v>
      </c>
      <c r="C304" s="299" t="str">
        <f>CONCATENATE("(",ROUND((B304/$H305)*100,1),")")</f>
        <v>(35.1)</v>
      </c>
      <c r="D304" s="302">
        <f>'Ind T6'!M125</f>
        <v>0.36488744229347403</v>
      </c>
      <c r="E304" s="299" t="str">
        <f>CONCATENATE("(",ROUND((D304/$H305)*100,1),")")</f>
        <v>(15.1)</v>
      </c>
      <c r="F304" s="302">
        <f>'Ind T6'!N125</f>
        <v>6.6467089014772274E-2</v>
      </c>
      <c r="G304" s="299" t="str">
        <f>CONCATENATE("(",ROUND((F304/$H305)*100,1),")")</f>
        <v>(2.7)</v>
      </c>
      <c r="H304" s="302">
        <f t="shared" ref="H304" si="231">SUM(B304,D304,F304)</f>
        <v>1.2797511006139159</v>
      </c>
      <c r="I304" s="299" t="str">
        <f>CONCATENATE("(",ROUND((H304/$H305)*100,1),")")</f>
        <v>(52.9)</v>
      </c>
      <c r="K304" s="302">
        <f t="shared" ref="K304:K305" si="232">B309-B304</f>
        <v>4.4896040507883539E-3</v>
      </c>
      <c r="L304" s="302">
        <f t="shared" ref="L304:L305" si="233">D309-D304</f>
        <v>-2.001402070312186E-3</v>
      </c>
      <c r="M304" s="302">
        <f t="shared" ref="M304:M305" si="234">F309-F304</f>
        <v>3.3936726685125096E-3</v>
      </c>
      <c r="N304" s="302">
        <f t="shared" ref="N304:N305" si="235">SUM(K304:M304)</f>
        <v>5.8818746489886775E-3</v>
      </c>
    </row>
    <row r="305" spans="1:14" x14ac:dyDescent="0.2">
      <c r="A305" s="282" t="s">
        <v>363</v>
      </c>
      <c r="B305" s="302">
        <f>SUM(B303:B304)</f>
        <v>1.8549445667247577</v>
      </c>
      <c r="C305" s="299" t="str">
        <f>CONCATENATE("(",ROUND((B305/$H305)*100,1),")")</f>
        <v>(76.7)</v>
      </c>
      <c r="D305" s="302">
        <f>SUM(D303:D304)</f>
        <v>0.42103395791744569</v>
      </c>
      <c r="E305" s="299" t="str">
        <f>CONCATENATE("(",ROUND((D305/$H305)*100,1),")")</f>
        <v>(17.4)</v>
      </c>
      <c r="F305" s="302">
        <f>SUM(F303:F304)</f>
        <v>0.14202147535779475</v>
      </c>
      <c r="G305" s="299" t="str">
        <f>CONCATENATE("(",ROUND((F305/$H305)*100,1),")")</f>
        <v>(5.9)</v>
      </c>
      <c r="H305" s="302">
        <f>SUM(H303:H304)</f>
        <v>2.4179999999999984</v>
      </c>
      <c r="I305" s="299" t="str">
        <f>CONCATENATE("(",ROUND((H305/$H305)*100,1),")")</f>
        <v>(100)</v>
      </c>
      <c r="K305" s="302">
        <f t="shared" si="232"/>
        <v>1.4204482172164523E-2</v>
      </c>
      <c r="L305" s="302">
        <f t="shared" si="233"/>
        <v>8.9254927189696964E-4</v>
      </c>
      <c r="M305" s="302">
        <f t="shared" si="234"/>
        <v>7.9029685559405816E-3</v>
      </c>
      <c r="N305" s="302">
        <f t="shared" si="235"/>
        <v>2.3000000000002074E-2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1.0162628755404643</v>
      </c>
      <c r="C308" s="299" t="str">
        <f>CONCATENATE("(",ROUND((B308/$H310)*100,1),")")</f>
        <v>(41.6)</v>
      </c>
      <c r="D308" s="302">
        <f>'Ind T6'!R126</f>
        <v>5.904046696618083E-2</v>
      </c>
      <c r="E308" s="299" t="str">
        <f>CONCATENATE("(",ROUND((D308/$H310)*100,1),")")</f>
        <v>(2.4)</v>
      </c>
      <c r="F308" s="302">
        <f>'Ind T6'!S126</f>
        <v>8.0063682230450545E-2</v>
      </c>
      <c r="G308" s="299" t="str">
        <f>CONCATENATE("(",ROUND((F308/$H310)*100,1),")")</f>
        <v>(3.3)</v>
      </c>
      <c r="H308" s="302">
        <f>SUM(B308,D308,F308)</f>
        <v>1.1553670247370957</v>
      </c>
      <c r="I308" s="299" t="str">
        <f>CONCATENATE("(",ROUND((H308/$H310)*100,1),")")</f>
        <v>(47.3)</v>
      </c>
      <c r="K308" s="302">
        <f>B313-B308</f>
        <v>-1.9628398300131189E-2</v>
      </c>
      <c r="L308" s="302">
        <f>D313-D308</f>
        <v>2.8292302487140167E-3</v>
      </c>
      <c r="M308" s="302">
        <f>F313-F308</f>
        <v>1.6393754280867312E-3</v>
      </c>
      <c r="N308" s="302">
        <f>SUM(K308:M308)</f>
        <v>-1.5159792623330441E-2</v>
      </c>
    </row>
    <row r="309" spans="1:14" x14ac:dyDescent="0.2">
      <c r="A309" s="282" t="s">
        <v>365</v>
      </c>
      <c r="B309" s="302">
        <f>'Ind T6'!Q125</f>
        <v>0.852886173356458</v>
      </c>
      <c r="C309" s="299" t="str">
        <f>CONCATENATE("(",ROUND((B309/$H310)*100,1),")")</f>
        <v>(34.9)</v>
      </c>
      <c r="D309" s="302">
        <f>'Ind T6'!R125</f>
        <v>0.36288604022316184</v>
      </c>
      <c r="E309" s="299" t="str">
        <f>CONCATENATE("(",ROUND((D309/$H310)*100,1),")")</f>
        <v>(14.9)</v>
      </c>
      <c r="F309" s="302">
        <f>'Ind T6'!S125</f>
        <v>6.9860761683284783E-2</v>
      </c>
      <c r="G309" s="299" t="str">
        <f>CONCATENATE("(",ROUND((F309/$H310)*100,1),")")</f>
        <v>(2.9)</v>
      </c>
      <c r="H309" s="302">
        <f t="shared" ref="H309" si="236">SUM(B309,D309,F309)</f>
        <v>1.2856329752629045</v>
      </c>
      <c r="I309" s="299" t="str">
        <f>CONCATENATE("(",ROUND((H309/$H310)*100,1),")")</f>
        <v>(52.7)</v>
      </c>
      <c r="K309" s="302">
        <f t="shared" ref="K309:K310" si="237">B314-B309</f>
        <v>-1.9138443548768147E-2</v>
      </c>
      <c r="L309" s="302">
        <f t="shared" ref="L309:L310" si="238">D314-D309</f>
        <v>-1.1403835898197989E-2</v>
      </c>
      <c r="M309" s="302">
        <f t="shared" ref="M309:M310" si="239">F314-F309</f>
        <v>-2.9792792969729476E-4</v>
      </c>
      <c r="N309" s="302">
        <f t="shared" ref="N309:N310" si="240">SUM(K309:M309)</f>
        <v>-3.0840207376663431E-2</v>
      </c>
    </row>
    <row r="310" spans="1:14" x14ac:dyDescent="0.2">
      <c r="A310" s="282" t="s">
        <v>363</v>
      </c>
      <c r="B310" s="302">
        <f>SUM(B308:B309)</f>
        <v>1.8691490488969222</v>
      </c>
      <c r="C310" s="299" t="str">
        <f>CONCATENATE("(",ROUND((B310/$H310)*100,1),")")</f>
        <v>(76.6)</v>
      </c>
      <c r="D310" s="302">
        <f>SUM(D308:D309)</f>
        <v>0.42192650718934266</v>
      </c>
      <c r="E310" s="299" t="str">
        <f>CONCATENATE("(",ROUND((D310/$H310)*100,1),")")</f>
        <v>(17.3)</v>
      </c>
      <c r="F310" s="302">
        <f>SUM(F308:F309)</f>
        <v>0.14992444391373533</v>
      </c>
      <c r="G310" s="299" t="str">
        <f>CONCATENATE("(",ROUND((F310/$H310)*100,1),")")</f>
        <v>(6.1)</v>
      </c>
      <c r="H310" s="302">
        <f>SUM(H308:H309)</f>
        <v>2.4410000000000003</v>
      </c>
      <c r="I310" s="299" t="str">
        <f>CONCATENATE("(",ROUND((H310/$H310)*100,1),")")</f>
        <v>(100)</v>
      </c>
      <c r="K310" s="302">
        <f t="shared" si="237"/>
        <v>-3.8766841848899336E-2</v>
      </c>
      <c r="L310" s="302">
        <f t="shared" si="238"/>
        <v>-8.5746056494839795E-3</v>
      </c>
      <c r="M310" s="302">
        <f t="shared" si="239"/>
        <v>1.3414474983894364E-3</v>
      </c>
      <c r="N310" s="302">
        <f t="shared" si="240"/>
        <v>-4.5999999999993879E-2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0.99663447724033316</v>
      </c>
      <c r="C313" s="299" t="str">
        <f>CONCATENATE("(",ROUND((B313/$H315)*100,1),")")</f>
        <v>(41.6)</v>
      </c>
      <c r="D313" s="302">
        <f>'Ind T6'!W126</f>
        <v>6.1869697214894846E-2</v>
      </c>
      <c r="E313" s="299" t="str">
        <f>CONCATENATE("(",ROUND((D313/$H315)*100,1),")")</f>
        <v>(2.6)</v>
      </c>
      <c r="F313" s="302">
        <f>'Ind T6'!X126</f>
        <v>8.1703057658537276E-2</v>
      </c>
      <c r="G313" s="299" t="str">
        <f>CONCATENATE("(",ROUND((F313/$H315)*100,1),")")</f>
        <v>(3.4)</v>
      </c>
      <c r="H313" s="302">
        <f>SUM(B313,D313,F313)</f>
        <v>1.1402072321137653</v>
      </c>
      <c r="I313" s="299" t="str">
        <f>CONCATENATE("(",ROUND((H313/$H315)*100,1),")")</f>
        <v>(47.6)</v>
      </c>
      <c r="K313" s="302">
        <f>B313-B303</f>
        <v>-9.9135201787549088E-3</v>
      </c>
      <c r="L313" s="302">
        <f>D313-D303</f>
        <v>5.7231815909231654E-3</v>
      </c>
      <c r="M313" s="302">
        <f>F313-F303</f>
        <v>6.148671315514817E-3</v>
      </c>
      <c r="N313" s="302">
        <f>SUM(K313:M313)</f>
        <v>1.9583327276830736E-3</v>
      </c>
    </row>
    <row r="314" spans="1:14" x14ac:dyDescent="0.2">
      <c r="A314" s="282" t="s">
        <v>365</v>
      </c>
      <c r="B314" s="302">
        <f>'Ind T6'!V125</f>
        <v>0.83374772980768985</v>
      </c>
      <c r="C314" s="299" t="str">
        <f>CONCATENATE("(",ROUND((B314/$H315)*100,1),")")</f>
        <v>(34.8)</v>
      </c>
      <c r="D314" s="302">
        <f>'Ind T6'!W125</f>
        <v>0.35148220432496385</v>
      </c>
      <c r="E314" s="299" t="str">
        <f>CONCATENATE("(",ROUND((D314/$H315)*100,1),")")</f>
        <v>(14.7)</v>
      </c>
      <c r="F314" s="302">
        <f>'Ind T6'!X125</f>
        <v>6.9562833753587489E-2</v>
      </c>
      <c r="G314" s="299" t="str">
        <f>CONCATENATE("(",ROUND((F314/$H315)*100,1),")")</f>
        <v>(2.9)</v>
      </c>
      <c r="H314" s="302">
        <f t="shared" ref="H314" si="241">SUM(B314,D314,F314)</f>
        <v>1.2547927678862412</v>
      </c>
      <c r="I314" s="299" t="str">
        <f>CONCATENATE("(",ROUND((H314/$H315)*100,1),")")</f>
        <v>(52.4)</v>
      </c>
      <c r="K314" s="302">
        <f t="shared" ref="K314:K315" si="242">B314-B304</f>
        <v>-1.4648839497979793E-2</v>
      </c>
      <c r="L314" s="302">
        <f t="shared" ref="L314:L315" si="243">D314-D304</f>
        <v>-1.3405237968510175E-2</v>
      </c>
      <c r="M314" s="302">
        <f t="shared" ref="M314:M315" si="244">F314-F304</f>
        <v>3.0957447388152148E-3</v>
      </c>
      <c r="N314" s="302">
        <f t="shared" ref="N314:N315" si="245">SUM(K314:M314)</f>
        <v>-2.4958332727674754E-2</v>
      </c>
    </row>
    <row r="315" spans="1:14" x14ac:dyDescent="0.2">
      <c r="A315" s="282" t="s">
        <v>363</v>
      </c>
      <c r="B315" s="302">
        <f>SUM(B313:B314)</f>
        <v>1.8303822070480229</v>
      </c>
      <c r="C315" s="299" t="str">
        <f>CONCATENATE("(",ROUND((B315/$H315)*100,1),")")</f>
        <v>(76.4)</v>
      </c>
      <c r="D315" s="302">
        <f>SUM(D313:D314)</f>
        <v>0.41335190153985868</v>
      </c>
      <c r="E315" s="299" t="str">
        <f>CONCATENATE("(",ROUND((D315/$H315)*100,1),")")</f>
        <v>(17.3)</v>
      </c>
      <c r="F315" s="302">
        <f>SUM(F313:F314)</f>
        <v>0.15126589141212476</v>
      </c>
      <c r="G315" s="299" t="str">
        <f>CONCATENATE("(",ROUND((F315/$H315)*100,1),")")</f>
        <v>(6.3)</v>
      </c>
      <c r="H315" s="302">
        <f>SUM(H313:H314)</f>
        <v>2.3950000000000067</v>
      </c>
      <c r="I315" s="299" t="str">
        <f>CONCATENATE("(",ROUND((H315/$H315)*100,1),")")</f>
        <v>(100)</v>
      </c>
      <c r="K315" s="302">
        <f t="shared" si="242"/>
        <v>-2.4562359676734813E-2</v>
      </c>
      <c r="L315" s="302">
        <f t="shared" si="243"/>
        <v>-7.6820563775870099E-3</v>
      </c>
      <c r="M315" s="302">
        <f t="shared" si="244"/>
        <v>9.244416054330018E-3</v>
      </c>
      <c r="N315" s="302">
        <f t="shared" si="245"/>
        <v>-2.2999999999991805E-2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1.3477844634194842</v>
      </c>
      <c r="C324" s="299" t="str">
        <f>CONCATENATE("(",ROUND((B324/$H326)*100,1),")")</f>
        <v>(32.8)</v>
      </c>
      <c r="D324" s="302">
        <f>'Ind T6'!M135</f>
        <v>0.21147382252279065</v>
      </c>
      <c r="E324" s="299" t="str">
        <f>CONCATENATE("(",ROUND((D324/$H326)*100,1),")")</f>
        <v>(5.1)</v>
      </c>
      <c r="F324" s="302">
        <f>'Ind T6'!N135</f>
        <v>0.33366076890220586</v>
      </c>
      <c r="G324" s="299" t="str">
        <f>CONCATENATE("(",ROUND((F324/$H326)*100,1),")")</f>
        <v>(8.1)</v>
      </c>
      <c r="H324" s="302">
        <f>SUM(B324,D324,F324)</f>
        <v>1.8929190548444805</v>
      </c>
      <c r="I324" s="299" t="str">
        <f>CONCATENATE("(",ROUND((H324/$H326)*100,1),")")</f>
        <v>(46)</v>
      </c>
      <c r="K324" s="302">
        <f>B329-B324</f>
        <v>-0.19481625317284768</v>
      </c>
      <c r="L324" s="302">
        <f>D329-D324</f>
        <v>-3.0043206548788864E-2</v>
      </c>
      <c r="M324" s="302">
        <f>F329-F324</f>
        <v>-3.3260758609191476E-2</v>
      </c>
      <c r="N324" s="302">
        <f>SUM(K324:M324)</f>
        <v>-0.25812021833082799</v>
      </c>
    </row>
    <row r="325" spans="1:14" x14ac:dyDescent="0.2">
      <c r="A325" s="282" t="s">
        <v>365</v>
      </c>
      <c r="B325" s="302">
        <f>'Ind T6'!L134</f>
        <v>1.0699512924490686</v>
      </c>
      <c r="C325" s="299" t="str">
        <f>CONCATENATE("(",ROUND((B325/$H326)*100,1),")")</f>
        <v>(26)</v>
      </c>
      <c r="D325" s="302">
        <f>'Ind T6'!M134</f>
        <v>0.50011834803540867</v>
      </c>
      <c r="E325" s="299" t="str">
        <f>CONCATENATE("(",ROUND((D325/$H326)*100,1),")")</f>
        <v>(12.2)</v>
      </c>
      <c r="F325" s="302">
        <f>'Ind T6'!N134</f>
        <v>0.65101130467103807</v>
      </c>
      <c r="G325" s="299" t="str">
        <f>CONCATENATE("(",ROUND((F325/$H326)*100,1),")")</f>
        <v>(15.8)</v>
      </c>
      <c r="H325" s="302">
        <f t="shared" ref="H325" si="246">SUM(B325,D325,F325)</f>
        <v>2.2210809451555154</v>
      </c>
      <c r="I325" s="299" t="str">
        <f>CONCATENATE("(",ROUND((H325/$H326)*100,1),")")</f>
        <v>(54)</v>
      </c>
      <c r="K325" s="302">
        <f t="shared" ref="K325:K326" si="247">B330-B325</f>
        <v>-0.1214016257790046</v>
      </c>
      <c r="L325" s="302">
        <f t="shared" ref="L325:L326" si="248">D330-D325</f>
        <v>-9.0640163270223173E-2</v>
      </c>
      <c r="M325" s="302">
        <f t="shared" ref="M325:M326" si="249">F330-F325</f>
        <v>-8.5837992619936743E-2</v>
      </c>
      <c r="N325" s="302">
        <f t="shared" ref="N325:N326" si="250">SUM(K325:M325)</f>
        <v>-0.29787978166916451</v>
      </c>
    </row>
    <row r="326" spans="1:14" x14ac:dyDescent="0.2">
      <c r="A326" s="282" t="s">
        <v>363</v>
      </c>
      <c r="B326" s="302">
        <f>SUM(B324:B325)</f>
        <v>2.417735755868553</v>
      </c>
      <c r="C326" s="299" t="str">
        <f>CONCATENATE("(",ROUND((B326/$H326)*100,1),")")</f>
        <v>(58.8)</v>
      </c>
      <c r="D326" s="302">
        <f>SUM(D324:D325)</f>
        <v>0.71159217055819934</v>
      </c>
      <c r="E326" s="299" t="str">
        <f>CONCATENATE("(",ROUND((D326/$H326)*100,1),")")</f>
        <v>(17.3)</v>
      </c>
      <c r="F326" s="302">
        <f>SUM(F324:F325)</f>
        <v>0.98467207357324393</v>
      </c>
      <c r="G326" s="299" t="str">
        <f>CONCATENATE("(",ROUND((F326/$H326)*100,1),")")</f>
        <v>(23.9)</v>
      </c>
      <c r="H326" s="302">
        <f>SUM(H324:H325)</f>
        <v>4.1139999999999954</v>
      </c>
      <c r="I326" s="299" t="str">
        <f>CONCATENATE("(",ROUND((H326/$H326)*100,1),")")</f>
        <v>(100)</v>
      </c>
      <c r="K326" s="302">
        <f t="shared" si="247"/>
        <v>-0.3162178789518526</v>
      </c>
      <c r="L326" s="302">
        <f t="shared" si="248"/>
        <v>-0.12068336981901207</v>
      </c>
      <c r="M326" s="302">
        <f t="shared" si="249"/>
        <v>-0.11909875122912816</v>
      </c>
      <c r="N326" s="302">
        <f t="shared" si="250"/>
        <v>-0.55599999999999283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1.1529682102466365</v>
      </c>
      <c r="C329" s="299" t="str">
        <f>CONCATENATE("(",ROUND((B329/$H331)*100,1),")")</f>
        <v>(32.4)</v>
      </c>
      <c r="D329" s="302">
        <f>'Ind T6'!R135</f>
        <v>0.18143061597400179</v>
      </c>
      <c r="E329" s="299" t="str">
        <f>CONCATENATE("(",ROUND((D329/$H331)*100,1),")")</f>
        <v>(5.1)</v>
      </c>
      <c r="F329" s="302">
        <f>'Ind T6'!S135</f>
        <v>0.30040001029301439</v>
      </c>
      <c r="G329" s="299" t="str">
        <f>CONCATENATE("(",ROUND((F329/$H331)*100,1),")")</f>
        <v>(8.4)</v>
      </c>
      <c r="H329" s="302">
        <f>SUM(B329,D329,F329)</f>
        <v>1.6347988365136528</v>
      </c>
      <c r="I329" s="299" t="str">
        <f>CONCATENATE("(",ROUND((H329/$H331)*100,1),")")</f>
        <v>(45.9)</v>
      </c>
      <c r="K329" s="302">
        <f>B334-B329</f>
        <v>7.2947234725730503E-2</v>
      </c>
      <c r="L329" s="302">
        <f>D334-D329</f>
        <v>1.4982177654366713E-2</v>
      </c>
      <c r="M329" s="302">
        <f>F334-F329</f>
        <v>4.6651408954067164E-2</v>
      </c>
      <c r="N329" s="302">
        <f>SUM(K329:M329)</f>
        <v>0.13458082133416438</v>
      </c>
    </row>
    <row r="330" spans="1:14" x14ac:dyDescent="0.2">
      <c r="A330" s="282" t="s">
        <v>365</v>
      </c>
      <c r="B330" s="302">
        <f>'Ind T6'!Q134</f>
        <v>0.94854966667006402</v>
      </c>
      <c r="C330" s="299" t="str">
        <f>CONCATENATE("(",ROUND((B330/$H331)*100,1),")")</f>
        <v>(26.7)</v>
      </c>
      <c r="D330" s="302">
        <f>'Ind T6'!R134</f>
        <v>0.40947818476518549</v>
      </c>
      <c r="E330" s="299" t="str">
        <f>CONCATENATE("(",ROUND((D330/$H331)*100,1),")")</f>
        <v>(11.5)</v>
      </c>
      <c r="F330" s="302">
        <f>'Ind T6'!S134</f>
        <v>0.56517331205110133</v>
      </c>
      <c r="G330" s="299" t="str">
        <f>CONCATENATE("(",ROUND((F330/$H331)*100,1),")")</f>
        <v>(15.9)</v>
      </c>
      <c r="H330" s="302">
        <f t="shared" ref="H330" si="251">SUM(B330,D330,F330)</f>
        <v>1.9232011634863508</v>
      </c>
      <c r="I330" s="299" t="str">
        <f>CONCATENATE("(",ROUND((H330/$H331)*100,1),")")</f>
        <v>(54.1)</v>
      </c>
      <c r="K330" s="302">
        <f t="shared" ref="K330:K331" si="252">B335-B330</f>
        <v>0.13181317134245363</v>
      </c>
      <c r="L330" s="302">
        <f t="shared" ref="L330:L331" si="253">D335-D330</f>
        <v>-1.0734321248335399E-2</v>
      </c>
      <c r="M330" s="302">
        <f t="shared" ref="M330:M331" si="254">F335-F330</f>
        <v>4.0340328571714323E-2</v>
      </c>
      <c r="N330" s="302">
        <f t="shared" ref="N330:N331" si="255">SUM(K330:M330)</f>
        <v>0.16141917866583255</v>
      </c>
    </row>
    <row r="331" spans="1:14" x14ac:dyDescent="0.2">
      <c r="A331" s="282" t="s">
        <v>363</v>
      </c>
      <c r="B331" s="302">
        <f>SUM(B329:B330)</f>
        <v>2.1015178769167004</v>
      </c>
      <c r="C331" s="299" t="str">
        <f>CONCATENATE("(",ROUND((B331/$H331)*100,1),")")</f>
        <v>(59.1)</v>
      </c>
      <c r="D331" s="302">
        <f>SUM(D329:D330)</f>
        <v>0.59090880073918728</v>
      </c>
      <c r="E331" s="299" t="str">
        <f>CONCATENATE("(",ROUND((D331/$H331)*100,1),")")</f>
        <v>(16.6)</v>
      </c>
      <c r="F331" s="302">
        <f>SUM(F329:F330)</f>
        <v>0.86557332234411577</v>
      </c>
      <c r="G331" s="299" t="str">
        <f>CONCATENATE("(",ROUND((F331/$H331)*100,1),")")</f>
        <v>(24.3)</v>
      </c>
      <c r="H331" s="302">
        <f>SUM(H329:H330)</f>
        <v>3.5580000000000034</v>
      </c>
      <c r="I331" s="299" t="str">
        <f>CONCATENATE("(",ROUND((H331/$H331)*100,1),")")</f>
        <v>(100)</v>
      </c>
      <c r="K331" s="302">
        <f t="shared" si="252"/>
        <v>0.20476040606818424</v>
      </c>
      <c r="L331" s="302">
        <f t="shared" si="253"/>
        <v>4.247856406031314E-3</v>
      </c>
      <c r="M331" s="302">
        <f t="shared" si="254"/>
        <v>8.6991737525781376E-2</v>
      </c>
      <c r="N331" s="302">
        <f t="shared" si="255"/>
        <v>0.29599999999999693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1.225915444972367</v>
      </c>
      <c r="C334" s="299" t="str">
        <f>CONCATENATE("(",ROUND((B334/$H336)*100,1),")")</f>
        <v>(31.8)</v>
      </c>
      <c r="D334" s="302">
        <f>'Ind T6'!W135</f>
        <v>0.1964127936283685</v>
      </c>
      <c r="E334" s="299" t="str">
        <f>CONCATENATE("(",ROUND((D334/$H336)*100,1),")")</f>
        <v>(5.1)</v>
      </c>
      <c r="F334" s="302">
        <f>'Ind T6'!X135</f>
        <v>0.34705141924708155</v>
      </c>
      <c r="G334" s="299" t="str">
        <f>CONCATENATE("(",ROUND((F334/$H336)*100,1),")")</f>
        <v>(9)</v>
      </c>
      <c r="H334" s="302">
        <f>SUM(B334,D334,F334)</f>
        <v>1.7693796578478169</v>
      </c>
      <c r="I334" s="299" t="str">
        <f>CONCATENATE("(",ROUND((H334/$H336)*100,1),")")</f>
        <v>(45.9)</v>
      </c>
      <c r="K334" s="302">
        <f>B334-B324</f>
        <v>-0.12186901844711717</v>
      </c>
      <c r="L334" s="302">
        <f>D334-D324</f>
        <v>-1.5061028894422152E-2</v>
      </c>
      <c r="M334" s="302">
        <f>F334-F324</f>
        <v>1.3390650344875688E-2</v>
      </c>
      <c r="N334" s="302">
        <f>SUM(K334:M334)</f>
        <v>-0.12353939699666364</v>
      </c>
    </row>
    <row r="335" spans="1:14" x14ac:dyDescent="0.2">
      <c r="A335" s="282" t="s">
        <v>365</v>
      </c>
      <c r="B335" s="302">
        <f>'Ind T6'!V134</f>
        <v>1.0803628380125176</v>
      </c>
      <c r="C335" s="299" t="str">
        <f>CONCATENATE("(",ROUND((B335/$H336)*100,1),")")</f>
        <v>(28)</v>
      </c>
      <c r="D335" s="302">
        <f>'Ind T6'!W134</f>
        <v>0.39874386351685009</v>
      </c>
      <c r="E335" s="299" t="str">
        <f>CONCATENATE("(",ROUND((D335/$H336)*100,1),")")</f>
        <v>(10.3)</v>
      </c>
      <c r="F335" s="302">
        <f>'Ind T6'!X134</f>
        <v>0.60551364062281565</v>
      </c>
      <c r="G335" s="299" t="str">
        <f>CONCATENATE("(",ROUND((F335/$H336)*100,1),")")</f>
        <v>(15.7)</v>
      </c>
      <c r="H335" s="302">
        <f>SUM(B335,D335,F335)</f>
        <v>2.0846203421521832</v>
      </c>
      <c r="I335" s="299" t="str">
        <f>CONCATENATE("(",ROUND((H335/$H336)*100,1),")")</f>
        <v>(54.1)</v>
      </c>
      <c r="K335" s="302">
        <f t="shared" ref="K335:K336" si="256">B335-B325</f>
        <v>1.0411545563449032E-2</v>
      </c>
      <c r="L335" s="302">
        <f t="shared" ref="L335:L336" si="257">D335-D325</f>
        <v>-0.10137448451855857</v>
      </c>
      <c r="M335" s="302">
        <f t="shared" ref="M335:M336" si="258">F335-F325</f>
        <v>-4.5497664048222419E-2</v>
      </c>
      <c r="N335" s="302">
        <f t="shared" ref="N335:N336" si="259">SUM(K335:M335)</f>
        <v>-0.13646060300333196</v>
      </c>
    </row>
    <row r="336" spans="1:14" x14ac:dyDescent="0.2">
      <c r="A336" s="282" t="s">
        <v>363</v>
      </c>
      <c r="B336" s="302">
        <f>SUM(B334:B335)</f>
        <v>2.3062782829848847</v>
      </c>
      <c r="C336" s="299" t="str">
        <f>CONCATENATE("(",ROUND((B336/$H336)*100,1),")")</f>
        <v>(59.8)</v>
      </c>
      <c r="D336" s="302">
        <f>SUM(D334:D335)</f>
        <v>0.59515665714521859</v>
      </c>
      <c r="E336" s="299" t="str">
        <f>CONCATENATE("(",ROUND((D336/$H336)*100,1),")")</f>
        <v>(15.4)</v>
      </c>
      <c r="F336" s="302">
        <f>SUM(F334:F335)</f>
        <v>0.95256505986989715</v>
      </c>
      <c r="G336" s="299" t="str">
        <f>CONCATENATE("(",ROUND((F336/$H336)*100,1),")")</f>
        <v>(24.7)</v>
      </c>
      <c r="H336" s="302">
        <f>SUM(H334:H335)</f>
        <v>3.8540000000000001</v>
      </c>
      <c r="I336" s="299" t="str">
        <f>CONCATENATE("(",ROUND((H336/$H336)*100,1),")")</f>
        <v>(100)</v>
      </c>
      <c r="K336" s="302">
        <f t="shared" si="256"/>
        <v>-0.11145747288366836</v>
      </c>
      <c r="L336" s="302">
        <f t="shared" si="257"/>
        <v>-0.11643551341298075</v>
      </c>
      <c r="M336" s="302">
        <f t="shared" si="258"/>
        <v>-3.2107013703346787E-2</v>
      </c>
      <c r="N336" s="302">
        <f t="shared" si="259"/>
        <v>-0.2599999999999959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5.7685697803520037</v>
      </c>
      <c r="C345" s="299" t="str">
        <f>CONCATENATE("(",ROUND((B345/$H347)*100,1),")")</f>
        <v>(35.2)</v>
      </c>
      <c r="D345" s="302">
        <f>'Ind T6'!M144</f>
        <v>0.89224638029136993</v>
      </c>
      <c r="E345" s="299" t="str">
        <f>CONCATENATE("(",ROUND((D345/$H347)*100,1),")")</f>
        <v>(5.4)</v>
      </c>
      <c r="F345" s="302">
        <f>'Ind T6'!N144</f>
        <v>1.79634277462416</v>
      </c>
      <c r="G345" s="299" t="str">
        <f>CONCATENATE("(",ROUND((F345/$H347)*100,1),")")</f>
        <v>(11)</v>
      </c>
      <c r="H345" s="302">
        <f>SUM(B345,D345,F345)</f>
        <v>8.4571589352675343</v>
      </c>
      <c r="I345" s="299" t="str">
        <f>CONCATENATE("(",ROUND((H345/$H347)*100,1),")")</f>
        <v>(51.6)</v>
      </c>
      <c r="K345" s="302">
        <f>B350-B345</f>
        <v>6.9799377929617989E-2</v>
      </c>
      <c r="L345" s="302">
        <f>D350-D345</f>
        <v>4.4332034926270136E-2</v>
      </c>
      <c r="M345" s="302">
        <f>F350-F345</f>
        <v>8.6794752509249617E-2</v>
      </c>
      <c r="N345" s="302">
        <f>SUM(K345:M345)</f>
        <v>0.20092616536513774</v>
      </c>
    </row>
    <row r="346" spans="1:14" x14ac:dyDescent="0.2">
      <c r="A346" s="282" t="s">
        <v>365</v>
      </c>
      <c r="B346" s="302">
        <f>'Ind T6'!L143</f>
        <v>4.8940557951292583</v>
      </c>
      <c r="C346" s="299" t="str">
        <f>CONCATENATE("(",ROUND((B346/$H347)*100,1),")")</f>
        <v>(29.8)</v>
      </c>
      <c r="D346" s="302">
        <f>'Ind T6'!M143</f>
        <v>2.4114352295884731</v>
      </c>
      <c r="E346" s="299" t="str">
        <f>CONCATENATE("(",ROUND((D346/$H347)*100,1),")")</f>
        <v>(14.7)</v>
      </c>
      <c r="F346" s="302">
        <f>'Ind T6'!N143</f>
        <v>0.64135004001472762</v>
      </c>
      <c r="G346" s="299" t="str">
        <f>CONCATENATE("(",ROUND((F346/$H347)*100,1),")")</f>
        <v>(3.9)</v>
      </c>
      <c r="H346" s="302">
        <f t="shared" ref="H346" si="260">SUM(B346,D346,F346)</f>
        <v>7.9468410647324594</v>
      </c>
      <c r="I346" s="299" t="str">
        <f>CONCATENATE("(",ROUND((H346/$H347)*100,1),")")</f>
        <v>(48.4)</v>
      </c>
      <c r="K346" s="302">
        <f t="shared" ref="K346:K347" si="261">B351-B346</f>
        <v>0.1896712048372251</v>
      </c>
      <c r="L346" s="302">
        <f t="shared" ref="L346:L347" si="262">D351-D346</f>
        <v>0.12256212810697154</v>
      </c>
      <c r="M346" s="302">
        <f t="shared" ref="M346:M347" si="263">F351-F346</f>
        <v>4.8840501690693761E-2</v>
      </c>
      <c r="N346" s="302">
        <f t="shared" ref="N346:N347" si="264">SUM(K346:M346)</f>
        <v>0.3610738346348904</v>
      </c>
    </row>
    <row r="347" spans="1:14" x14ac:dyDescent="0.2">
      <c r="A347" s="282" t="s">
        <v>363</v>
      </c>
      <c r="B347" s="302">
        <f>SUM(B345:B346)</f>
        <v>10.662625575481261</v>
      </c>
      <c r="C347" s="299" t="str">
        <f>CONCATENATE("(",ROUND((B347/$H347)*100,1),")")</f>
        <v>(65)</v>
      </c>
      <c r="D347" s="302">
        <f>SUM(D345:D346)</f>
        <v>3.3036816098798432</v>
      </c>
      <c r="E347" s="299" t="str">
        <f>CONCATENATE("(",ROUND((D347/$H347)*100,1),")")</f>
        <v>(20.1)</v>
      </c>
      <c r="F347" s="302">
        <f>SUM(F345:F346)</f>
        <v>2.4376928146388877</v>
      </c>
      <c r="G347" s="299" t="str">
        <f>CONCATENATE("(",ROUND((F347/$H347)*100,1),")")</f>
        <v>(14.9)</v>
      </c>
      <c r="H347" s="302">
        <f>SUM(H345:H346)</f>
        <v>16.403999999999993</v>
      </c>
      <c r="I347" s="299" t="str">
        <f>CONCATENATE("(",ROUND((H347/$H347)*100,1),")")</f>
        <v>(100)</v>
      </c>
      <c r="K347" s="302">
        <f t="shared" si="261"/>
        <v>0.25947058276684487</v>
      </c>
      <c r="L347" s="302">
        <f t="shared" si="262"/>
        <v>0.16689416303324167</v>
      </c>
      <c r="M347" s="302">
        <f t="shared" si="263"/>
        <v>0.13563525419994349</v>
      </c>
      <c r="N347" s="302">
        <f t="shared" si="264"/>
        <v>0.56200000000003003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5.8383691582816217</v>
      </c>
      <c r="C350" s="299" t="str">
        <f>CONCATENATE("(",ROUND((B350/$H352)*100,1),")")</f>
        <v>(34.4)</v>
      </c>
      <c r="D350" s="302">
        <f>'Ind T6'!R144</f>
        <v>0.93657841521764007</v>
      </c>
      <c r="E350" s="299" t="str">
        <f>CONCATENATE("(",ROUND((D350/$H352)*100,1),")")</f>
        <v>(5.5)</v>
      </c>
      <c r="F350" s="302">
        <f>'Ind T6'!S144</f>
        <v>1.8831375271334096</v>
      </c>
      <c r="G350" s="299" t="str">
        <f>CONCATENATE("(",ROUND((F350/$H352)*100,1),")")</f>
        <v>(11.1)</v>
      </c>
      <c r="H350" s="302">
        <f>SUM(B350,D350,F350)</f>
        <v>8.6580851006326718</v>
      </c>
      <c r="I350" s="299" t="str">
        <f>CONCATENATE("(",ROUND((H350/$H352)*100,1),")")</f>
        <v>(51)</v>
      </c>
      <c r="K350" s="302">
        <f>B355-B350</f>
        <v>0.18291580306990696</v>
      </c>
      <c r="L350" s="302">
        <f>D355-D350</f>
        <v>9.1882114761570377E-2</v>
      </c>
      <c r="M350" s="302">
        <f>F355-F350</f>
        <v>0.15220156542162333</v>
      </c>
      <c r="N350" s="302">
        <f>SUM(K350:M350)</f>
        <v>0.42699948325310066</v>
      </c>
    </row>
    <row r="351" spans="1:14" x14ac:dyDescent="0.2">
      <c r="A351" s="282" t="s">
        <v>365</v>
      </c>
      <c r="B351" s="302">
        <f>'Ind T6'!Q143</f>
        <v>5.0837269999664834</v>
      </c>
      <c r="C351" s="299" t="str">
        <f>CONCATENATE("(",ROUND((B351/$H352)*100,1),")")</f>
        <v>(30)</v>
      </c>
      <c r="D351" s="302">
        <f>'Ind T6'!R143</f>
        <v>2.5339973576954447</v>
      </c>
      <c r="E351" s="299" t="str">
        <f>CONCATENATE("(",ROUND((D351/$H352)*100,1),")")</f>
        <v>(14.9)</v>
      </c>
      <c r="F351" s="302">
        <f>'Ind T6'!S143</f>
        <v>0.69019054170542138</v>
      </c>
      <c r="G351" s="299" t="str">
        <f>CONCATENATE("(",ROUND((F351/$H352)*100,1),")")</f>
        <v>(4.1)</v>
      </c>
      <c r="H351" s="302">
        <f t="shared" ref="H351" si="265">SUM(B351,D351,F351)</f>
        <v>8.3079148993673488</v>
      </c>
      <c r="I351" s="299" t="str">
        <f>CONCATENATE("(",ROUND((H351/$H352)*100,1),")")</f>
        <v>(49)</v>
      </c>
      <c r="K351" s="302">
        <f t="shared" ref="K351:K352" si="266">B356-B351</f>
        <v>0.30731412400175184</v>
      </c>
      <c r="L351" s="302">
        <f t="shared" ref="L351:L352" si="267">D356-D351</f>
        <v>0.18936142304381898</v>
      </c>
      <c r="M351" s="302">
        <f t="shared" ref="M351:M352" si="268">F356-F351</f>
        <v>8.4324969701274455E-2</v>
      </c>
      <c r="N351" s="302">
        <f t="shared" ref="N351:N352" si="269">SUM(K351:M351)</f>
        <v>0.58100051674684527</v>
      </c>
    </row>
    <row r="352" spans="1:14" x14ac:dyDescent="0.2">
      <c r="A352" s="282" t="s">
        <v>363</v>
      </c>
      <c r="B352" s="302">
        <f>SUM(B350:B351)</f>
        <v>10.922096158248106</v>
      </c>
      <c r="C352" s="299" t="str">
        <f>CONCATENATE("(",ROUND((B352/$H352)*100,1),")")</f>
        <v>(64.4)</v>
      </c>
      <c r="D352" s="302">
        <f>SUM(D350:D351)</f>
        <v>3.4705757729130848</v>
      </c>
      <c r="E352" s="299" t="str">
        <f>CONCATENATE("(",ROUND((D352/$H352)*100,1),")")</f>
        <v>(20.5)</v>
      </c>
      <c r="F352" s="302">
        <f>SUM(F350:F351)</f>
        <v>2.5733280688388311</v>
      </c>
      <c r="G352" s="299" t="str">
        <f>CONCATENATE("(",ROUND((F352/$H352)*100,1),")")</f>
        <v>(15.2)</v>
      </c>
      <c r="H352" s="302">
        <f>SUM(H350:H351)</f>
        <v>16.966000000000022</v>
      </c>
      <c r="I352" s="299" t="str">
        <f>CONCATENATE("(",ROUND((H352/$H352)*100,1),")")</f>
        <v>(100)</v>
      </c>
      <c r="K352" s="302">
        <f t="shared" si="266"/>
        <v>0.49022992707165791</v>
      </c>
      <c r="L352" s="302">
        <f t="shared" si="267"/>
        <v>0.28124353780538947</v>
      </c>
      <c r="M352" s="302">
        <f t="shared" si="268"/>
        <v>0.23652653512289756</v>
      </c>
      <c r="N352" s="302">
        <f t="shared" si="269"/>
        <v>1.0079999999999449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6.0212849613515287</v>
      </c>
      <c r="C355" s="299" t="str">
        <f>CONCATENATE("(",ROUND((B355/$H357)*100,1),")")</f>
        <v>(33.5)</v>
      </c>
      <c r="D355" s="302">
        <f>'Ind T6'!W144</f>
        <v>1.0284605299792104</v>
      </c>
      <c r="E355" s="299" t="str">
        <f>CONCATENATE("(",ROUND((D355/$H357)*100,1),")")</f>
        <v>(5.7)</v>
      </c>
      <c r="F355" s="302">
        <f>'Ind T6'!X144</f>
        <v>2.035339092555033</v>
      </c>
      <c r="G355" s="299" t="str">
        <f>CONCATENATE("(",ROUND((F355/$H357)*100,1),")")</f>
        <v>(11.3)</v>
      </c>
      <c r="H355" s="302">
        <f>SUM(B355,D355,F355)</f>
        <v>9.0850845838857719</v>
      </c>
      <c r="I355" s="299" t="str">
        <f>CONCATENATE("(",ROUND((H355/$H357)*100,1),")")</f>
        <v>(50.5)</v>
      </c>
      <c r="K355" s="302">
        <f>B355-B345</f>
        <v>0.25271518099952495</v>
      </c>
      <c r="L355" s="302">
        <f>D355-D345</f>
        <v>0.13621414968784051</v>
      </c>
      <c r="M355" s="302">
        <f>F355-F345</f>
        <v>0.23899631793087295</v>
      </c>
      <c r="N355" s="302">
        <f>SUM(K355:M355)</f>
        <v>0.62792564861823841</v>
      </c>
    </row>
    <row r="356" spans="1:14" x14ac:dyDescent="0.2">
      <c r="A356" s="282" t="s">
        <v>365</v>
      </c>
      <c r="B356" s="302">
        <f>'Ind T6'!V143</f>
        <v>5.3910411239682352</v>
      </c>
      <c r="C356" s="299" t="str">
        <f>CONCATENATE("(",ROUND((B356/$H357)*100,1),")")</f>
        <v>(30)</v>
      </c>
      <c r="D356" s="302">
        <f>'Ind T6'!W143</f>
        <v>2.7233587807392636</v>
      </c>
      <c r="E356" s="299" t="str">
        <f>CONCATENATE("(",ROUND((D356/$H357)*100,1),")")</f>
        <v>(15.2)</v>
      </c>
      <c r="F356" s="302">
        <f>'Ind T6'!X143</f>
        <v>0.77451551140669583</v>
      </c>
      <c r="G356" s="299" t="str">
        <f>CONCATENATE("(",ROUND((F356/$H357)*100,1),")")</f>
        <v>(4.3)</v>
      </c>
      <c r="H356" s="302">
        <f t="shared" ref="H356" si="270">SUM(B356,D356,F356)</f>
        <v>8.8889154161141946</v>
      </c>
      <c r="I356" s="299" t="str">
        <f>CONCATENATE("(",ROUND((H356/$H357)*100,1),")")</f>
        <v>(49.5)</v>
      </c>
      <c r="K356" s="302">
        <f t="shared" ref="K356:K357" si="271">B356-B346</f>
        <v>0.49698532883897695</v>
      </c>
      <c r="L356" s="302">
        <f t="shared" ref="L356:L357" si="272">D356-D346</f>
        <v>0.31192355115079051</v>
      </c>
      <c r="M356" s="302">
        <f t="shared" ref="M356:M357" si="273">F356-F346</f>
        <v>0.13316547139196822</v>
      </c>
      <c r="N356" s="302">
        <f t="shared" ref="N356:N357" si="274">SUM(K356:M356)</f>
        <v>0.94207435138173568</v>
      </c>
    </row>
    <row r="357" spans="1:14" x14ac:dyDescent="0.2">
      <c r="A357" s="282" t="s">
        <v>363</v>
      </c>
      <c r="B357" s="302">
        <f>SUM(B355:B356)</f>
        <v>11.412326085319764</v>
      </c>
      <c r="C357" s="299" t="str">
        <f>CONCATENATE("(",ROUND((B357/$H357)*100,1),")")</f>
        <v>(63.5)</v>
      </c>
      <c r="D357" s="302">
        <f>SUM(D355:D356)</f>
        <v>3.7518193107184743</v>
      </c>
      <c r="E357" s="299" t="str">
        <f>CONCATENATE("(",ROUND((D357/$H357)*100,1),")")</f>
        <v>(20.9)</v>
      </c>
      <c r="F357" s="302">
        <f>SUM(F355:F356)</f>
        <v>2.8098546039617287</v>
      </c>
      <c r="G357" s="299" t="str">
        <f>CONCATENATE("(",ROUND((F357/$H357)*100,1),")")</f>
        <v>(15.6)</v>
      </c>
      <c r="H357" s="302">
        <f>SUM(H355:H356)</f>
        <v>17.973999999999968</v>
      </c>
      <c r="I357" s="299" t="str">
        <f>CONCATENATE("(",ROUND((H357/$H357)*100,1),")")</f>
        <v>(100)</v>
      </c>
      <c r="K357" s="302">
        <f t="shared" si="271"/>
        <v>0.74970050983850278</v>
      </c>
      <c r="L357" s="302">
        <f t="shared" si="272"/>
        <v>0.44813770083863114</v>
      </c>
      <c r="M357" s="302">
        <f t="shared" si="273"/>
        <v>0.37216178932284105</v>
      </c>
      <c r="N357" s="302">
        <f t="shared" si="274"/>
        <v>1.569999999999975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8.9445938548367998</v>
      </c>
      <c r="C366" s="299" t="str">
        <f>CONCATENATE("(",ROUND((B366/$H368)*100,1),")")</f>
        <v>(36.8)</v>
      </c>
      <c r="D366" s="302">
        <f>'Ind T6'!M153</f>
        <v>3.0983815885715771</v>
      </c>
      <c r="E366" s="299" t="str">
        <f>CONCATENATE("(",ROUND((D366/$H368)*100,1),")")</f>
        <v>(12.7)</v>
      </c>
      <c r="F366" s="302">
        <f>'Ind T6'!N153</f>
        <v>0.97322971000936254</v>
      </c>
      <c r="G366" s="299" t="str">
        <f>CONCATENATE("(",ROUND((F366/$H368)*100,1),")")</f>
        <v>(4)</v>
      </c>
      <c r="H366" s="302">
        <f>SUM(B366,D366,F366)</f>
        <v>13.01620515341774</v>
      </c>
      <c r="I366" s="299" t="str">
        <f>CONCATENATE("(",ROUND((H366/$H368)*100,1),")")</f>
        <v>(53.5)</v>
      </c>
      <c r="K366" s="302">
        <f>B371-B366</f>
        <v>0.62416449233344373</v>
      </c>
      <c r="L366" s="302">
        <f>D371-D366</f>
        <v>0.20942992248753534</v>
      </c>
      <c r="M366" s="302">
        <f>F371-F366</f>
        <v>5.1626659739158809E-2</v>
      </c>
      <c r="N366" s="302">
        <f>SUM(K366:M366)</f>
        <v>0.88522107456013788</v>
      </c>
    </row>
    <row r="367" spans="1:14" x14ac:dyDescent="0.2">
      <c r="A367" s="282" t="s">
        <v>365</v>
      </c>
      <c r="B367" s="302">
        <f>'Ind T6'!L152</f>
        <v>5.3222344426787505</v>
      </c>
      <c r="C367" s="299" t="str">
        <f>CONCATENATE("(",ROUND((B367/$H368)*100,1),")")</f>
        <v>(21.9)</v>
      </c>
      <c r="D367" s="302">
        <f>'Ind T6'!M152</f>
        <v>4.5814729782411687</v>
      </c>
      <c r="E367" s="299" t="str">
        <f>CONCATENATE("(",ROUND((D367/$H368)*100,1),")")</f>
        <v>(18.8)</v>
      </c>
      <c r="F367" s="302">
        <f>'Ind T6'!N152</f>
        <v>1.4150874256623365</v>
      </c>
      <c r="G367" s="299" t="str">
        <f>CONCATENATE("(",ROUND((F367/$H368)*100,1),")")</f>
        <v>(5.8)</v>
      </c>
      <c r="H367" s="302">
        <f t="shared" ref="H367" si="275">SUM(B367,D367,F367)</f>
        <v>11.318794846582255</v>
      </c>
      <c r="I367" s="299" t="str">
        <f>CONCATENATE("(",ROUND((H367/$H368)*100,1),")")</f>
        <v>(46.5)</v>
      </c>
      <c r="K367" s="302">
        <f t="shared" ref="K367:K368" si="276">B372-B367</f>
        <v>0.47379447715130674</v>
      </c>
      <c r="L367" s="302">
        <f t="shared" ref="L367:L368" si="277">D372-D367</f>
        <v>0.2276406343559918</v>
      </c>
      <c r="M367" s="302">
        <f t="shared" ref="M367:M368" si="278">F372-F367</f>
        <v>7.33438139325997E-2</v>
      </c>
      <c r="N367" s="302">
        <f t="shared" ref="N367:N368" si="279">SUM(K367:M367)</f>
        <v>0.77477892543989824</v>
      </c>
    </row>
    <row r="368" spans="1:14" x14ac:dyDescent="0.2">
      <c r="A368" s="282" t="s">
        <v>363</v>
      </c>
      <c r="B368" s="302">
        <f>SUM(B366:B367)</f>
        <v>14.26682829751555</v>
      </c>
      <c r="C368" s="299" t="str">
        <f>CONCATENATE("(",ROUND((B368/$H368)*100,1),")")</f>
        <v>(58.6)</v>
      </c>
      <c r="D368" s="302">
        <f>SUM(D366:D367)</f>
        <v>7.6798545668127458</v>
      </c>
      <c r="E368" s="299" t="str">
        <f>CONCATENATE("(",ROUND((D368/$H368)*100,1),")")</f>
        <v>(31.6)</v>
      </c>
      <c r="F368" s="302">
        <f>SUM(F366:F367)</f>
        <v>2.388317135671699</v>
      </c>
      <c r="G368" s="299" t="str">
        <f>CONCATENATE("(",ROUND((F368/$H368)*100,1),")")</f>
        <v>(9.8)</v>
      </c>
      <c r="H368" s="302">
        <f>SUM(H366:H367)</f>
        <v>24.334999999999994</v>
      </c>
      <c r="I368" s="299" t="str">
        <f>CONCATENATE("(",ROUND((H368/$H368)*100,1),")")</f>
        <v>(100)</v>
      </c>
      <c r="K368" s="302">
        <f t="shared" si="276"/>
        <v>1.0979589694847505</v>
      </c>
      <c r="L368" s="302">
        <f t="shared" si="277"/>
        <v>0.43707055684352714</v>
      </c>
      <c r="M368" s="302">
        <f t="shared" si="278"/>
        <v>0.12497047367175851</v>
      </c>
      <c r="N368" s="302">
        <f t="shared" si="279"/>
        <v>1.6600000000000361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9.5687583471702435</v>
      </c>
      <c r="C371" s="299" t="str">
        <f>CONCATENATE("(",ROUND((B371/$H373)*100,1),")")</f>
        <v>(36.8)</v>
      </c>
      <c r="D371" s="302">
        <f>'Ind T6'!R153</f>
        <v>3.3078115110591124</v>
      </c>
      <c r="E371" s="299" t="str">
        <f>CONCATENATE("(",ROUND((D371/$H373)*100,1),")")</f>
        <v>(12.7)</v>
      </c>
      <c r="F371" s="302">
        <f>'Ind T6'!S153</f>
        <v>1.0248563697485213</v>
      </c>
      <c r="G371" s="299" t="str">
        <f>CONCATENATE("(",ROUND((F371/$H373)*100,1),")")</f>
        <v>(3.9)</v>
      </c>
      <c r="H371" s="302">
        <f>SUM(B371,D371,F371)</f>
        <v>13.901426227977877</v>
      </c>
      <c r="I371" s="299" t="str">
        <f>CONCATENATE("(",ROUND((H371/$H373)*100,1),")")</f>
        <v>(53.5)</v>
      </c>
      <c r="K371" s="302">
        <f>B376-B371</f>
        <v>0.70885104688507461</v>
      </c>
      <c r="L371" s="302">
        <f>D376-D371</f>
        <v>0.212433327025777</v>
      </c>
      <c r="M371" s="302">
        <f>F376-F371</f>
        <v>7.9387442406969599E-2</v>
      </c>
      <c r="N371" s="302">
        <f>SUM(K371:M371)</f>
        <v>1.0006718163178212</v>
      </c>
    </row>
    <row r="372" spans="1:14" x14ac:dyDescent="0.2">
      <c r="A372" s="282" t="s">
        <v>365</v>
      </c>
      <c r="B372" s="302">
        <f>'Ind T6'!Q152</f>
        <v>5.7960289198300572</v>
      </c>
      <c r="C372" s="299" t="str">
        <f>CONCATENATE("(",ROUND((B372/$H373)*100,1),")")</f>
        <v>(22.3)</v>
      </c>
      <c r="D372" s="302">
        <f>'Ind T6'!R152</f>
        <v>4.8091136125971605</v>
      </c>
      <c r="E372" s="299" t="str">
        <f>CONCATENATE("(",ROUND((D372/$H373)*100,1),")")</f>
        <v>(18.5)</v>
      </c>
      <c r="F372" s="302">
        <f>'Ind T6'!S152</f>
        <v>1.4884312395949362</v>
      </c>
      <c r="G372" s="299" t="str">
        <f>CONCATENATE("(",ROUND((F372/$H373)*100,1),")")</f>
        <v>(5.7)</v>
      </c>
      <c r="H372" s="302">
        <f t="shared" ref="H372" si="280">SUM(B372,D372,F372)</f>
        <v>12.093573772022154</v>
      </c>
      <c r="I372" s="299" t="str">
        <f>CONCATENATE("(",ROUND((H372/$H373)*100,1),")")</f>
        <v>(46.5)</v>
      </c>
      <c r="K372" s="302">
        <f t="shared" ref="K372:K373" si="281">B377-B372</f>
        <v>0.5679760015405142</v>
      </c>
      <c r="L372" s="302">
        <f t="shared" ref="L372:L373" si="282">D377-D372</f>
        <v>0.17969619823536132</v>
      </c>
      <c r="M372" s="302">
        <f t="shared" ref="M372:M373" si="283">F377-F372</f>
        <v>0.12465598390624932</v>
      </c>
      <c r="N372" s="302">
        <f t="shared" ref="N372:N373" si="284">SUM(K372:M372)</f>
        <v>0.87232818368212484</v>
      </c>
    </row>
    <row r="373" spans="1:14" x14ac:dyDescent="0.2">
      <c r="A373" s="282" t="s">
        <v>363</v>
      </c>
      <c r="B373" s="302">
        <f>SUM(B371:B372)</f>
        <v>15.364787267000301</v>
      </c>
      <c r="C373" s="299" t="str">
        <f>CONCATENATE("(",ROUND((B373/$H373)*100,1),")")</f>
        <v>(59.1)</v>
      </c>
      <c r="D373" s="302">
        <f>SUM(D371:D372)</f>
        <v>8.1169251236562729</v>
      </c>
      <c r="E373" s="299" t="str">
        <f>CONCATENATE("(",ROUND((D373/$H373)*100,1),")")</f>
        <v>(31.2)</v>
      </c>
      <c r="F373" s="302">
        <f>SUM(F371:F372)</f>
        <v>2.5132876093434575</v>
      </c>
      <c r="G373" s="299" t="str">
        <f>CONCATENATE("(",ROUND((F373/$H373)*100,1),")")</f>
        <v>(9.7)</v>
      </c>
      <c r="H373" s="302">
        <f>SUM(H371:H372)</f>
        <v>25.995000000000033</v>
      </c>
      <c r="I373" s="299" t="str">
        <f>CONCATENATE("(",ROUND((H373/$H373)*100,1),")")</f>
        <v>(100)</v>
      </c>
      <c r="K373" s="302">
        <f t="shared" si="281"/>
        <v>1.2768270484255897</v>
      </c>
      <c r="L373" s="302">
        <f t="shared" si="282"/>
        <v>0.39212952526113831</v>
      </c>
      <c r="M373" s="302">
        <f t="shared" si="283"/>
        <v>0.20404342631321892</v>
      </c>
      <c r="N373" s="302">
        <f t="shared" si="284"/>
        <v>1.8729999999999469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10.277609394055318</v>
      </c>
      <c r="C376" s="299" t="str">
        <f>CONCATENATE("(",ROUND((B376/$H378)*100,1),")")</f>
        <v>(36.9)</v>
      </c>
      <c r="D376" s="302">
        <f>'Ind T6'!W153</f>
        <v>3.5202448380848894</v>
      </c>
      <c r="E376" s="299" t="str">
        <f>CONCATENATE("(",ROUND((D376/$H378)*100,1),")")</f>
        <v>(12.6)</v>
      </c>
      <c r="F376" s="302">
        <f>'Ind T6'!X153</f>
        <v>1.1042438121554909</v>
      </c>
      <c r="G376" s="299" t="str">
        <f>CONCATENATE("(",ROUND((F376/$H378)*100,1),")")</f>
        <v>(4)</v>
      </c>
      <c r="H376" s="302">
        <f>SUM(B376,D376,F376)</f>
        <v>14.902098044295698</v>
      </c>
      <c r="I376" s="299" t="str">
        <f>CONCATENATE("(",ROUND((H376/$H378)*100,1),")")</f>
        <v>(53.5)</v>
      </c>
      <c r="K376" s="302">
        <f>B376-B366</f>
        <v>1.3330155392185183</v>
      </c>
      <c r="L376" s="302">
        <f>D376-D366</f>
        <v>0.42186324951331233</v>
      </c>
      <c r="M376" s="302">
        <f>F376-F366</f>
        <v>0.13101410214612841</v>
      </c>
      <c r="N376" s="302">
        <f>SUM(K376:M376)</f>
        <v>1.8858928908779591</v>
      </c>
    </row>
    <row r="377" spans="1:14" x14ac:dyDescent="0.2">
      <c r="A377" s="282" t="s">
        <v>365</v>
      </c>
      <c r="B377" s="302">
        <f>'Ind T6'!V152</f>
        <v>6.3640049213705714</v>
      </c>
      <c r="C377" s="299" t="str">
        <f>CONCATENATE("(",ROUND((B377/$H378)*100,1),")")</f>
        <v>(22.8)</v>
      </c>
      <c r="D377" s="302">
        <f>'Ind T6'!W152</f>
        <v>4.9888098108325218</v>
      </c>
      <c r="E377" s="299" t="str">
        <f>CONCATENATE("(",ROUND((D377/$H378)*100,1),")")</f>
        <v>(17.9)</v>
      </c>
      <c r="F377" s="302">
        <f>'Ind T6'!X152</f>
        <v>1.6130872235011855</v>
      </c>
      <c r="G377" s="299" t="str">
        <f>CONCATENATE("(",ROUND((F377/$H378)*100,1),")")</f>
        <v>(5.8)</v>
      </c>
      <c r="H377" s="302">
        <f t="shared" ref="H377" si="285">SUM(B377,D377,F377)</f>
        <v>12.965901955704279</v>
      </c>
      <c r="I377" s="299" t="str">
        <f>CONCATENATE("(",ROUND((H377/$H378)*100,1),")")</f>
        <v>(46.5)</v>
      </c>
      <c r="K377" s="302">
        <f t="shared" ref="K377:K378" si="286">B377-B367</f>
        <v>1.0417704786918209</v>
      </c>
      <c r="L377" s="302">
        <f t="shared" ref="L377:L378" si="287">D377-D367</f>
        <v>0.40733683259135312</v>
      </c>
      <c r="M377" s="302">
        <f t="shared" ref="M377:M378" si="288">F377-F367</f>
        <v>0.19799979783884902</v>
      </c>
      <c r="N377" s="302">
        <f t="shared" ref="N377:N378" si="289">SUM(K377:M377)</f>
        <v>1.6471071091220231</v>
      </c>
    </row>
    <row r="378" spans="1:14" x14ac:dyDescent="0.2">
      <c r="A378" s="282" t="s">
        <v>363</v>
      </c>
      <c r="B378" s="302">
        <f>SUM(B376:B377)</f>
        <v>16.64161431542589</v>
      </c>
      <c r="C378" s="299" t="str">
        <f>CONCATENATE("(",ROUND((B378/$H378)*100,1),")")</f>
        <v>(59.7)</v>
      </c>
      <c r="D378" s="302">
        <f>SUM(D376:D377)</f>
        <v>8.5090546489174113</v>
      </c>
      <c r="E378" s="299" t="str">
        <f>CONCATENATE("(",ROUND((D378/$H378)*100,1),")")</f>
        <v>(30.5)</v>
      </c>
      <c r="F378" s="302">
        <f>SUM(F376:F377)</f>
        <v>2.7173310356566764</v>
      </c>
      <c r="G378" s="299" t="str">
        <f>CONCATENATE("(",ROUND((F378/$H378)*100,1),")")</f>
        <v>(9.8)</v>
      </c>
      <c r="H378" s="302">
        <f>SUM(H376:H377)</f>
        <v>27.867999999999977</v>
      </c>
      <c r="I378" s="299" t="str">
        <f>CONCATENATE("(",ROUND((H378/$H378)*100,1),")")</f>
        <v>(100)</v>
      </c>
      <c r="K378" s="302">
        <f t="shared" si="286"/>
        <v>2.3747860179103402</v>
      </c>
      <c r="L378" s="302">
        <f t="shared" si="287"/>
        <v>0.82920008210466545</v>
      </c>
      <c r="M378" s="302">
        <f t="shared" si="288"/>
        <v>0.32901389998497743</v>
      </c>
      <c r="N378" s="302">
        <f t="shared" si="289"/>
        <v>3.532999999999983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5.5854545309904644</v>
      </c>
      <c r="C387" s="299" t="str">
        <f>CONCATENATE("(",ROUND((B387/$H389)*100,1),")")</f>
        <v>(34)</v>
      </c>
      <c r="D387" s="302">
        <f>'Ind T6'!M162</f>
        <v>0.85803678929615779</v>
      </c>
      <c r="E387" s="299" t="str">
        <f>CONCATENATE("(",ROUND((D387/$H389)*100,1),")")</f>
        <v>(5.2)</v>
      </c>
      <c r="F387" s="302">
        <f>'Ind T6'!N162</f>
        <v>0.33050629081533356</v>
      </c>
      <c r="G387" s="299" t="str">
        <f>CONCATENATE("(",ROUND((F387/$H389)*100,1),")")</f>
        <v>(2)</v>
      </c>
      <c r="H387" s="302">
        <f>SUM(B387,D387,F387)</f>
        <v>6.7739976111019553</v>
      </c>
      <c r="I387" s="299" t="str">
        <f>CONCATENATE("(",ROUND((H387/$H389)*100,1),")")</f>
        <v>(41.2)</v>
      </c>
      <c r="K387" s="302">
        <f>B392-B387</f>
        <v>-8.3211057365632612E-2</v>
      </c>
      <c r="L387" s="302">
        <f>D392-D387</f>
        <v>5.1124392733115642E-2</v>
      </c>
      <c r="M387" s="302">
        <f>F392-F387</f>
        <v>2.0285031326350844E-3</v>
      </c>
      <c r="N387" s="302">
        <f>SUM(K387:M387)</f>
        <v>-3.0058161499881886E-2</v>
      </c>
    </row>
    <row r="388" spans="1:14" x14ac:dyDescent="0.2">
      <c r="A388" s="282" t="s">
        <v>365</v>
      </c>
      <c r="B388" s="302">
        <f>'Ind T6'!L161</f>
        <v>4.7786004140451741</v>
      </c>
      <c r="C388" s="299" t="str">
        <f>CONCATENATE("(",ROUND((B388/$H389)*100,1),")")</f>
        <v>(29.1)</v>
      </c>
      <c r="D388" s="302">
        <f>'Ind T6'!M161</f>
        <v>4.6622761586431523</v>
      </c>
      <c r="E388" s="299" t="str">
        <f>CONCATENATE("(",ROUND((D388/$H389)*100,1),")")</f>
        <v>(28.4)</v>
      </c>
      <c r="F388" s="302">
        <f>'Ind T6'!N161</f>
        <v>0.21912581620969893</v>
      </c>
      <c r="G388" s="299" t="str">
        <f>CONCATENATE("(",ROUND((F388/$H389)*100,1),")")</f>
        <v>(1.3)</v>
      </c>
      <c r="H388" s="302">
        <f t="shared" ref="H388" si="290">SUM(B388,D388,F388)</f>
        <v>9.6600023888980253</v>
      </c>
      <c r="I388" s="299" t="str">
        <f>CONCATENATE("(",ROUND((H388/$H389)*100,1),")")</f>
        <v>(58.8)</v>
      </c>
      <c r="K388" s="302">
        <f t="shared" ref="K388:K389" si="291">B393-B388</f>
        <v>2.5843669243577061E-2</v>
      </c>
      <c r="L388" s="302">
        <f t="shared" ref="L388:L389" si="292">D393-D388</f>
        <v>3.4814172154251644E-2</v>
      </c>
      <c r="M388" s="302">
        <f t="shared" ref="M388:M389" si="293">F393-F388</f>
        <v>1.4003201020798273E-3</v>
      </c>
      <c r="N388" s="302">
        <f t="shared" ref="N388:N389" si="294">SUM(K388:M388)</f>
        <v>6.2058161499908532E-2</v>
      </c>
    </row>
    <row r="389" spans="1:14" x14ac:dyDescent="0.2">
      <c r="A389" s="282" t="s">
        <v>363</v>
      </c>
      <c r="B389" s="302">
        <f>SUM(B387:B388)</f>
        <v>10.364054945035639</v>
      </c>
      <c r="C389" s="299" t="str">
        <f>CONCATENATE("(",ROUND((B389/$H389)*100,1),")")</f>
        <v>(63.1)</v>
      </c>
      <c r="D389" s="302">
        <f>SUM(D387:D388)</f>
        <v>5.5203129479393098</v>
      </c>
      <c r="E389" s="299" t="str">
        <f>CONCATENATE("(",ROUND((D389/$H389)*100,1),")")</f>
        <v>(33.6)</v>
      </c>
      <c r="F389" s="302">
        <f>SUM(F387:F388)</f>
        <v>0.54963210702503251</v>
      </c>
      <c r="G389" s="299" t="str">
        <f>CONCATENATE("(",ROUND((F389/$H389)*100,1),")")</f>
        <v>(3.3)</v>
      </c>
      <c r="H389" s="302">
        <f>SUM(H387:H388)</f>
        <v>16.43399999999998</v>
      </c>
      <c r="I389" s="299" t="str">
        <f>CONCATENATE("(",ROUND((H389/$H389)*100,1),")")</f>
        <v>(100)</v>
      </c>
      <c r="K389" s="302">
        <f t="shared" si="291"/>
        <v>-5.7367388122054663E-2</v>
      </c>
      <c r="L389" s="302">
        <f t="shared" si="292"/>
        <v>8.5938564887367619E-2</v>
      </c>
      <c r="M389" s="302">
        <f t="shared" si="293"/>
        <v>3.4288232347148284E-3</v>
      </c>
      <c r="N389" s="302">
        <f t="shared" si="294"/>
        <v>3.2000000000027784E-2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5.5022434736248318</v>
      </c>
      <c r="C392" s="299" t="str">
        <f>CONCATENATE("(",ROUND((B392/$H394)*100,1),")")</f>
        <v>(33.4)</v>
      </c>
      <c r="D392" s="302">
        <f>'Ind T6'!R162</f>
        <v>0.90916118202927343</v>
      </c>
      <c r="E392" s="299" t="str">
        <f>CONCATENATE("(",ROUND((D392/$H394)*100,1),")")</f>
        <v>(5.5)</v>
      </c>
      <c r="F392" s="302">
        <f>'Ind T6'!S162</f>
        <v>0.33253479394796864</v>
      </c>
      <c r="G392" s="299" t="str">
        <f>CONCATENATE("(",ROUND((F392/$H394)*100,1),")")</f>
        <v>(2)</v>
      </c>
      <c r="H392" s="302">
        <f>SUM(B392,D392,F392)</f>
        <v>6.7439394496020739</v>
      </c>
      <c r="I392" s="299" t="str">
        <f>CONCATENATE("(",ROUND((H392/$H394)*100,1),")")</f>
        <v>(41)</v>
      </c>
      <c r="K392" s="302">
        <f>B397-B392</f>
        <v>-0.17184787001464752</v>
      </c>
      <c r="L392" s="302">
        <f>D397-D392</f>
        <v>0.10369795325713815</v>
      </c>
      <c r="M392" s="302">
        <f>F397-F392</f>
        <v>6.9670174121900241E-3</v>
      </c>
      <c r="N392" s="302">
        <f>SUM(K392:M392)</f>
        <v>-6.1182899345319341E-2</v>
      </c>
    </row>
    <row r="393" spans="1:14" x14ac:dyDescent="0.2">
      <c r="A393" s="282" t="s">
        <v>365</v>
      </c>
      <c r="B393" s="302">
        <f>'Ind T6'!Q161</f>
        <v>4.8044440832887512</v>
      </c>
      <c r="C393" s="299" t="str">
        <f>CONCATENATE("(",ROUND((B393/$H394)*100,1),")")</f>
        <v>(29.2)</v>
      </c>
      <c r="D393" s="302">
        <f>'Ind T6'!R161</f>
        <v>4.6970903307974039</v>
      </c>
      <c r="E393" s="299" t="str">
        <f>CONCATENATE("(",ROUND((D393/$H394)*100,1),")")</f>
        <v>(28.5)</v>
      </c>
      <c r="F393" s="302">
        <f>'Ind T6'!S161</f>
        <v>0.22052613631177875</v>
      </c>
      <c r="G393" s="299" t="str">
        <f>CONCATENATE("(",ROUND((F393/$H394)*100,1),")")</f>
        <v>(1.3)</v>
      </c>
      <c r="H393" s="302">
        <f t="shared" ref="H393" si="295">SUM(B393,D393,F393)</f>
        <v>9.7220605503979343</v>
      </c>
      <c r="I393" s="299" t="str">
        <f>CONCATENATE("(",ROUND((H393/$H394)*100,1),")")</f>
        <v>(59)</v>
      </c>
      <c r="K393" s="302">
        <f t="shared" ref="K393:K394" si="296">B398-B393</f>
        <v>4.7608669755869748E-2</v>
      </c>
      <c r="L393" s="302">
        <f t="shared" ref="L393:L394" si="297">D398-D393</f>
        <v>4.8551406670075181E-2</v>
      </c>
      <c r="M393" s="302">
        <f t="shared" ref="M393:M394" si="298">F398-F393</f>
        <v>4.0228229193957354E-3</v>
      </c>
      <c r="N393" s="302">
        <f t="shared" ref="N393:N394" si="299">SUM(K393:M393)</f>
        <v>0.10018289934534066</v>
      </c>
    </row>
    <row r="394" spans="1:14" x14ac:dyDescent="0.2">
      <c r="A394" s="282" t="s">
        <v>363</v>
      </c>
      <c r="B394" s="302">
        <f>SUM(B392:B393)</f>
        <v>10.306687556913584</v>
      </c>
      <c r="C394" s="299" t="str">
        <f>CONCATENATE("(",ROUND((B394/$H394)*100,1),")")</f>
        <v>(62.6)</v>
      </c>
      <c r="D394" s="302">
        <f>SUM(D392:D393)</f>
        <v>5.6062515128266774</v>
      </c>
      <c r="E394" s="299" t="str">
        <f>CONCATENATE("(",ROUND((D394/$H394)*100,1),")")</f>
        <v>(34)</v>
      </c>
      <c r="F394" s="302">
        <f>SUM(F392:F393)</f>
        <v>0.55306093025974734</v>
      </c>
      <c r="G394" s="299" t="str">
        <f>CONCATENATE("(",ROUND((F394/$H394)*100,1),")")</f>
        <v>(3.4)</v>
      </c>
      <c r="H394" s="302">
        <f>SUM(H392:H393)</f>
        <v>16.466000000000008</v>
      </c>
      <c r="I394" s="299" t="str">
        <f>CONCATENATE("(",ROUND((H394/$H394)*100,1),")")</f>
        <v>(100)</v>
      </c>
      <c r="K394" s="302">
        <f t="shared" si="296"/>
        <v>-0.12423920025877777</v>
      </c>
      <c r="L394" s="302">
        <f t="shared" si="297"/>
        <v>0.15224935992721278</v>
      </c>
      <c r="M394" s="302">
        <f t="shared" si="298"/>
        <v>1.0989840331585787E-2</v>
      </c>
      <c r="N394" s="302">
        <f t="shared" si="299"/>
        <v>3.9000000000020796E-2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5.3303956036101843</v>
      </c>
      <c r="C397" s="299" t="str">
        <f>CONCATENATE("(",ROUND((B397/$H399)*100,1),")")</f>
        <v>(32.3)</v>
      </c>
      <c r="D397" s="302">
        <f>'Ind T6'!W162</f>
        <v>1.0128591352864116</v>
      </c>
      <c r="E397" s="299" t="str">
        <f>CONCATENATE("(",ROUND((D397/$H399)*100,1),")")</f>
        <v>(6.1)</v>
      </c>
      <c r="F397" s="302">
        <f>'Ind T6'!X162</f>
        <v>0.33950181136015867</v>
      </c>
      <c r="G397" s="299" t="str">
        <f>CONCATENATE("(",ROUND((F397/$H399)*100,1),")")</f>
        <v>(2.1)</v>
      </c>
      <c r="H397" s="302">
        <f>SUM(B397,D397,F397)</f>
        <v>6.6827565502567543</v>
      </c>
      <c r="I397" s="299" t="str">
        <f>CONCATENATE("(",ROUND((H397/$H399)*100,1),")")</f>
        <v>(40.5)</v>
      </c>
      <c r="K397" s="302">
        <f>B397-B387</f>
        <v>-0.25505892738028013</v>
      </c>
      <c r="L397" s="302">
        <f>D397-D387</f>
        <v>0.1548223459902538</v>
      </c>
      <c r="M397" s="302">
        <f>F397-F387</f>
        <v>8.9955205448251085E-3</v>
      </c>
      <c r="N397" s="302">
        <f>SUM(K397:M397)</f>
        <v>-9.1241060845201227E-2</v>
      </c>
    </row>
    <row r="398" spans="1:14" x14ac:dyDescent="0.2">
      <c r="A398" s="282" t="s">
        <v>365</v>
      </c>
      <c r="B398" s="302">
        <f>'Ind T6'!V161</f>
        <v>4.8520527530446209</v>
      </c>
      <c r="C398" s="299" t="str">
        <f>CONCATENATE("(",ROUND((B398/$H399)*100,1),")")</f>
        <v>(29.4)</v>
      </c>
      <c r="D398" s="302">
        <f>'Ind T6'!W161</f>
        <v>4.7456417374674791</v>
      </c>
      <c r="E398" s="299" t="str">
        <f>CONCATENATE("(",ROUND((D398/$H399)*100,1),")")</f>
        <v>(28.8)</v>
      </c>
      <c r="F398" s="302">
        <f>'Ind T6'!X161</f>
        <v>0.22454895923117449</v>
      </c>
      <c r="G398" s="299" t="str">
        <f>CONCATENATE("(",ROUND((F398/$H399)*100,1),")")</f>
        <v>(1.4)</v>
      </c>
      <c r="H398" s="302">
        <f t="shared" ref="H398" si="300">SUM(B398,D398,F398)</f>
        <v>9.8222434497432758</v>
      </c>
      <c r="I398" s="299" t="str">
        <f>CONCATENATE("(",ROUND((H398/$H399)*100,1),")")</f>
        <v>(59.5)</v>
      </c>
      <c r="K398" s="302">
        <f t="shared" ref="K398:K399" si="301">B398-B388</f>
        <v>7.3452338999446809E-2</v>
      </c>
      <c r="L398" s="302">
        <f t="shared" ref="L398:L399" si="302">D398-D388</f>
        <v>8.3365578824326825E-2</v>
      </c>
      <c r="M398" s="302">
        <f t="shared" ref="M398:M399" si="303">F398-F388</f>
        <v>5.4231430214755627E-3</v>
      </c>
      <c r="N398" s="302">
        <f t="shared" ref="N398:N399" si="304">SUM(K398:M398)</f>
        <v>0.1622410608452492</v>
      </c>
    </row>
    <row r="399" spans="1:14" x14ac:dyDescent="0.2">
      <c r="A399" s="282" t="s">
        <v>363</v>
      </c>
      <c r="B399" s="302">
        <f>SUM(B397:B398)</f>
        <v>10.182448356654806</v>
      </c>
      <c r="C399" s="299" t="str">
        <f>CONCATENATE("(",ROUND((B399/$H399)*100,1),")")</f>
        <v>(61.7)</v>
      </c>
      <c r="D399" s="302">
        <f>SUM(D397:D398)</f>
        <v>5.7585008727538902</v>
      </c>
      <c r="E399" s="299" t="str">
        <f>CONCATENATE("(",ROUND((D399/$H399)*100,1),")")</f>
        <v>(34.9)</v>
      </c>
      <c r="F399" s="302">
        <f>SUM(F397:F398)</f>
        <v>0.56405077059133313</v>
      </c>
      <c r="G399" s="299" t="str">
        <f>CONCATENATE("(",ROUND((F399/$H399)*100,1),")")</f>
        <v>(3.4)</v>
      </c>
      <c r="H399" s="302">
        <f>SUM(H397:H398)</f>
        <v>16.505000000000031</v>
      </c>
      <c r="I399" s="299" t="str">
        <f>CONCATENATE("(",ROUND((H399/$H399)*100,1),")")</f>
        <v>(100)</v>
      </c>
      <c r="K399" s="302">
        <f t="shared" si="301"/>
        <v>-0.18160658838083243</v>
      </c>
      <c r="L399" s="302">
        <f t="shared" si="302"/>
        <v>0.2381879248145804</v>
      </c>
      <c r="M399" s="302">
        <f t="shared" si="303"/>
        <v>1.4418663566300616E-2</v>
      </c>
      <c r="N399" s="302">
        <f t="shared" si="304"/>
        <v>7.100000000004858E-2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4.6128468455826548</v>
      </c>
      <c r="C408" s="299" t="str">
        <f>CONCATENATE("(",ROUND((B408/$H410)*100,1),")")</f>
        <v>(19)</v>
      </c>
      <c r="D408" s="302">
        <f>'Ind T6'!M171</f>
        <v>1.6454166112756867</v>
      </c>
      <c r="E408" s="299" t="str">
        <f>CONCATENATE("(",ROUND((D408/$H410)*100,1),")")</f>
        <v>(6.8)</v>
      </c>
      <c r="F408" s="302">
        <f>'Ind T6'!N171</f>
        <v>0.75625631464078047</v>
      </c>
      <c r="G408" s="299" t="str">
        <f>CONCATENATE("(",ROUND((F408/$H410)*100,1),")")</f>
        <v>(3.1)</v>
      </c>
      <c r="H408" s="302">
        <f>SUM(B408,D408,F408)</f>
        <v>7.0145197714991223</v>
      </c>
      <c r="I408" s="299" t="str">
        <f>CONCATENATE("(",ROUND((H408/$H410)*100,1),")")</f>
        <v>(28.9)</v>
      </c>
      <c r="K408" s="302">
        <f>B413-B408</f>
        <v>-6.1076576431541518E-2</v>
      </c>
      <c r="L408" s="302">
        <f>D413-D408</f>
        <v>2.1695108220259884E-2</v>
      </c>
      <c r="M408" s="302">
        <f>F413-F408</f>
        <v>1.4497052353143358E-2</v>
      </c>
      <c r="N408" s="302">
        <f>SUM(K408:M408)</f>
        <v>-2.4884415858138276E-2</v>
      </c>
    </row>
    <row r="409" spans="1:14" x14ac:dyDescent="0.2">
      <c r="A409" s="282" t="s">
        <v>365</v>
      </c>
      <c r="B409" s="302">
        <f>'Ind T6'!L170</f>
        <v>7.0261971131159004</v>
      </c>
      <c r="C409" s="299" t="str">
        <f>CONCATENATE("(",ROUND((B409/$H410)*100,1),")")</f>
        <v>(29)</v>
      </c>
      <c r="D409" s="302">
        <f>'Ind T6'!M170</f>
        <v>8.6025392790269919</v>
      </c>
      <c r="E409" s="299" t="str">
        <f>CONCATENATE("(",ROUND((D409/$H410)*100,1),")")</f>
        <v>(35.5)</v>
      </c>
      <c r="F409" s="302">
        <f>'Ind T6'!N170</f>
        <v>1.6047438363580024</v>
      </c>
      <c r="G409" s="299" t="str">
        <f>CONCATENATE("(",ROUND((F409/$H410)*100,1),")")</f>
        <v>(6.6)</v>
      </c>
      <c r="H409" s="302">
        <f t="shared" ref="H409" si="305">SUM(B409,D409,F409)</f>
        <v>17.233480228500895</v>
      </c>
      <c r="I409" s="299" t="str">
        <f>CONCATENATE("(",ROUND((H409/$H410)*100,1),")")</f>
        <v>(71.1)</v>
      </c>
      <c r="K409" s="302">
        <f t="shared" ref="K409:K410" si="306">B414-B409</f>
        <v>0.15486459493734372</v>
      </c>
      <c r="L409" s="302">
        <f t="shared" ref="L409:L410" si="307">D414-D409</f>
        <v>-0.18660932821197562</v>
      </c>
      <c r="M409" s="302">
        <f t="shared" ref="M409:M410" si="308">F414-F409</f>
        <v>1.7629149132756039E-2</v>
      </c>
      <c r="N409" s="302">
        <f t="shared" ref="N409:N410" si="309">SUM(K409:M409)</f>
        <v>-1.4115584141875859E-2</v>
      </c>
    </row>
    <row r="410" spans="1:14" x14ac:dyDescent="0.2">
      <c r="A410" s="282" t="s">
        <v>363</v>
      </c>
      <c r="B410" s="302">
        <f>SUM(B408:B409)</f>
        <v>11.639043958698554</v>
      </c>
      <c r="C410" s="299" t="str">
        <f>CONCATENATE("(",ROUND((B410/$H410)*100,1),")")</f>
        <v>(48)</v>
      </c>
      <c r="D410" s="302">
        <f>SUM(D408:D409)</f>
        <v>10.247955890302679</v>
      </c>
      <c r="E410" s="299" t="str">
        <f>CONCATENATE("(",ROUND((D410/$H410)*100,1),")")</f>
        <v>(42.3)</v>
      </c>
      <c r="F410" s="302">
        <f>SUM(F408:F409)</f>
        <v>2.361000150998783</v>
      </c>
      <c r="G410" s="299" t="str">
        <f>CONCATENATE("(",ROUND((F410/$H410)*100,1),")")</f>
        <v>(9.7)</v>
      </c>
      <c r="H410" s="302">
        <f>SUM(H408:H409)</f>
        <v>24.248000000000019</v>
      </c>
      <c r="I410" s="299" t="str">
        <f>CONCATENATE("(",ROUND((H410/$H410)*100,1),")")</f>
        <v>(100)</v>
      </c>
      <c r="K410" s="302">
        <f t="shared" si="306"/>
        <v>9.3788018505803095E-2</v>
      </c>
      <c r="L410" s="302">
        <f t="shared" si="307"/>
        <v>-0.16491421999171685</v>
      </c>
      <c r="M410" s="302">
        <f t="shared" si="308"/>
        <v>3.2126201485899397E-2</v>
      </c>
      <c r="N410" s="302">
        <f t="shared" si="309"/>
        <v>-3.9000000000014357E-2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4.5517702691511133</v>
      </c>
      <c r="C413" s="299" t="str">
        <f>CONCATENATE("(",ROUND((B413/$H415)*100,1),")")</f>
        <v>(18.8)</v>
      </c>
      <c r="D413" s="302">
        <f>'Ind T6'!R171</f>
        <v>1.6671117194959466</v>
      </c>
      <c r="E413" s="299" t="str">
        <f>CONCATENATE("(",ROUND((D413/$H415)*100,1),")")</f>
        <v>(6.9)</v>
      </c>
      <c r="F413" s="302">
        <f>'Ind T6'!S171</f>
        <v>0.77075336699392383</v>
      </c>
      <c r="G413" s="299" t="str">
        <f>CONCATENATE("(",ROUND((F413/$H415)*100,1),")")</f>
        <v>(3.2)</v>
      </c>
      <c r="H413" s="302">
        <f>SUM(B413,D413,F413)</f>
        <v>6.989635355640984</v>
      </c>
      <c r="I413" s="299" t="str">
        <f>CONCATENATE("(",ROUND((H413/$H415)*100,1),")")</f>
        <v>(28.9)</v>
      </c>
      <c r="K413" s="302">
        <f>B418-B413</f>
        <v>-6.1187420638031398E-3</v>
      </c>
      <c r="L413" s="302">
        <f>D418-D413</f>
        <v>7.7913120332009145E-2</v>
      </c>
      <c r="M413" s="302">
        <f>F418-F413</f>
        <v>4.3130955945436145E-2</v>
      </c>
      <c r="N413" s="302">
        <f>SUM(K413:M413)</f>
        <v>0.11492533421364215</v>
      </c>
    </row>
    <row r="414" spans="1:14" x14ac:dyDescent="0.2">
      <c r="A414" s="282" t="s">
        <v>365</v>
      </c>
      <c r="B414" s="302">
        <f>'Ind T6'!Q170</f>
        <v>7.1810617080532442</v>
      </c>
      <c r="C414" s="299" t="str">
        <f>CONCATENATE("(",ROUND((B414/$H415)*100,1),")")</f>
        <v>(29.7)</v>
      </c>
      <c r="D414" s="302">
        <f>'Ind T6'!R170</f>
        <v>8.4159299508150163</v>
      </c>
      <c r="E414" s="299" t="str">
        <f>CONCATENATE("(",ROUND((D414/$H415)*100,1),")")</f>
        <v>(34.8)</v>
      </c>
      <c r="F414" s="302">
        <f>'Ind T6'!S170</f>
        <v>1.6223729854907585</v>
      </c>
      <c r="G414" s="299" t="str">
        <f>CONCATENATE("(",ROUND((F414/$H415)*100,1),")")</f>
        <v>(6.7)</v>
      </c>
      <c r="H414" s="302">
        <f t="shared" ref="H414" si="310">SUM(B414,D414,F414)</f>
        <v>17.219364644359018</v>
      </c>
      <c r="I414" s="299" t="str">
        <f>CONCATENATE("(",ROUND((H414/$H415)*100,1),")")</f>
        <v>(71.1)</v>
      </c>
      <c r="K414" s="302">
        <f t="shared" ref="K414:K415" si="311">B419-B414</f>
        <v>0.51737989048611688</v>
      </c>
      <c r="L414" s="302">
        <f t="shared" ref="L414:L415" si="312">D419-D414</f>
        <v>-0.16841747109018534</v>
      </c>
      <c r="M414" s="302">
        <f t="shared" ref="M414:M415" si="313">F419-F414</f>
        <v>4.2112246390393349E-2</v>
      </c>
      <c r="N414" s="302">
        <f t="shared" ref="N414:N415" si="314">SUM(K414:M414)</f>
        <v>0.39107466578632488</v>
      </c>
    </row>
    <row r="415" spans="1:14" x14ac:dyDescent="0.2">
      <c r="A415" s="282" t="s">
        <v>363</v>
      </c>
      <c r="B415" s="302">
        <f>SUM(B413:B414)</f>
        <v>11.732831977204357</v>
      </c>
      <c r="C415" s="299" t="str">
        <f>CONCATENATE("(",ROUND((B415/$H415)*100,1),")")</f>
        <v>(48.5)</v>
      </c>
      <c r="D415" s="302">
        <f>SUM(D413:D414)</f>
        <v>10.083041670310962</v>
      </c>
      <c r="E415" s="299" t="str">
        <f>CONCATENATE("(",ROUND((D415/$H415)*100,1),")")</f>
        <v>(41.6)</v>
      </c>
      <c r="F415" s="302">
        <f>SUM(F413:F414)</f>
        <v>2.3931263524846824</v>
      </c>
      <c r="G415" s="299" t="str">
        <f>CONCATENATE("(",ROUND((F415/$H415)*100,1),")")</f>
        <v>(9.9)</v>
      </c>
      <c r="H415" s="302">
        <f>SUM(H413:H414)</f>
        <v>24.209000000000003</v>
      </c>
      <c r="I415" s="299" t="str">
        <f>CONCATENATE("(",ROUND((H415/$H415)*100,1),")")</f>
        <v>(100)</v>
      </c>
      <c r="K415" s="302">
        <f t="shared" si="311"/>
        <v>0.51126114842231374</v>
      </c>
      <c r="L415" s="302">
        <f t="shared" si="312"/>
        <v>-9.0504350758175534E-2</v>
      </c>
      <c r="M415" s="302">
        <f t="shared" si="313"/>
        <v>8.5243202335829604E-2</v>
      </c>
      <c r="N415" s="302">
        <f t="shared" si="314"/>
        <v>0.50599999999996781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4.5456515270873101</v>
      </c>
      <c r="C418" s="299" t="str">
        <f>CONCATENATE("(",ROUND((B418/$H420)*100,1),")")</f>
        <v>(18.4)</v>
      </c>
      <c r="D418" s="302">
        <f>'Ind T6'!W171</f>
        <v>1.7450248398279558</v>
      </c>
      <c r="E418" s="299" t="str">
        <f>CONCATENATE("(",ROUND((D418/$H420)*100,1),")")</f>
        <v>(7.1)</v>
      </c>
      <c r="F418" s="302">
        <f>'Ind T6'!X171</f>
        <v>0.81388432293935997</v>
      </c>
      <c r="G418" s="299" t="str">
        <f>CONCATENATE("(",ROUND((F418/$H420)*100,1),")")</f>
        <v>(3.3)</v>
      </c>
      <c r="H418" s="302">
        <f>SUM(B418,D418,F418)</f>
        <v>7.1045606898546261</v>
      </c>
      <c r="I418" s="299" t="str">
        <f>CONCATENATE("(",ROUND((H418/$H420)*100,1),")")</f>
        <v>(28.7)</v>
      </c>
      <c r="K418" s="302">
        <f>B418-B408</f>
        <v>-6.7195318495344658E-2</v>
      </c>
      <c r="L418" s="302">
        <f>D418-D408</f>
        <v>9.9608228552269029E-2</v>
      </c>
      <c r="M418" s="302">
        <f>F418-F408</f>
        <v>5.7628008298579503E-2</v>
      </c>
      <c r="N418" s="302">
        <f>SUM(K418:M418)</f>
        <v>9.0040918355503874E-2</v>
      </c>
    </row>
    <row r="419" spans="1:14" x14ac:dyDescent="0.2">
      <c r="A419" s="282" t="s">
        <v>365</v>
      </c>
      <c r="B419" s="302">
        <f>'Ind T6'!V170</f>
        <v>7.6984415985393611</v>
      </c>
      <c r="C419" s="299" t="str">
        <f>CONCATENATE("(",ROUND((B419/$H420)*100,1),")")</f>
        <v>(31.1)</v>
      </c>
      <c r="D419" s="302">
        <f>'Ind T6'!W170</f>
        <v>8.2475124797248309</v>
      </c>
      <c r="E419" s="299" t="str">
        <f>CONCATENATE("(",ROUND((D419/$H420)*100,1),")")</f>
        <v>(33.4)</v>
      </c>
      <c r="F419" s="302">
        <f>'Ind T6'!X170</f>
        <v>1.6644852318811518</v>
      </c>
      <c r="G419" s="299" t="str">
        <f>CONCATENATE("(",ROUND((F419/$H420)*100,1),")")</f>
        <v>(6.7)</v>
      </c>
      <c r="H419" s="302">
        <f t="shared" ref="H419" si="315">SUM(B419,D419,F419)</f>
        <v>17.610439310145345</v>
      </c>
      <c r="I419" s="299" t="str">
        <f>CONCATENATE("(",ROUND((H419/$H420)*100,1),")")</f>
        <v>(71.3)</v>
      </c>
      <c r="K419" s="302">
        <f t="shared" ref="K419:K420" si="316">B419-B409</f>
        <v>0.6722444854234606</v>
      </c>
      <c r="L419" s="302">
        <f t="shared" ref="L419:L420" si="317">D419-D409</f>
        <v>-0.35502679930216097</v>
      </c>
      <c r="M419" s="302">
        <f t="shared" ref="M419:M420" si="318">F419-F409</f>
        <v>5.9741395523149388E-2</v>
      </c>
      <c r="N419" s="302">
        <f t="shared" ref="N419:N420" si="319">SUM(K419:M419)</f>
        <v>0.37695908164444902</v>
      </c>
    </row>
    <row r="420" spans="1:14" x14ac:dyDescent="0.2">
      <c r="A420" s="282" t="s">
        <v>363</v>
      </c>
      <c r="B420" s="302">
        <f>SUM(B418:B419)</f>
        <v>12.244093125626671</v>
      </c>
      <c r="C420" s="299" t="str">
        <f>CONCATENATE("(",ROUND((B420/$H420)*100,1),")")</f>
        <v>(49.5)</v>
      </c>
      <c r="D420" s="302">
        <f>SUM(D418:D419)</f>
        <v>9.9925373195527865</v>
      </c>
      <c r="E420" s="299" t="str">
        <f>CONCATENATE("(",ROUND((D420/$H420)*100,1),")")</f>
        <v>(40.4)</v>
      </c>
      <c r="F420" s="302">
        <f>SUM(F418:F419)</f>
        <v>2.478369554820512</v>
      </c>
      <c r="G420" s="299" t="str">
        <f>CONCATENATE("(",ROUND((F420/$H420)*100,1),")")</f>
        <v>(10)</v>
      </c>
      <c r="H420" s="302">
        <f>SUM(H418:H419)</f>
        <v>24.714999999999971</v>
      </c>
      <c r="I420" s="299" t="str">
        <f>CONCATENATE("(",ROUND((H420/$H420)*100,1),")")</f>
        <v>(100)</v>
      </c>
      <c r="K420" s="302">
        <f t="shared" si="316"/>
        <v>0.60504916692811683</v>
      </c>
      <c r="L420" s="302">
        <f t="shared" si="317"/>
        <v>-0.25541857074989238</v>
      </c>
      <c r="M420" s="302">
        <f t="shared" si="318"/>
        <v>0.117369403821729</v>
      </c>
      <c r="N420" s="302">
        <f t="shared" si="319"/>
        <v>0.46699999999995345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5.4324688282940778</v>
      </c>
      <c r="C429" s="299" t="str">
        <f>CONCATENATE("(",ROUND((B429/$H431)*100,1),")")</f>
        <v>(14.4)</v>
      </c>
      <c r="D429" s="302">
        <f>'Ind T6'!M180</f>
        <v>1.8472387732337761</v>
      </c>
      <c r="E429" s="299" t="str">
        <f>CONCATENATE("(",ROUND((D429/$H431)*100,1),")")</f>
        <v>(4.9)</v>
      </c>
      <c r="F429" s="302">
        <f>'Ind T6'!N180</f>
        <v>0.80948932585939692</v>
      </c>
      <c r="G429" s="299" t="str">
        <f>CONCATENATE("(",ROUND((F429/$H431)*100,1),")")</f>
        <v>(2.1)</v>
      </c>
      <c r="H429" s="302">
        <f>SUM(B429,D429,F429)</f>
        <v>8.0891969273872508</v>
      </c>
      <c r="I429" s="299" t="str">
        <f>CONCATENATE("(",ROUND((H429/$H431)*100,1),")")</f>
        <v>(21.4)</v>
      </c>
      <c r="K429" s="302">
        <f>B434-B429</f>
        <v>0.40651880291633535</v>
      </c>
      <c r="L429" s="302">
        <f>D434-D429</f>
        <v>0.18949417043490024</v>
      </c>
      <c r="M429" s="302">
        <f>F434-F429</f>
        <v>1.2906168280634178E-2</v>
      </c>
      <c r="N429" s="302">
        <f>SUM(K429:M429)</f>
        <v>0.60891914163186978</v>
      </c>
    </row>
    <row r="430" spans="1:14" x14ac:dyDescent="0.2">
      <c r="A430" s="282" t="s">
        <v>365</v>
      </c>
      <c r="B430" s="302">
        <f>'Ind T6'!L179</f>
        <v>14.530221506599078</v>
      </c>
      <c r="C430" s="299" t="str">
        <f>CONCATENATE("(",ROUND((B430/$H431)*100,1),")")</f>
        <v>(38.5)</v>
      </c>
      <c r="D430" s="302">
        <f>'Ind T6'!M179</f>
        <v>13.779729894862488</v>
      </c>
      <c r="E430" s="299" t="str">
        <f>CONCATENATE("(",ROUND((D430/$H431)*100,1),")")</f>
        <v>(36.5)</v>
      </c>
      <c r="F430" s="302">
        <f>'Ind T6'!N179</f>
        <v>1.3808516711512124</v>
      </c>
      <c r="G430" s="299" t="str">
        <f>CONCATENATE("(",ROUND((F430/$H431)*100,1),")")</f>
        <v>(3.7)</v>
      </c>
      <c r="H430" s="302">
        <f t="shared" ref="H430" si="320">SUM(B430,D430,F430)</f>
        <v>29.690803072612781</v>
      </c>
      <c r="I430" s="299" t="str">
        <f>CONCATENATE("(",ROUND((H430/$H431)*100,1),")")</f>
        <v>(78.6)</v>
      </c>
      <c r="K430" s="302">
        <f t="shared" ref="K430:K431" si="321">B435-B430</f>
        <v>1.5314518382399864</v>
      </c>
      <c r="L430" s="302">
        <f t="shared" ref="L430:L431" si="322">D435-D430</f>
        <v>0.58498862425644127</v>
      </c>
      <c r="M430" s="302">
        <f t="shared" ref="M430:M431" si="323">F435-F430</f>
        <v>0.19364039587170234</v>
      </c>
      <c r="N430" s="302">
        <f t="shared" ref="N430:N431" si="324">SUM(K430:M430)</f>
        <v>2.31008085836813</v>
      </c>
    </row>
    <row r="431" spans="1:14" x14ac:dyDescent="0.2">
      <c r="A431" s="282" t="s">
        <v>363</v>
      </c>
      <c r="B431" s="302">
        <f>SUM(B429:B430)</f>
        <v>19.962690334893157</v>
      </c>
      <c r="C431" s="299" t="str">
        <f>CONCATENATE("(",ROUND((B431/$H431)*100,1),")")</f>
        <v>(52.8)</v>
      </c>
      <c r="D431" s="302">
        <f>SUM(D429:D430)</f>
        <v>15.626968668096264</v>
      </c>
      <c r="E431" s="299" t="str">
        <f>CONCATENATE("(",ROUND((D431/$H431)*100,1),")")</f>
        <v>(41.4)</v>
      </c>
      <c r="F431" s="302">
        <f>SUM(F429:F430)</f>
        <v>2.1903409970106091</v>
      </c>
      <c r="G431" s="299" t="str">
        <f>CONCATENATE("(",ROUND((F431/$H431)*100,1),")")</f>
        <v>(5.8)</v>
      </c>
      <c r="H431" s="302">
        <f>SUM(H429:H430)</f>
        <v>37.78000000000003</v>
      </c>
      <c r="I431" s="299" t="str">
        <f>CONCATENATE("(",ROUND((H431/$H431)*100,1),")")</f>
        <v>(100)</v>
      </c>
      <c r="K431" s="302">
        <f t="shared" si="321"/>
        <v>1.9379706411563227</v>
      </c>
      <c r="L431" s="302">
        <f t="shared" si="322"/>
        <v>0.77448279469134107</v>
      </c>
      <c r="M431" s="302">
        <f t="shared" si="323"/>
        <v>0.20654656415233674</v>
      </c>
      <c r="N431" s="302">
        <f t="shared" si="324"/>
        <v>2.9190000000000005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5.8389876312104132</v>
      </c>
      <c r="C434" s="299" t="str">
        <f>CONCATENATE("(",ROUND((B434/$H436)*100,1),")")</f>
        <v>(14.3)</v>
      </c>
      <c r="D434" s="302">
        <f>'Ind T6'!R180</f>
        <v>2.0367329436686763</v>
      </c>
      <c r="E434" s="299" t="str">
        <f>CONCATENATE("(",ROUND((D434/$H436)*100,1),")")</f>
        <v>(5)</v>
      </c>
      <c r="F434" s="302">
        <f>'Ind T6'!S180</f>
        <v>0.8223954941400311</v>
      </c>
      <c r="G434" s="299" t="str">
        <f>CONCATENATE("(",ROUND((F434/$H436)*100,1),")")</f>
        <v>(2)</v>
      </c>
      <c r="H434" s="302">
        <f>SUM(B434,D434,F434)</f>
        <v>8.6981160690191199</v>
      </c>
      <c r="I434" s="299" t="str">
        <f>CONCATENATE("(",ROUND((H434/$H436)*100,1),")")</f>
        <v>(21.4)</v>
      </c>
      <c r="K434" s="302">
        <f>B439-B434</f>
        <v>0.58423806306890302</v>
      </c>
      <c r="L434" s="302">
        <f>D439-D434</f>
        <v>0.28817680247961164</v>
      </c>
      <c r="M434" s="302">
        <f>F439-F434</f>
        <v>-1.4273974166598147E-2</v>
      </c>
      <c r="N434" s="302">
        <f>SUM(K434:M434)</f>
        <v>0.85814089138191652</v>
      </c>
    </row>
    <row r="435" spans="1:14" x14ac:dyDescent="0.2">
      <c r="A435" s="282" t="s">
        <v>365</v>
      </c>
      <c r="B435" s="302">
        <f>'Ind T6'!Q179</f>
        <v>16.061673344839065</v>
      </c>
      <c r="C435" s="299" t="str">
        <f>CONCATENATE("(",ROUND((B435/$H436)*100,1),")")</f>
        <v>(39.5)</v>
      </c>
      <c r="D435" s="302">
        <f>'Ind T6'!R179</f>
        <v>14.364718519118929</v>
      </c>
      <c r="E435" s="299" t="str">
        <f>CONCATENATE("(",ROUND((D435/$H436)*100,1),")")</f>
        <v>(35.3)</v>
      </c>
      <c r="F435" s="302">
        <f>'Ind T6'!S179</f>
        <v>1.5744920670229148</v>
      </c>
      <c r="G435" s="299" t="str">
        <f>CONCATENATE("(",ROUND((F435/$H436)*100,1),")")</f>
        <v>(3.9)</v>
      </c>
      <c r="H435" s="302">
        <f t="shared" ref="H435" si="325">SUM(B435,D435,F435)</f>
        <v>32.000883930980912</v>
      </c>
      <c r="I435" s="299" t="str">
        <f>CONCATENATE("(",ROUND((H435/$H436)*100,1),")")</f>
        <v>(78.6)</v>
      </c>
      <c r="K435" s="302">
        <f t="shared" ref="K435:K436" si="326">B440-B435</f>
        <v>2.5586824962958197</v>
      </c>
      <c r="L435" s="302">
        <f t="shared" ref="L435:L436" si="327">D440-D435</f>
        <v>0.27672854177431816</v>
      </c>
      <c r="M435" s="302">
        <f t="shared" ref="M435:M436" si="328">F440-F435</f>
        <v>0.29744807054788924</v>
      </c>
      <c r="N435" s="302">
        <f t="shared" ref="N435:N436" si="329">SUM(K435:M435)</f>
        <v>3.1328591086180273</v>
      </c>
    </row>
    <row r="436" spans="1:14" x14ac:dyDescent="0.2">
      <c r="A436" s="282" t="s">
        <v>363</v>
      </c>
      <c r="B436" s="302">
        <f>SUM(B434:B435)</f>
        <v>21.90066097604948</v>
      </c>
      <c r="C436" s="299" t="str">
        <f>CONCATENATE("(",ROUND((B436/$H436)*100,1),")")</f>
        <v>(53.8)</v>
      </c>
      <c r="D436" s="302">
        <f>SUM(D434:D435)</f>
        <v>16.401451462787605</v>
      </c>
      <c r="E436" s="299" t="str">
        <f>CONCATENATE("(",ROUND((D436/$H436)*100,1),")")</f>
        <v>(40.3)</v>
      </c>
      <c r="F436" s="302">
        <f>SUM(F434:F435)</f>
        <v>2.3968875611629459</v>
      </c>
      <c r="G436" s="299" t="str">
        <f>CONCATENATE("(",ROUND((F436/$H436)*100,1),")")</f>
        <v>(5.9)</v>
      </c>
      <c r="H436" s="302">
        <f>SUM(H434:H435)</f>
        <v>40.699000000000034</v>
      </c>
      <c r="I436" s="299" t="str">
        <f>CONCATENATE("(",ROUND((H436/$H436)*100,1),")")</f>
        <v>(100)</v>
      </c>
      <c r="K436" s="302">
        <f t="shared" si="326"/>
        <v>3.1429205593647218</v>
      </c>
      <c r="L436" s="302">
        <f t="shared" si="327"/>
        <v>0.5649053442539298</v>
      </c>
      <c r="M436" s="302">
        <f t="shared" si="328"/>
        <v>0.28317409638129121</v>
      </c>
      <c r="N436" s="302">
        <f t="shared" si="329"/>
        <v>3.9909999999999428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6.4232256942793162</v>
      </c>
      <c r="C439" s="299" t="str">
        <f>CONCATENATE("(",ROUND((B439/$H441)*100,1),")")</f>
        <v>(14.4)</v>
      </c>
      <c r="D439" s="302">
        <f>'Ind T6'!W180</f>
        <v>2.3249097461482879</v>
      </c>
      <c r="E439" s="299" t="str">
        <f>CONCATENATE("(",ROUND((D439/$H441)*100,1),")")</f>
        <v>(5.2)</v>
      </c>
      <c r="F439" s="302">
        <f>'Ind T6'!X180</f>
        <v>0.80812151997343296</v>
      </c>
      <c r="G439" s="299" t="str">
        <f>CONCATENATE("(",ROUND((F439/$H441)*100,1),")")</f>
        <v>(1.8)</v>
      </c>
      <c r="H439" s="302">
        <f>SUM(B439,D439,F439)</f>
        <v>9.5562569604010363</v>
      </c>
      <c r="I439" s="299" t="str">
        <f>CONCATENATE("(",ROUND((H439/$H441)*100,1),")")</f>
        <v>(21.4)</v>
      </c>
      <c r="K439" s="302">
        <f>B439-B429</f>
        <v>0.99075686598523838</v>
      </c>
      <c r="L439" s="302">
        <f>D439-D429</f>
        <v>0.47767097291451188</v>
      </c>
      <c r="M439" s="302">
        <f>F439-F429</f>
        <v>-1.3678058859639686E-3</v>
      </c>
      <c r="N439" s="302">
        <f>SUM(K439:M439)</f>
        <v>1.4670600330137864</v>
      </c>
    </row>
    <row r="440" spans="1:14" x14ac:dyDescent="0.2">
      <c r="A440" s="282" t="s">
        <v>365</v>
      </c>
      <c r="B440" s="302">
        <f>'Ind T6'!V179</f>
        <v>18.620355841134884</v>
      </c>
      <c r="C440" s="299" t="str">
        <f>CONCATENATE("(",ROUND((B440/$H441)*100,1),")")</f>
        <v>(41.7)</v>
      </c>
      <c r="D440" s="302">
        <f>'Ind T6'!W179</f>
        <v>14.641447060893247</v>
      </c>
      <c r="E440" s="299" t="str">
        <f>CONCATENATE("(",ROUND((D440/$H441)*100,1),")")</f>
        <v>(32.8)</v>
      </c>
      <c r="F440" s="302">
        <f>'Ind T6'!X179</f>
        <v>1.871940137570804</v>
      </c>
      <c r="G440" s="299" t="str">
        <f>CONCATENATE("(",ROUND((F440/$H441)*100,1),")")</f>
        <v>(4.2)</v>
      </c>
      <c r="H440" s="302">
        <f t="shared" ref="H440" si="330">SUM(B440,D440,F440)</f>
        <v>35.133743039598933</v>
      </c>
      <c r="I440" s="299" t="str">
        <f>CONCATENATE("(",ROUND((H440/$H441)*100,1),")")</f>
        <v>(78.6)</v>
      </c>
      <c r="K440" s="302">
        <f t="shared" ref="K440:K441" si="331">B440-B430</f>
        <v>4.0901343345358061</v>
      </c>
      <c r="L440" s="302">
        <f t="shared" ref="L440:L441" si="332">D440-D430</f>
        <v>0.86171716603075943</v>
      </c>
      <c r="M440" s="302">
        <f t="shared" ref="M440:M441" si="333">F440-F430</f>
        <v>0.49108846641959158</v>
      </c>
      <c r="N440" s="302">
        <f t="shared" ref="N440:N441" si="334">SUM(K440:M440)</f>
        <v>5.4429399669861569</v>
      </c>
    </row>
    <row r="441" spans="1:14" x14ac:dyDescent="0.2">
      <c r="A441" s="282" t="s">
        <v>363</v>
      </c>
      <c r="B441" s="302">
        <f>SUM(B439:B440)</f>
        <v>25.043581535414202</v>
      </c>
      <c r="C441" s="299" t="str">
        <f>CONCATENATE("(",ROUND((B441/$H441)*100,1),")")</f>
        <v>(56)</v>
      </c>
      <c r="D441" s="302">
        <f>SUM(D439:D440)</f>
        <v>16.966356807041535</v>
      </c>
      <c r="E441" s="299" t="str">
        <f>CONCATENATE("(",ROUND((D441/$H441)*100,1),")")</f>
        <v>(38)</v>
      </c>
      <c r="F441" s="302">
        <f>SUM(F439:F440)</f>
        <v>2.6800616575442371</v>
      </c>
      <c r="G441" s="299" t="str">
        <f>CONCATENATE("(",ROUND((F441/$H441)*100,1),")")</f>
        <v>(6)</v>
      </c>
      <c r="H441" s="302">
        <f>SUM(H439:H440)</f>
        <v>44.689999999999969</v>
      </c>
      <c r="I441" s="299" t="str">
        <f>CONCATENATE("(",ROUND((H441/$H441)*100,1),")")</f>
        <v>(100)</v>
      </c>
      <c r="K441" s="302">
        <f t="shared" si="331"/>
        <v>5.0808912005210445</v>
      </c>
      <c r="L441" s="302">
        <f t="shared" si="332"/>
        <v>1.3393881389452709</v>
      </c>
      <c r="M441" s="302">
        <f t="shared" si="333"/>
        <v>0.48972066053362795</v>
      </c>
      <c r="N441" s="302">
        <f t="shared" si="334"/>
        <v>6.9099999999999433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1.3076748402671086</v>
      </c>
      <c r="C450" s="299" t="str">
        <f>CONCATENATE("(",ROUND((B450/$H452)*100,1),")")</f>
        <v>(20.5)</v>
      </c>
      <c r="D450" s="302">
        <f>'Ind T6'!M189</f>
        <v>1.2006148291895387</v>
      </c>
      <c r="E450" s="299" t="str">
        <f>CONCATENATE("(",ROUND((D450/$H452)*100,1),")")</f>
        <v>(18.8)</v>
      </c>
      <c r="F450" s="302">
        <f>'Ind T6'!N189</f>
        <v>1.0092636461967677</v>
      </c>
      <c r="G450" s="299" t="str">
        <f>CONCATENATE("(",ROUND((F450/$H452)*100,1),")")</f>
        <v>(15.8)</v>
      </c>
      <c r="H450" s="302">
        <f>SUM(B450,D450,F450)</f>
        <v>3.5175533156534149</v>
      </c>
      <c r="I450" s="299" t="str">
        <f>CONCATENATE("(",ROUND((H450/$H452)*100,1),")")</f>
        <v>(55.2)</v>
      </c>
      <c r="K450" s="302">
        <f>B455-B450</f>
        <v>-4.3356583019379391E-2</v>
      </c>
      <c r="L450" s="302">
        <f>D455-D450</f>
        <v>-6.1343096441399458E-2</v>
      </c>
      <c r="M450" s="302">
        <f>F455-F450</f>
        <v>-0.16349106761204146</v>
      </c>
      <c r="N450" s="302">
        <f>SUM(K450:M450)</f>
        <v>-0.26819074707282031</v>
      </c>
    </row>
    <row r="451" spans="1:14" x14ac:dyDescent="0.2">
      <c r="A451" s="282" t="s">
        <v>365</v>
      </c>
      <c r="B451" s="302">
        <f>'Ind T6'!L188</f>
        <v>0.87553156633945939</v>
      </c>
      <c r="C451" s="299" t="str">
        <f>CONCATENATE("(",ROUND((B451/$H452)*100,1),")")</f>
        <v>(13.7)</v>
      </c>
      <c r="D451" s="302">
        <f>'Ind T6'!M188</f>
        <v>1.5179845669341996</v>
      </c>
      <c r="E451" s="299" t="str">
        <f>CONCATENATE("(",ROUND((D451/$H452)*100,1),")")</f>
        <v>(23.8)</v>
      </c>
      <c r="F451" s="302">
        <f>'Ind T6'!N188</f>
        <v>0.4599305510729198</v>
      </c>
      <c r="G451" s="299" t="str">
        <f>CONCATENATE("(",ROUND((F451/$H452)*100,1),")")</f>
        <v>(7.2)</v>
      </c>
      <c r="H451" s="302">
        <f t="shared" ref="H451" si="335">SUM(B451,D451,F451)</f>
        <v>2.8534466843465784</v>
      </c>
      <c r="I451" s="299" t="str">
        <f>CONCATENATE("(",ROUND((H451/$H452)*100,1),")")</f>
        <v>(44.8)</v>
      </c>
      <c r="K451" s="302">
        <f t="shared" ref="K451:K452" si="336">B456-B451</f>
        <v>-8.6279278047174945E-2</v>
      </c>
      <c r="L451" s="302">
        <f t="shared" ref="L451:L452" si="337">D456-D451</f>
        <v>-8.826134264925467E-2</v>
      </c>
      <c r="M451" s="302">
        <f t="shared" ref="M451:M452" si="338">F456-F451</f>
        <v>-8.6268632230735165E-2</v>
      </c>
      <c r="N451" s="302">
        <f t="shared" ref="N451:N452" si="339">SUM(K451:M451)</f>
        <v>-0.26080925292716478</v>
      </c>
    </row>
    <row r="452" spans="1:14" x14ac:dyDescent="0.2">
      <c r="A452" s="282" t="s">
        <v>363</v>
      </c>
      <c r="B452" s="302">
        <f>SUM(B450:B451)</f>
        <v>2.1832064066065682</v>
      </c>
      <c r="C452" s="299" t="str">
        <f>CONCATENATE("(",ROUND((B452/$H452)*100,1),")")</f>
        <v>(34.3)</v>
      </c>
      <c r="D452" s="302">
        <f>SUM(D450:D451)</f>
        <v>2.7185993961237385</v>
      </c>
      <c r="E452" s="299" t="str">
        <f>CONCATENATE("(",ROUND((D452/$H452)*100,1),")")</f>
        <v>(42.7)</v>
      </c>
      <c r="F452" s="302">
        <f>SUM(F450:F451)</f>
        <v>1.4691941972696876</v>
      </c>
      <c r="G452" s="299" t="str">
        <f>CONCATENATE("(",ROUND((F452/$H452)*100,1),")")</f>
        <v>(23.1)</v>
      </c>
      <c r="H452" s="302">
        <f>SUM(H450:H451)</f>
        <v>6.3709999999999933</v>
      </c>
      <c r="I452" s="299" t="str">
        <f>CONCATENATE("(",ROUND((H452/$H452)*100,1),")")</f>
        <v>(100)</v>
      </c>
      <c r="K452" s="302">
        <f t="shared" si="336"/>
        <v>-0.12963586106655445</v>
      </c>
      <c r="L452" s="302">
        <f t="shared" si="337"/>
        <v>-0.14960443909065457</v>
      </c>
      <c r="M452" s="302">
        <f t="shared" si="338"/>
        <v>-0.24975969984277668</v>
      </c>
      <c r="N452" s="302">
        <f t="shared" si="339"/>
        <v>-0.5289999999999857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1.2643182572477292</v>
      </c>
      <c r="C455" s="299" t="str">
        <f>CONCATENATE("(",ROUND((B455/$H457)*100,1),")")</f>
        <v>(21.6)</v>
      </c>
      <c r="D455" s="302">
        <f>'Ind T6'!R189</f>
        <v>1.1392717327481392</v>
      </c>
      <c r="E455" s="299" t="str">
        <f>CONCATENATE("(",ROUND((D455/$H457)*100,1),")")</f>
        <v>(19.5)</v>
      </c>
      <c r="F455" s="302">
        <f>'Ind T6'!S189</f>
        <v>0.84577257858472621</v>
      </c>
      <c r="G455" s="299" t="str">
        <f>CONCATENATE("(",ROUND((F455/$H457)*100,1),")")</f>
        <v>(14.5)</v>
      </c>
      <c r="H455" s="302">
        <f>SUM(B455,D455,F455)</f>
        <v>3.2493625685805947</v>
      </c>
      <c r="I455" s="299" t="str">
        <f>CONCATENATE("(",ROUND((H455/$H457)*100,1),")")</f>
        <v>(55.6)</v>
      </c>
      <c r="K455" s="302">
        <f>B460-B455</f>
        <v>7.192651428275898E-2</v>
      </c>
      <c r="L455" s="302">
        <f>D460-D455</f>
        <v>8.9306517447536038E-2</v>
      </c>
      <c r="M455" s="302">
        <f>F460-F455</f>
        <v>3.5654884592124847E-2</v>
      </c>
      <c r="N455" s="302">
        <f>SUM(K455:M455)</f>
        <v>0.19688791632241986</v>
      </c>
    </row>
    <row r="456" spans="1:14" x14ac:dyDescent="0.2">
      <c r="A456" s="282" t="s">
        <v>365</v>
      </c>
      <c r="B456" s="302">
        <f>'Ind T6'!Q188</f>
        <v>0.78925228829228444</v>
      </c>
      <c r="C456" s="299" t="str">
        <f>CONCATENATE("(",ROUND((B456/$H457)*100,1),")")</f>
        <v>(13.5)</v>
      </c>
      <c r="D456" s="302">
        <f>'Ind T6'!R188</f>
        <v>1.4297232242849449</v>
      </c>
      <c r="E456" s="299" t="str">
        <f>CONCATENATE("(",ROUND((D456/$H457)*100,1),")")</f>
        <v>(24.5)</v>
      </c>
      <c r="F456" s="302">
        <f>'Ind T6'!S188</f>
        <v>0.37366191884218464</v>
      </c>
      <c r="G456" s="299" t="str">
        <f>CONCATENATE("(",ROUND((F456/$H457)*100,1),")")</f>
        <v>(6.4)</v>
      </c>
      <c r="H456" s="302">
        <f t="shared" ref="H456" si="340">SUM(B456,D456,F456)</f>
        <v>2.5926374314194143</v>
      </c>
      <c r="I456" s="299" t="str">
        <f>CONCATENATE("(",ROUND((H456/$H457)*100,1),")")</f>
        <v>(44.4)</v>
      </c>
      <c r="K456" s="302">
        <f t="shared" ref="K456:K457" si="341">B461-B456</f>
        <v>-9.9605320402120778E-3</v>
      </c>
      <c r="L456" s="302">
        <f t="shared" ref="L456:L457" si="342">D461-D456</f>
        <v>6.7007346563999981E-2</v>
      </c>
      <c r="M456" s="302">
        <f t="shared" ref="M456:M457" si="343">F461-F456</f>
        <v>3.5065269153782275E-2</v>
      </c>
      <c r="N456" s="302">
        <f t="shared" ref="N456:N457" si="344">SUM(K456:M456)</f>
        <v>9.2112083677570178E-2</v>
      </c>
    </row>
    <row r="457" spans="1:14" x14ac:dyDescent="0.2">
      <c r="A457" s="282" t="s">
        <v>363</v>
      </c>
      <c r="B457" s="302">
        <f>SUM(B455:B456)</f>
        <v>2.0535705455400137</v>
      </c>
      <c r="C457" s="299" t="str">
        <f>CONCATENATE("(",ROUND((B457/$H457)*100,1),")")</f>
        <v>(35.2)</v>
      </c>
      <c r="D457" s="302">
        <f>SUM(D455:D456)</f>
        <v>2.5689949570330839</v>
      </c>
      <c r="E457" s="299" t="str">
        <f>CONCATENATE("(",ROUND((D457/$H457)*100,1),")")</f>
        <v>(44)</v>
      </c>
      <c r="F457" s="302">
        <f>SUM(F455:F456)</f>
        <v>1.2194344974269109</v>
      </c>
      <c r="G457" s="299" t="str">
        <f>CONCATENATE("(",ROUND((F457/$H457)*100,1),")")</f>
        <v>(20.9)</v>
      </c>
      <c r="H457" s="302">
        <f>SUM(H455:H456)</f>
        <v>5.8420000000000094</v>
      </c>
      <c r="I457" s="299" t="str">
        <f>CONCATENATE("(",ROUND((H457/$H457)*100,1),")")</f>
        <v>(100)</v>
      </c>
      <c r="K457" s="302">
        <f t="shared" si="341"/>
        <v>6.196598224254668E-2</v>
      </c>
      <c r="L457" s="302">
        <f t="shared" si="342"/>
        <v>0.15631386401153602</v>
      </c>
      <c r="M457" s="302">
        <f t="shared" si="343"/>
        <v>7.0720153745907011E-2</v>
      </c>
      <c r="N457" s="302">
        <f t="shared" si="344"/>
        <v>0.28899999999998971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1.3362447715304882</v>
      </c>
      <c r="C460" s="299" t="str">
        <f>CONCATENATE("(",ROUND((B460/$H462)*100,1),")")</f>
        <v>(21.8)</v>
      </c>
      <c r="D460" s="302">
        <f>'Ind T6'!W189</f>
        <v>1.2285782501956752</v>
      </c>
      <c r="E460" s="299" t="str">
        <f>CONCATENATE("(",ROUND((D460/$H462)*100,1),")")</f>
        <v>(20)</v>
      </c>
      <c r="F460" s="302">
        <f>'Ind T6'!X189</f>
        <v>0.88142746317685106</v>
      </c>
      <c r="G460" s="299" t="str">
        <f>CONCATENATE("(",ROUND((F460/$H462)*100,1),")")</f>
        <v>(14.4)</v>
      </c>
      <c r="H460" s="302">
        <f>SUM(B460,D460,F460)</f>
        <v>3.4462504849030147</v>
      </c>
      <c r="I460" s="299" t="str">
        <f>CONCATENATE("(",ROUND((H460/$H462)*100,1),")")</f>
        <v>(56.2)</v>
      </c>
      <c r="K460" s="302">
        <f>B460-B450</f>
        <v>2.8569931263379589E-2</v>
      </c>
      <c r="L460" s="302">
        <f>D460-D450</f>
        <v>2.796342100613658E-2</v>
      </c>
      <c r="M460" s="302">
        <f>F460-F450</f>
        <v>-0.12783618301991662</v>
      </c>
      <c r="N460" s="302">
        <f>SUM(K460:M460)</f>
        <v>-7.1302830750400448E-2</v>
      </c>
    </row>
    <row r="461" spans="1:14" x14ac:dyDescent="0.2">
      <c r="A461" s="282" t="s">
        <v>365</v>
      </c>
      <c r="B461" s="302">
        <f>'Ind T6'!V188</f>
        <v>0.77929175625207237</v>
      </c>
      <c r="C461" s="299" t="str">
        <f>CONCATENATE("(",ROUND((B461/$H462)*100,1),")")</f>
        <v>(12.7)</v>
      </c>
      <c r="D461" s="302">
        <f>'Ind T6'!W188</f>
        <v>1.4967305708489449</v>
      </c>
      <c r="E461" s="299" t="str">
        <f>CONCATENATE("(",ROUND((D461/$H462)*100,1),")")</f>
        <v>(24.4)</v>
      </c>
      <c r="F461" s="302">
        <f>'Ind T6'!X188</f>
        <v>0.40872718799596691</v>
      </c>
      <c r="G461" s="299" t="str">
        <f>CONCATENATE("(",ROUND((F461/$H462)*100,1),")")</f>
        <v>(6.7)</v>
      </c>
      <c r="H461" s="302">
        <f t="shared" ref="H461" si="345">SUM(B461,D461,F461)</f>
        <v>2.6847495150969842</v>
      </c>
      <c r="I461" s="299" t="str">
        <f>CONCATENATE("(",ROUND((H461/$H462)*100,1),")")</f>
        <v>(43.8)</v>
      </c>
      <c r="K461" s="302">
        <f t="shared" ref="K461:K462" si="346">B461-B451</f>
        <v>-9.6239810087387023E-2</v>
      </c>
      <c r="L461" s="302">
        <f t="shared" ref="L461:L462" si="347">D461-D451</f>
        <v>-2.1253996085254689E-2</v>
      </c>
      <c r="M461" s="302">
        <f t="shared" ref="M461:M462" si="348">F461-F451</f>
        <v>-5.120336307695289E-2</v>
      </c>
      <c r="N461" s="302">
        <f t="shared" ref="N461:N462" si="349">SUM(K461:M461)</f>
        <v>-0.1686971692495946</v>
      </c>
    </row>
    <row r="462" spans="1:14" x14ac:dyDescent="0.2">
      <c r="A462" s="282" t="s">
        <v>363</v>
      </c>
      <c r="B462" s="302">
        <f>SUM(B460:B461)</f>
        <v>2.1155365277825604</v>
      </c>
      <c r="C462" s="299" t="str">
        <f>CONCATENATE("(",ROUND((B462/$H462)*100,1),")")</f>
        <v>(34.5)</v>
      </c>
      <c r="D462" s="302">
        <f>SUM(D460:D461)</f>
        <v>2.7253088210446199</v>
      </c>
      <c r="E462" s="299" t="str">
        <f>CONCATENATE("(",ROUND((D462/$H462)*100,1),")")</f>
        <v>(44.5)</v>
      </c>
      <c r="F462" s="302">
        <f>SUM(F460:F461)</f>
        <v>1.2901546511728179</v>
      </c>
      <c r="G462" s="299" t="str">
        <f>CONCATENATE("(",ROUND((F462/$H462)*100,1),")")</f>
        <v>(21)</v>
      </c>
      <c r="H462" s="302">
        <f>SUM(H460:H461)</f>
        <v>6.1309999999999985</v>
      </c>
      <c r="I462" s="299" t="str">
        <f>CONCATENATE("(",ROUND((H462/$H462)*100,1),")")</f>
        <v>(100)</v>
      </c>
      <c r="K462" s="302">
        <f t="shared" si="346"/>
        <v>-6.7669878824007768E-2</v>
      </c>
      <c r="L462" s="302">
        <f t="shared" si="347"/>
        <v>6.709424920881446E-3</v>
      </c>
      <c r="M462" s="302">
        <f t="shared" si="348"/>
        <v>-0.17903954609686967</v>
      </c>
      <c r="N462" s="302">
        <f t="shared" si="349"/>
        <v>-0.23999999999999599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2.0267755037158808</v>
      </c>
      <c r="C471" s="299" t="str">
        <f>CONCATENATE("(",ROUND((B471/$H473)*100,1),")")</f>
        <v>(20.8)</v>
      </c>
      <c r="D471" s="302">
        <f>'Ind T6'!M198</f>
        <v>0.70278945868895804</v>
      </c>
      <c r="E471" s="299" t="str">
        <f>CONCATENATE("(",ROUND((D471/$H473)*100,1),")")</f>
        <v>(7.2)</v>
      </c>
      <c r="F471" s="302">
        <f>'Ind T6'!N198</f>
        <v>1.237153263491567</v>
      </c>
      <c r="G471" s="299" t="str">
        <f>CONCATENATE("(",ROUND((F471/$H473)*100,1),")")</f>
        <v>(12.7)</v>
      </c>
      <c r="H471" s="302">
        <f>SUM(B471,D471,F471)</f>
        <v>3.9667182258964058</v>
      </c>
      <c r="I471" s="299" t="str">
        <f>CONCATENATE("(",ROUND((H471/$H473)*100,1),")")</f>
        <v>(40.7)</v>
      </c>
      <c r="K471" s="302">
        <f>B476-B471</f>
        <v>-0.18729979377608585</v>
      </c>
      <c r="L471" s="302">
        <f>D476-D471</f>
        <v>-8.739817657792337E-2</v>
      </c>
      <c r="M471" s="302">
        <f>F476-F471</f>
        <v>-0.11563404931373711</v>
      </c>
      <c r="N471" s="302">
        <f>SUM(K471:M471)</f>
        <v>-0.39033201966774633</v>
      </c>
    </row>
    <row r="472" spans="1:14" x14ac:dyDescent="0.2">
      <c r="A472" s="282" t="s">
        <v>365</v>
      </c>
      <c r="B472" s="302">
        <f>'Ind T6'!L197</f>
        <v>1.8747111990517655</v>
      </c>
      <c r="C472" s="299" t="str">
        <f>CONCATENATE("(",ROUND((B472/$H473)*100,1),")")</f>
        <v>(19.2)</v>
      </c>
      <c r="D472" s="302">
        <f>'Ind T6'!M197</f>
        <v>1.5470564666788242</v>
      </c>
      <c r="E472" s="299" t="str">
        <f>CONCATENATE("(",ROUND((D472/$H473)*100,1),")")</f>
        <v>(15.9)</v>
      </c>
      <c r="F472" s="302">
        <f>'Ind T6'!N197</f>
        <v>2.3665141083729999</v>
      </c>
      <c r="G472" s="299" t="str">
        <f>CONCATENATE("(",ROUND((F472/$H473)*100,1),")")</f>
        <v>(24.3)</v>
      </c>
      <c r="H472" s="302">
        <f t="shared" ref="H472" si="350">SUM(B472,D472,F472)</f>
        <v>5.7882817741035897</v>
      </c>
      <c r="I472" s="299" t="str">
        <f>CONCATENATE("(",ROUND((H472/$H473)*100,1),")")</f>
        <v>(59.3)</v>
      </c>
      <c r="K472" s="302">
        <f t="shared" ref="K472:K473" si="351">B477-B472</f>
        <v>-0.27898485915954785</v>
      </c>
      <c r="L472" s="302">
        <f t="shared" ref="L472:L473" si="352">D477-D472</f>
        <v>-0.20711521074118955</v>
      </c>
      <c r="M472" s="302">
        <f t="shared" ref="M472:M473" si="353">F477-F472</f>
        <v>-0.28056791043150398</v>
      </c>
      <c r="N472" s="302">
        <f t="shared" ref="N472:N473" si="354">SUM(K472:M472)</f>
        <v>-0.76666798033224137</v>
      </c>
    </row>
    <row r="473" spans="1:14" x14ac:dyDescent="0.2">
      <c r="A473" s="282" t="s">
        <v>363</v>
      </c>
      <c r="B473" s="302">
        <f>SUM(B471:B472)</f>
        <v>3.9014867027676461</v>
      </c>
      <c r="C473" s="299" t="str">
        <f>CONCATENATE("(",ROUND((B473/$H473)*100,1),")")</f>
        <v>(40)</v>
      </c>
      <c r="D473" s="302">
        <f>SUM(D471:D472)</f>
        <v>2.2498459253677821</v>
      </c>
      <c r="E473" s="299" t="str">
        <f>CONCATENATE("(",ROUND((D473/$H473)*100,1),")")</f>
        <v>(23.1)</v>
      </c>
      <c r="F473" s="302">
        <f>SUM(F471:F472)</f>
        <v>3.6036673718645669</v>
      </c>
      <c r="G473" s="299" t="str">
        <f>CONCATENATE("(",ROUND((F473/$H473)*100,1),")")</f>
        <v>(36.9)</v>
      </c>
      <c r="H473" s="302">
        <f>SUM(H471:H472)</f>
        <v>9.7549999999999955</v>
      </c>
      <c r="I473" s="299" t="str">
        <f>CONCATENATE("(",ROUND((H473/$H473)*100,1),")")</f>
        <v>(100)</v>
      </c>
      <c r="K473" s="302">
        <f t="shared" si="351"/>
        <v>-0.46628465293563348</v>
      </c>
      <c r="L473" s="302">
        <f t="shared" si="352"/>
        <v>-0.29451338731911259</v>
      </c>
      <c r="M473" s="302">
        <f t="shared" si="353"/>
        <v>-0.39620195974524108</v>
      </c>
      <c r="N473" s="302">
        <f t="shared" si="354"/>
        <v>-1.1569999999999871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1.8394757099397949</v>
      </c>
      <c r="C476" s="299" t="str">
        <f>CONCATENATE("(",ROUND((B476/$H478)*100,1),")")</f>
        <v>(21.4)</v>
      </c>
      <c r="D476" s="302">
        <f>'Ind T6'!R198</f>
        <v>0.61539128211103467</v>
      </c>
      <c r="E476" s="299" t="str">
        <f>CONCATENATE("(",ROUND((D476/$H478)*100,1),")")</f>
        <v>(7.2)</v>
      </c>
      <c r="F476" s="302">
        <f>'Ind T6'!S198</f>
        <v>1.1215192141778298</v>
      </c>
      <c r="G476" s="299" t="str">
        <f>CONCATENATE("(",ROUND((F476/$H478)*100,1),")")</f>
        <v>(13)</v>
      </c>
      <c r="H476" s="302">
        <f>SUM(B476,D476,F476)</f>
        <v>3.5763862062286593</v>
      </c>
      <c r="I476" s="299" t="str">
        <f>CONCATENATE("(",ROUND((H476/$H478)*100,1),")")</f>
        <v>(41.6)</v>
      </c>
      <c r="K476" s="302">
        <f>B481-B476</f>
        <v>1.0906037905378474E-2</v>
      </c>
      <c r="L476" s="302">
        <f>D481-D476</f>
        <v>-2.2525313388160773E-2</v>
      </c>
      <c r="M476" s="302">
        <f>F481-F476</f>
        <v>1.8823253300097598E-3</v>
      </c>
      <c r="N476" s="302">
        <f>SUM(K476:M476)</f>
        <v>-9.7369501527725388E-3</v>
      </c>
    </row>
    <row r="477" spans="1:14" x14ac:dyDescent="0.2">
      <c r="A477" s="282" t="s">
        <v>365</v>
      </c>
      <c r="B477" s="302">
        <f>'Ind T6'!Q197</f>
        <v>1.5957263398922177</v>
      </c>
      <c r="C477" s="299" t="str">
        <f>CONCATENATE("(",ROUND((B477/$H478)*100,1),")")</f>
        <v>(18.6)</v>
      </c>
      <c r="D477" s="302">
        <f>'Ind T6'!R197</f>
        <v>1.3399412559376347</v>
      </c>
      <c r="E477" s="299" t="str">
        <f>CONCATENATE("(",ROUND((D477/$H478)*100,1),")")</f>
        <v>(15.6)</v>
      </c>
      <c r="F477" s="302">
        <f>'Ind T6'!S197</f>
        <v>2.0859461979414959</v>
      </c>
      <c r="G477" s="299" t="str">
        <f>CONCATENATE("(",ROUND((F477/$H478)*100,1),")")</f>
        <v>(24.3)</v>
      </c>
      <c r="H477" s="302">
        <f t="shared" ref="H477" si="355">SUM(B477,D477,F477)</f>
        <v>5.0216137937713485</v>
      </c>
      <c r="I477" s="299" t="str">
        <f>CONCATENATE("(",ROUND((H477/$H478)*100,1),")")</f>
        <v>(58.4)</v>
      </c>
      <c r="K477" s="302">
        <f t="shared" ref="K477:K478" si="356">B482-B477</f>
        <v>-0.13314355143985979</v>
      </c>
      <c r="L477" s="302">
        <f t="shared" ref="L477:L478" si="357">D482-D477</f>
        <v>-9.4579904440073248E-2</v>
      </c>
      <c r="M477" s="302">
        <f t="shared" ref="M477:M478" si="358">F482-F477</f>
        <v>-0.11453959396730462</v>
      </c>
      <c r="N477" s="302">
        <f t="shared" ref="N477:N478" si="359">SUM(K477:M477)</f>
        <v>-0.34226304984723765</v>
      </c>
    </row>
    <row r="478" spans="1:14" x14ac:dyDescent="0.2">
      <c r="A478" s="282" t="s">
        <v>363</v>
      </c>
      <c r="B478" s="302">
        <f>SUM(B476:B477)</f>
        <v>3.4352020498320126</v>
      </c>
      <c r="C478" s="299" t="str">
        <f>CONCATENATE("(",ROUND((B478/$H478)*100,1),")")</f>
        <v>(40)</v>
      </c>
      <c r="D478" s="302">
        <f>SUM(D476:D477)</f>
        <v>1.9553325380486695</v>
      </c>
      <c r="E478" s="299" t="str">
        <f>CONCATENATE("(",ROUND((D478/$H478)*100,1),")")</f>
        <v>(22.7)</v>
      </c>
      <c r="F478" s="302">
        <f>SUM(F476:F477)</f>
        <v>3.2074654121193258</v>
      </c>
      <c r="G478" s="299" t="str">
        <f>CONCATENATE("(",ROUND((F478/$H478)*100,1),")")</f>
        <v>(37.3)</v>
      </c>
      <c r="H478" s="302">
        <f>SUM(H476:H477)</f>
        <v>8.5980000000000079</v>
      </c>
      <c r="I478" s="299" t="str">
        <f>CONCATENATE("(",ROUND((H478/$H478)*100,1),")")</f>
        <v>(100)</v>
      </c>
      <c r="K478" s="302">
        <f t="shared" si="356"/>
        <v>-0.12223751353448131</v>
      </c>
      <c r="L478" s="302">
        <f t="shared" si="357"/>
        <v>-0.11710521782823413</v>
      </c>
      <c r="M478" s="302">
        <f t="shared" si="358"/>
        <v>-0.11265726863729464</v>
      </c>
      <c r="N478" s="302">
        <f t="shared" si="359"/>
        <v>-0.35200000000001008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1.8503817478451734</v>
      </c>
      <c r="C481" s="299" t="str">
        <f>CONCATENATE("(",ROUND((B481/$H483)*100,1),")")</f>
        <v>(22.4)</v>
      </c>
      <c r="D481" s="302">
        <f>'Ind T6'!W198</f>
        <v>0.59286596872287389</v>
      </c>
      <c r="E481" s="299" t="str">
        <f>CONCATENATE("(",ROUND((D481/$H483)*100,1),")")</f>
        <v>(7.2)</v>
      </c>
      <c r="F481" s="302">
        <f>'Ind T6'!X198</f>
        <v>1.1234015395078396</v>
      </c>
      <c r="G481" s="299" t="str">
        <f>CONCATENATE("(",ROUND((F481/$H483)*100,1),")")</f>
        <v>(13.6)</v>
      </c>
      <c r="H481" s="302">
        <f>SUM(B481,D481,F481)</f>
        <v>3.5666492560758867</v>
      </c>
      <c r="I481" s="299" t="str">
        <f>CONCATENATE("(",ROUND((H481/$H483)*100,1),")")</f>
        <v>(43.3)</v>
      </c>
      <c r="K481" s="302">
        <f>B481-B471</f>
        <v>-0.17639375587070738</v>
      </c>
      <c r="L481" s="302">
        <f>D481-D471</f>
        <v>-0.10992348996608414</v>
      </c>
      <c r="M481" s="302">
        <f>F481-F471</f>
        <v>-0.11375172398372735</v>
      </c>
      <c r="N481" s="302">
        <f>SUM(K481:M481)</f>
        <v>-0.40006896982051887</v>
      </c>
    </row>
    <row r="482" spans="1:14" x14ac:dyDescent="0.2">
      <c r="A482" s="282" t="s">
        <v>365</v>
      </c>
      <c r="B482" s="302">
        <f>'Ind T6'!V197</f>
        <v>1.4625827884523579</v>
      </c>
      <c r="C482" s="299" t="str">
        <f>CONCATENATE("(",ROUND((B482/$H483)*100,1),")")</f>
        <v>(17.7)</v>
      </c>
      <c r="D482" s="302">
        <f>'Ind T6'!W197</f>
        <v>1.2453613514975614</v>
      </c>
      <c r="E482" s="299" t="str">
        <f>CONCATENATE("(",ROUND((D482/$H483)*100,1),")")</f>
        <v>(15.1)</v>
      </c>
      <c r="F482" s="302">
        <f>'Ind T6'!X197</f>
        <v>1.9714066039741913</v>
      </c>
      <c r="G482" s="299" t="str">
        <f>CONCATENATE("(",ROUND((F482/$H483)*100,1),")")</f>
        <v>(23.9)</v>
      </c>
      <c r="H482" s="302">
        <f t="shared" ref="H482" si="360">SUM(B482,D482,F482)</f>
        <v>4.6793507439241111</v>
      </c>
      <c r="I482" s="299" t="str">
        <f>CONCATENATE("(",ROUND((H482/$H483)*100,1),")")</f>
        <v>(56.7)</v>
      </c>
      <c r="K482" s="302">
        <f t="shared" ref="K482:K483" si="361">B482-B472</f>
        <v>-0.41212841059940764</v>
      </c>
      <c r="L482" s="302">
        <f t="shared" ref="L482:L483" si="362">D482-D472</f>
        <v>-0.3016951151812628</v>
      </c>
      <c r="M482" s="302">
        <f t="shared" ref="M482:M483" si="363">F482-F472</f>
        <v>-0.3951075043988086</v>
      </c>
      <c r="N482" s="302">
        <f t="shared" ref="N482:N483" si="364">SUM(K482:M482)</f>
        <v>-1.108931030179479</v>
      </c>
    </row>
    <row r="483" spans="1:14" x14ac:dyDescent="0.2">
      <c r="A483" s="282" t="s">
        <v>363</v>
      </c>
      <c r="B483" s="302">
        <f>SUM(B481:B482)</f>
        <v>3.3129645362975313</v>
      </c>
      <c r="C483" s="299" t="str">
        <f>CONCATENATE("(",ROUND((B483/$H483)*100,1),")")</f>
        <v>(40.2)</v>
      </c>
      <c r="D483" s="302">
        <f>SUM(D481:D482)</f>
        <v>1.8382273202204353</v>
      </c>
      <c r="E483" s="299" t="str">
        <f>CONCATENATE("(",ROUND((D483/$H483)*100,1),")")</f>
        <v>(22.3)</v>
      </c>
      <c r="F483" s="302">
        <f>SUM(F481:F482)</f>
        <v>3.0948081434820311</v>
      </c>
      <c r="G483" s="299" t="str">
        <f>CONCATENATE("(",ROUND((F483/$H483)*100,1),")")</f>
        <v>(37.5)</v>
      </c>
      <c r="H483" s="302">
        <f>SUM(H481:H482)</f>
        <v>8.2459999999999987</v>
      </c>
      <c r="I483" s="299" t="str">
        <f>CONCATENATE("(",ROUND((H483/$H483)*100,1),")")</f>
        <v>(100)</v>
      </c>
      <c r="K483" s="302">
        <f t="shared" si="361"/>
        <v>-0.58852216647011479</v>
      </c>
      <c r="L483" s="302">
        <f t="shared" si="362"/>
        <v>-0.41161860514734672</v>
      </c>
      <c r="M483" s="302">
        <f t="shared" si="363"/>
        <v>-0.50885922838253572</v>
      </c>
      <c r="N483" s="302">
        <f t="shared" si="364"/>
        <v>-1.5089999999999972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Humber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0.28019687544997463</v>
      </c>
      <c r="C8" s="300">
        <v>2.531122522793209E-2</v>
      </c>
      <c r="D8" s="300">
        <v>0.34339432953477356</v>
      </c>
      <c r="E8" s="300">
        <f>SUM(B8:D8)</f>
        <v>0.64890243021268024</v>
      </c>
      <c r="F8" s="300"/>
      <c r="G8" s="300">
        <v>0.44722026584116148</v>
      </c>
      <c r="H8" s="300">
        <v>0.34130805901464378</v>
      </c>
      <c r="I8" s="300">
        <v>0.74759684044185037</v>
      </c>
      <c r="J8" s="300">
        <f>SUM(G8:I8)</f>
        <v>1.5361251652976557</v>
      </c>
      <c r="K8" s="300"/>
      <c r="L8" s="300">
        <v>0.19010552869400851</v>
      </c>
      <c r="M8" s="300">
        <v>0.40816775279128226</v>
      </c>
      <c r="N8" s="300">
        <v>0.19518856421953071</v>
      </c>
      <c r="O8" s="300">
        <f>SUM(L8:N8)</f>
        <v>0.79346184570482148</v>
      </c>
      <c r="P8" s="300"/>
      <c r="Q8" s="300">
        <v>0.19792161521169394</v>
      </c>
      <c r="R8" s="300">
        <v>0.41201384748561926</v>
      </c>
      <c r="S8" s="300">
        <v>0.20617536766635725</v>
      </c>
      <c r="T8" s="300">
        <f>SUM(Q8:S8)</f>
        <v>0.81611083036367049</v>
      </c>
      <c r="U8" s="300"/>
      <c r="V8" s="300">
        <v>0.20350154352403838</v>
      </c>
      <c r="W8" s="300">
        <v>0.39389563832325253</v>
      </c>
      <c r="X8" s="300">
        <v>0.21845747858923803</v>
      </c>
      <c r="Y8" s="300">
        <f>SUM(V8:X8)</f>
        <v>0.81585466043652899</v>
      </c>
    </row>
    <row r="9" spans="1:25" x14ac:dyDescent="0.2">
      <c r="A9" s="260" t="s">
        <v>364</v>
      </c>
      <c r="B9" s="300">
        <v>1.5417276869596543</v>
      </c>
      <c r="C9" s="300">
        <v>0.20861608563663975</v>
      </c>
      <c r="D9" s="300">
        <v>2.0587537971910286</v>
      </c>
      <c r="E9" s="300">
        <f t="shared" ref="E9:E10" si="0">SUM(B9:D9)</f>
        <v>3.8090975697873226</v>
      </c>
      <c r="F9" s="300"/>
      <c r="G9" s="300">
        <v>1.0420805553514449</v>
      </c>
      <c r="H9" s="300">
        <v>0.13394310668766143</v>
      </c>
      <c r="I9" s="300">
        <v>1.864851172663234</v>
      </c>
      <c r="J9" s="300">
        <f t="shared" ref="J9:J10" si="1">SUM(G9:I9)</f>
        <v>3.0408748347023407</v>
      </c>
      <c r="K9" s="300"/>
      <c r="L9" s="300">
        <v>0.801764137067838</v>
      </c>
      <c r="M9" s="300">
        <v>0.23958040782257631</v>
      </c>
      <c r="N9" s="300">
        <v>1.3891936094047683</v>
      </c>
      <c r="O9" s="300">
        <f t="shared" ref="O9:O10" si="2">SUM(L9:N9)</f>
        <v>2.4305381542951827</v>
      </c>
      <c r="P9" s="300"/>
      <c r="Q9" s="300">
        <v>0.86293824229631422</v>
      </c>
      <c r="R9" s="300">
        <v>0.25114989640051755</v>
      </c>
      <c r="S9" s="300">
        <v>1.4028010309394969</v>
      </c>
      <c r="T9" s="300">
        <f t="shared" ref="T9:T10" si="3">SUM(Q9:S9)</f>
        <v>2.5168891696363289</v>
      </c>
      <c r="U9" s="300"/>
      <c r="V9" s="300">
        <v>0.96272530373675413</v>
      </c>
      <c r="W9" s="300">
        <v>0.25996439952462824</v>
      </c>
      <c r="X9" s="300">
        <v>1.3364556363020867</v>
      </c>
      <c r="Y9" s="300">
        <f t="shared" ref="Y9:Y10" si="4">SUM(V9:X9)</f>
        <v>2.5591453395634689</v>
      </c>
    </row>
    <row r="10" spans="1:25" x14ac:dyDescent="0.2">
      <c r="A10" s="264" t="s">
        <v>363</v>
      </c>
      <c r="B10" s="301">
        <f>SUM(B8:B9)</f>
        <v>1.821924562409629</v>
      </c>
      <c r="C10" s="301">
        <f t="shared" ref="C10:D10" si="5">SUM(C8:C9)</f>
        <v>0.23392731086457183</v>
      </c>
      <c r="D10" s="301">
        <f t="shared" si="5"/>
        <v>2.4021481267258022</v>
      </c>
      <c r="E10" s="301">
        <f t="shared" si="0"/>
        <v>4.4580000000000028</v>
      </c>
      <c r="F10" s="301"/>
      <c r="G10" s="301">
        <f>SUM(G8:G9)</f>
        <v>1.4893008211926064</v>
      </c>
      <c r="H10" s="301">
        <f t="shared" ref="H10" si="6">SUM(H8:H9)</f>
        <v>0.47525116570230519</v>
      </c>
      <c r="I10" s="301">
        <f t="shared" ref="I10" si="7">SUM(I8:I9)</f>
        <v>2.6124480131050842</v>
      </c>
      <c r="J10" s="301">
        <f t="shared" si="1"/>
        <v>4.5769999999999964</v>
      </c>
      <c r="K10" s="301"/>
      <c r="L10" s="301">
        <f>SUM(L8:L9)</f>
        <v>0.99186966576184654</v>
      </c>
      <c r="M10" s="301">
        <f t="shared" ref="M10" si="8">SUM(M8:M9)</f>
        <v>0.64774816061385854</v>
      </c>
      <c r="N10" s="301">
        <f t="shared" ref="N10" si="9">SUM(N8:N9)</f>
        <v>1.5843821736242991</v>
      </c>
      <c r="O10" s="301">
        <f t="shared" si="2"/>
        <v>3.2240000000000042</v>
      </c>
      <c r="P10" s="301"/>
      <c r="Q10" s="301">
        <f>SUM(Q8:Q9)</f>
        <v>1.0608598575080082</v>
      </c>
      <c r="R10" s="301">
        <f t="shared" ref="R10" si="10">SUM(R8:R9)</f>
        <v>0.66316374388613686</v>
      </c>
      <c r="S10" s="301">
        <f t="shared" ref="S10" si="11">SUM(S8:S9)</f>
        <v>1.6089763986058543</v>
      </c>
      <c r="T10" s="301">
        <f t="shared" si="3"/>
        <v>3.3329999999999993</v>
      </c>
      <c r="U10" s="301"/>
      <c r="V10" s="301">
        <f>SUM(V8:V9)</f>
        <v>1.1662268472607926</v>
      </c>
      <c r="W10" s="301">
        <f t="shared" ref="W10" si="12">SUM(W8:W9)</f>
        <v>0.65386003784788072</v>
      </c>
      <c r="X10" s="301">
        <f t="shared" ref="X10" si="13">SUM(X8:X9)</f>
        <v>1.5549131148913249</v>
      </c>
      <c r="Y10" s="301">
        <f t="shared" si="4"/>
        <v>3.3749999999999982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2.5082745349548654E-2</v>
      </c>
      <c r="C17" s="300">
        <v>8.2001282873666401E-3</v>
      </c>
      <c r="D17" s="300">
        <v>0.1337746418650842</v>
      </c>
      <c r="E17" s="300">
        <f>SUM(B17:D17)</f>
        <v>0.16705751550199949</v>
      </c>
      <c r="F17" s="300"/>
      <c r="G17" s="300">
        <v>5.0512635378873967E-2</v>
      </c>
      <c r="H17" s="300">
        <v>8.8158844765463835E-3</v>
      </c>
      <c r="I17" s="300">
        <v>2.3826714801473839E-4</v>
      </c>
      <c r="J17" s="300">
        <f>SUM(G17:I17)</f>
        <v>5.9566787003435089E-2</v>
      </c>
      <c r="K17" s="300"/>
      <c r="L17" s="300">
        <v>4.5315960911670242E-2</v>
      </c>
      <c r="M17" s="300">
        <v>8.4364820847052571E-3</v>
      </c>
      <c r="N17" s="300">
        <v>0</v>
      </c>
      <c r="O17" s="300">
        <f>SUM(L17:N17)</f>
        <v>5.37524429963755E-2</v>
      </c>
      <c r="P17" s="300"/>
      <c r="Q17" s="300">
        <v>3.531130434885927E-2</v>
      </c>
      <c r="R17" s="300">
        <v>6.5113043477196342E-3</v>
      </c>
      <c r="S17" s="300">
        <v>0</v>
      </c>
      <c r="T17" s="300">
        <f>SUM(Q17:S17)</f>
        <v>4.1822608696578903E-2</v>
      </c>
      <c r="U17" s="300"/>
      <c r="V17" s="300">
        <v>2.3126684637134274E-2</v>
      </c>
      <c r="W17" s="300">
        <v>4.7304582210255866E-3</v>
      </c>
      <c r="X17" s="300">
        <v>0</v>
      </c>
      <c r="Y17" s="300">
        <f>SUM(V17:X17)</f>
        <v>2.7857142858159861E-2</v>
      </c>
    </row>
    <row r="18" spans="1:25" x14ac:dyDescent="0.2">
      <c r="A18" s="260" t="s">
        <v>364</v>
      </c>
      <c r="B18" s="300">
        <v>0.4543835792176994</v>
      </c>
      <c r="C18" s="300">
        <v>3.6016249732805219E-2</v>
      </c>
      <c r="D18" s="300">
        <v>9.4542655547495788E-2</v>
      </c>
      <c r="E18" s="300">
        <f t="shared" ref="E18:E19" si="14">SUM(B18:D18)</f>
        <v>0.58494248449800035</v>
      </c>
      <c r="F18" s="300"/>
      <c r="G18" s="300">
        <v>0.33452707581245023</v>
      </c>
      <c r="H18" s="300">
        <v>1.9061371841146417E-3</v>
      </c>
      <c r="I18" s="300">
        <v>0</v>
      </c>
      <c r="J18" s="300">
        <f t="shared" ref="J18:J19" si="15">SUM(G18:I18)</f>
        <v>0.33643321299656487</v>
      </c>
      <c r="K18" s="300"/>
      <c r="L18" s="300">
        <v>0.3150423452772429</v>
      </c>
      <c r="M18" s="300">
        <v>1.2052117263820984E-3</v>
      </c>
      <c r="N18" s="300">
        <v>0</v>
      </c>
      <c r="O18" s="300">
        <f t="shared" ref="O18:O19" si="16">SUM(L18:N18)</f>
        <v>0.316247557003625</v>
      </c>
      <c r="P18" s="300"/>
      <c r="Q18" s="300">
        <v>0.24517565217298809</v>
      </c>
      <c r="R18" s="300">
        <v>1.0017391304335253E-3</v>
      </c>
      <c r="S18" s="300">
        <v>0</v>
      </c>
      <c r="T18" s="300">
        <f t="shared" ref="T18:T19" si="17">SUM(Q18:S18)</f>
        <v>0.24617739130342162</v>
      </c>
      <c r="U18" s="300"/>
      <c r="V18" s="300">
        <v>0.16635444743833741</v>
      </c>
      <c r="W18" s="300">
        <v>7.8840970350283856E-4</v>
      </c>
      <c r="X18" s="300">
        <v>0</v>
      </c>
      <c r="Y18" s="300">
        <f t="shared" ref="Y18:Y19" si="18">SUM(V18:X18)</f>
        <v>0.16714285714184024</v>
      </c>
    </row>
    <row r="19" spans="1:25" x14ac:dyDescent="0.2">
      <c r="A19" s="264" t="s">
        <v>363</v>
      </c>
      <c r="B19" s="301">
        <f>SUM(B17:B18)</f>
        <v>0.47946632456724803</v>
      </c>
      <c r="C19" s="301">
        <f t="shared" ref="C19" si="19">SUM(C17:C18)</f>
        <v>4.4216378020171858E-2</v>
      </c>
      <c r="D19" s="301">
        <f t="shared" ref="D19" si="20">SUM(D17:D18)</f>
        <v>0.22831729741258</v>
      </c>
      <c r="E19" s="301">
        <f t="shared" si="14"/>
        <v>0.75199999999999989</v>
      </c>
      <c r="F19" s="301"/>
      <c r="G19" s="301">
        <f>SUM(G17:G18)</f>
        <v>0.38503971119132419</v>
      </c>
      <c r="H19" s="301">
        <f t="shared" ref="H19" si="21">SUM(H17:H18)</f>
        <v>1.0722021660661026E-2</v>
      </c>
      <c r="I19" s="301">
        <f t="shared" ref="I19" si="22">SUM(I17:I18)</f>
        <v>2.3826714801473839E-4</v>
      </c>
      <c r="J19" s="301">
        <f t="shared" si="15"/>
        <v>0.39599999999999996</v>
      </c>
      <c r="K19" s="301"/>
      <c r="L19" s="301">
        <f>SUM(L17:L18)</f>
        <v>0.36035830618891312</v>
      </c>
      <c r="M19" s="301">
        <f t="shared" ref="M19" si="23">SUM(M17:M18)</f>
        <v>9.6416938110873551E-3</v>
      </c>
      <c r="N19" s="301">
        <f t="shared" ref="N19" si="24">SUM(N17:N18)</f>
        <v>0</v>
      </c>
      <c r="O19" s="301">
        <f t="shared" si="16"/>
        <v>0.3700000000000005</v>
      </c>
      <c r="P19" s="301"/>
      <c r="Q19" s="301">
        <f>SUM(Q17:Q18)</f>
        <v>0.28048695652184735</v>
      </c>
      <c r="R19" s="301">
        <f t="shared" ref="R19" si="25">SUM(R17:R18)</f>
        <v>7.5130434781531599E-3</v>
      </c>
      <c r="S19" s="301">
        <f t="shared" ref="S19" si="26">SUM(S17:S18)</f>
        <v>0</v>
      </c>
      <c r="T19" s="301">
        <f t="shared" si="17"/>
        <v>0.28800000000000053</v>
      </c>
      <c r="U19" s="301"/>
      <c r="V19" s="301">
        <f>SUM(V17:V18)</f>
        <v>0.18948113207547168</v>
      </c>
      <c r="W19" s="301">
        <f t="shared" ref="W19" si="27">SUM(W17:W18)</f>
        <v>5.5188679245284254E-3</v>
      </c>
      <c r="X19" s="301">
        <f t="shared" ref="X19" si="28">SUM(X17:X18)</f>
        <v>0</v>
      </c>
      <c r="Y19" s="301">
        <f t="shared" si="18"/>
        <v>0.19500000000000012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2.0698240443447857</v>
      </c>
      <c r="C26" s="300">
        <v>0.70301480888833523</v>
      </c>
      <c r="D26" s="300">
        <v>0.14338634374309522</v>
      </c>
      <c r="E26" s="300">
        <f>SUM(B26:D26)</f>
        <v>2.9162251969762161</v>
      </c>
      <c r="F26" s="300"/>
      <c r="G26" s="300">
        <v>2.4985277383919917</v>
      </c>
      <c r="H26" s="300">
        <v>0.38462289938260708</v>
      </c>
      <c r="I26" s="300">
        <v>0.1196604575844759</v>
      </c>
      <c r="J26" s="300">
        <f>SUM(G26:I26)</f>
        <v>3.0028110953590748</v>
      </c>
      <c r="K26" s="300"/>
      <c r="L26" s="300">
        <v>2.6676892637398537</v>
      </c>
      <c r="M26" s="300">
        <v>0.3704272923628657</v>
      </c>
      <c r="N26" s="300">
        <v>0.11292269565715923</v>
      </c>
      <c r="O26" s="300">
        <f>SUM(L26:N26)</f>
        <v>3.1510392517598786</v>
      </c>
      <c r="P26" s="300"/>
      <c r="Q26" s="300">
        <v>2.5483035928754263</v>
      </c>
      <c r="R26" s="300">
        <v>0.34038086105256532</v>
      </c>
      <c r="S26" s="300">
        <v>0.10695619412836675</v>
      </c>
      <c r="T26" s="300">
        <f>SUM(Q26:S26)</f>
        <v>2.9956406480563582</v>
      </c>
      <c r="U26" s="300"/>
      <c r="V26" s="300">
        <v>2.1844671953758095</v>
      </c>
      <c r="W26" s="300">
        <v>0.27116069625554201</v>
      </c>
      <c r="X26" s="300">
        <v>8.9402904520987744E-2</v>
      </c>
      <c r="Y26" s="300">
        <f>SUM(V26:X26)</f>
        <v>2.5450307961523393</v>
      </c>
    </row>
    <row r="27" spans="1:25" x14ac:dyDescent="0.2">
      <c r="A27" s="260" t="s">
        <v>364</v>
      </c>
      <c r="B27" s="300">
        <v>4.4205166326122498</v>
      </c>
      <c r="C27" s="300">
        <v>0.26652990954305728</v>
      </c>
      <c r="D27" s="300">
        <v>0.10472826086847983</v>
      </c>
      <c r="E27" s="300">
        <f t="shared" ref="E27:E28" si="29">SUM(B27:D27)</f>
        <v>4.7917748030237863</v>
      </c>
      <c r="F27" s="300"/>
      <c r="G27" s="300">
        <v>5.4068853006714939</v>
      </c>
      <c r="H27" s="300">
        <v>0.1435635756234612</v>
      </c>
      <c r="I27" s="300">
        <v>3.2740028345958412E-2</v>
      </c>
      <c r="J27" s="300">
        <f t="shared" ref="J27:J28" si="30">SUM(G27:I27)</f>
        <v>5.5831889046409131</v>
      </c>
      <c r="K27" s="300"/>
      <c r="L27" s="300">
        <v>5.7290031177372471</v>
      </c>
      <c r="M27" s="300">
        <v>0.20585778239452993</v>
      </c>
      <c r="N27" s="300">
        <v>3.9099848108347823E-2</v>
      </c>
      <c r="O27" s="300">
        <f t="shared" ref="O27:O28" si="31">SUM(L27:N27)</f>
        <v>5.9739607482401249</v>
      </c>
      <c r="P27" s="300"/>
      <c r="Q27" s="300">
        <v>5.2183059902992426</v>
      </c>
      <c r="R27" s="300">
        <v>0.18963044148274374</v>
      </c>
      <c r="S27" s="300">
        <v>3.6422920161665429E-2</v>
      </c>
      <c r="T27" s="300">
        <f t="shared" ref="T27:T28" si="32">SUM(Q27:S27)</f>
        <v>5.4443593519436515</v>
      </c>
      <c r="U27" s="300"/>
      <c r="V27" s="300">
        <v>4.0966491296883367</v>
      </c>
      <c r="W27" s="300">
        <v>0.1520973941720957</v>
      </c>
      <c r="X27" s="300">
        <v>3.0222679987230543E-2</v>
      </c>
      <c r="Y27" s="300">
        <f t="shared" ref="Y27:Y28" si="33">SUM(V27:X27)</f>
        <v>4.2789692038476623</v>
      </c>
    </row>
    <row r="28" spans="1:25" x14ac:dyDescent="0.2">
      <c r="A28" s="264" t="s">
        <v>363</v>
      </c>
      <c r="B28" s="301">
        <f>SUM(B26:B27)</f>
        <v>6.490340676957036</v>
      </c>
      <c r="C28" s="301">
        <f t="shared" ref="C28" si="34">SUM(C26:C27)</f>
        <v>0.96954471843139256</v>
      </c>
      <c r="D28" s="301">
        <f t="shared" ref="D28" si="35">SUM(D26:D27)</f>
        <v>0.24811460461157506</v>
      </c>
      <c r="E28" s="301">
        <f t="shared" si="29"/>
        <v>7.7080000000000037</v>
      </c>
      <c r="F28" s="301"/>
      <c r="G28" s="301">
        <f>SUM(G26:G27)</f>
        <v>7.905413039063486</v>
      </c>
      <c r="H28" s="301">
        <f t="shared" ref="H28" si="36">SUM(H26:H27)</f>
        <v>0.5281864750060683</v>
      </c>
      <c r="I28" s="301">
        <f t="shared" ref="I28" si="37">SUM(I26:I27)</f>
        <v>0.15240048593043432</v>
      </c>
      <c r="J28" s="301">
        <f t="shared" si="30"/>
        <v>8.5859999999999879</v>
      </c>
      <c r="K28" s="301"/>
      <c r="L28" s="301">
        <f>SUM(L26:L27)</f>
        <v>8.3966923814771004</v>
      </c>
      <c r="M28" s="301">
        <f t="shared" ref="M28" si="38">SUM(M26:M27)</f>
        <v>0.57628507475739565</v>
      </c>
      <c r="N28" s="301">
        <f t="shared" ref="N28" si="39">SUM(N26:N27)</f>
        <v>0.15202254376550706</v>
      </c>
      <c r="O28" s="301">
        <f t="shared" si="31"/>
        <v>9.1250000000000036</v>
      </c>
      <c r="P28" s="301"/>
      <c r="Q28" s="301">
        <f>SUM(Q26:Q27)</f>
        <v>7.7666095831746684</v>
      </c>
      <c r="R28" s="301">
        <f t="shared" ref="R28" si="40">SUM(R26:R27)</f>
        <v>0.53001130253530904</v>
      </c>
      <c r="S28" s="301">
        <f t="shared" ref="S28" si="41">SUM(S26:S27)</f>
        <v>0.14337911429003219</v>
      </c>
      <c r="T28" s="301">
        <f t="shared" si="32"/>
        <v>8.4400000000000102</v>
      </c>
      <c r="U28" s="301"/>
      <c r="V28" s="301">
        <f>SUM(V26:V27)</f>
        <v>6.2811163250641462</v>
      </c>
      <c r="W28" s="301">
        <f t="shared" ref="W28" si="42">SUM(W26:W27)</f>
        <v>0.42325809042763773</v>
      </c>
      <c r="X28" s="301">
        <f t="shared" ref="X28" si="43">SUM(X26:X27)</f>
        <v>0.11962558450821828</v>
      </c>
      <c r="Y28" s="301">
        <f t="shared" si="33"/>
        <v>6.8240000000000016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0.53898975694264739</v>
      </c>
      <c r="C35" s="300">
        <v>7.8145486112289747E-2</v>
      </c>
      <c r="D35" s="300">
        <v>2.6226909722693269E-2</v>
      </c>
      <c r="E35" s="300">
        <f>SUM(B35:D35)</f>
        <v>0.64336215277763042</v>
      </c>
      <c r="F35" s="300"/>
      <c r="G35" s="300">
        <v>0.51256575696322093</v>
      </c>
      <c r="H35" s="300">
        <v>0.16183698084934248</v>
      </c>
      <c r="I35" s="300">
        <v>5.9422210597671735E-2</v>
      </c>
      <c r="J35" s="300">
        <f>SUM(G35:I35)</f>
        <v>0.73382494841023516</v>
      </c>
      <c r="K35" s="300"/>
      <c r="L35" s="300">
        <v>0.57246512734701638</v>
      </c>
      <c r="M35" s="300">
        <v>0.14437276839235935</v>
      </c>
      <c r="N35" s="300">
        <v>6.1001190192275803E-2</v>
      </c>
      <c r="O35" s="300">
        <f>SUM(L35:N35)</f>
        <v>0.77783908593165152</v>
      </c>
      <c r="P35" s="300"/>
      <c r="Q35" s="300">
        <v>0.57793637917444074</v>
      </c>
      <c r="R35" s="300">
        <v>0.14657736976857924</v>
      </c>
      <c r="S35" s="300">
        <v>6.082527754009269E-2</v>
      </c>
      <c r="T35" s="300">
        <f>SUM(Q35:S35)</f>
        <v>0.78533902648311271</v>
      </c>
      <c r="U35" s="300"/>
      <c r="V35" s="300">
        <v>0.56593312597594492</v>
      </c>
      <c r="W35" s="300">
        <v>0.14807672368940189</v>
      </c>
      <c r="X35" s="300">
        <v>6.3488854328225028E-2</v>
      </c>
      <c r="Y35" s="300">
        <f>SUM(V35:X35)</f>
        <v>0.7774987039935719</v>
      </c>
    </row>
    <row r="36" spans="1:25" x14ac:dyDescent="0.2">
      <c r="A36" s="260" t="s">
        <v>364</v>
      </c>
      <c r="B36" s="300">
        <v>2.2953006365738964</v>
      </c>
      <c r="C36" s="300">
        <v>4.2730237268772939E-2</v>
      </c>
      <c r="D36" s="300">
        <v>0.10160697337969928</v>
      </c>
      <c r="E36" s="300">
        <f t="shared" ref="E36:E37" si="44">SUM(B36:D36)</f>
        <v>2.4396378472223685</v>
      </c>
      <c r="F36" s="300"/>
      <c r="G36" s="300">
        <v>2.4094525823225941</v>
      </c>
      <c r="H36" s="300">
        <v>5.9520591740285698E-2</v>
      </c>
      <c r="I36" s="300">
        <v>0.18220187752688657</v>
      </c>
      <c r="J36" s="300">
        <f t="shared" ref="J36:J37" si="45">SUM(G36:I36)</f>
        <v>2.6511750515897665</v>
      </c>
      <c r="K36" s="300"/>
      <c r="L36" s="300">
        <v>2.3780609378721547</v>
      </c>
      <c r="M36" s="300">
        <v>0.10997952868382783</v>
      </c>
      <c r="N36" s="300">
        <v>4.6120447512375186E-2</v>
      </c>
      <c r="O36" s="300">
        <f t="shared" ref="O36:O37" si="46">SUM(L36:N36)</f>
        <v>2.5341609140683579</v>
      </c>
      <c r="P36" s="300"/>
      <c r="Q36" s="300">
        <v>2.4311824935869684</v>
      </c>
      <c r="R36" s="300">
        <v>0.11520230572113678</v>
      </c>
      <c r="S36" s="300">
        <v>4.9276174208774656E-2</v>
      </c>
      <c r="T36" s="300">
        <f t="shared" ref="T36:T37" si="47">SUM(Q36:S36)</f>
        <v>2.5956609735168801</v>
      </c>
      <c r="U36" s="300"/>
      <c r="V36" s="300">
        <v>2.3792975635030365</v>
      </c>
      <c r="W36" s="300">
        <v>0.12247019180959123</v>
      </c>
      <c r="X36" s="300">
        <v>5.0733540693797589E-2</v>
      </c>
      <c r="Y36" s="300">
        <f t="shared" ref="Y36:Y37" si="48">SUM(V36:X36)</f>
        <v>2.5525012960064251</v>
      </c>
    </row>
    <row r="37" spans="1:25" x14ac:dyDescent="0.2">
      <c r="A37" s="264" t="s">
        <v>363</v>
      </c>
      <c r="B37" s="301">
        <f>SUM(B35:B36)</f>
        <v>2.834290393516544</v>
      </c>
      <c r="C37" s="301">
        <f t="shared" ref="C37" si="49">SUM(C35:C36)</f>
        <v>0.12087572338106269</v>
      </c>
      <c r="D37" s="301">
        <f t="shared" ref="D37" si="50">SUM(D35:D36)</f>
        <v>0.12783388310239255</v>
      </c>
      <c r="E37" s="301">
        <f t="shared" si="44"/>
        <v>3.0829999999999993</v>
      </c>
      <c r="F37" s="301"/>
      <c r="G37" s="301">
        <f>SUM(G35:G36)</f>
        <v>2.922018339285815</v>
      </c>
      <c r="H37" s="301">
        <f t="shared" ref="H37" si="51">SUM(H35:H36)</f>
        <v>0.22135757258962818</v>
      </c>
      <c r="I37" s="301">
        <f t="shared" ref="I37" si="52">SUM(I35:I36)</f>
        <v>0.24162408812455832</v>
      </c>
      <c r="J37" s="301">
        <f t="shared" si="45"/>
        <v>3.3850000000000016</v>
      </c>
      <c r="K37" s="301"/>
      <c r="L37" s="301">
        <f>SUM(L35:L36)</f>
        <v>2.9505260652191709</v>
      </c>
      <c r="M37" s="301">
        <f t="shared" ref="M37" si="53">SUM(M35:M36)</f>
        <v>0.25435229707618717</v>
      </c>
      <c r="N37" s="301">
        <f t="shared" ref="N37" si="54">SUM(N35:N36)</f>
        <v>0.107121637704651</v>
      </c>
      <c r="O37" s="301">
        <f t="shared" si="46"/>
        <v>3.3120000000000092</v>
      </c>
      <c r="P37" s="301"/>
      <c r="Q37" s="301">
        <f>SUM(Q35:Q36)</f>
        <v>3.0091188727614089</v>
      </c>
      <c r="R37" s="301">
        <f t="shared" ref="R37" si="55">SUM(R35:R36)</f>
        <v>0.26177967548971603</v>
      </c>
      <c r="S37" s="301">
        <f t="shared" ref="S37" si="56">SUM(S35:S36)</f>
        <v>0.11010145174886735</v>
      </c>
      <c r="T37" s="301">
        <f t="shared" si="47"/>
        <v>3.3809999999999922</v>
      </c>
      <c r="U37" s="301"/>
      <c r="V37" s="301">
        <f>SUM(V35:V36)</f>
        <v>2.9452306894789815</v>
      </c>
      <c r="W37" s="301">
        <f t="shared" ref="W37" si="57">SUM(W35:W36)</f>
        <v>0.27054691549899312</v>
      </c>
      <c r="X37" s="301">
        <f t="shared" ref="X37" si="58">SUM(X35:X36)</f>
        <v>0.11422239502202261</v>
      </c>
      <c r="Y37" s="301">
        <f t="shared" si="48"/>
        <v>3.329999999999997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4.0529059524258022</v>
      </c>
      <c r="C44" s="300">
        <v>1.2915946609284767</v>
      </c>
      <c r="D44" s="300">
        <v>0.8617176237106644</v>
      </c>
      <c r="E44" s="300">
        <f>SUM(B44:D44)</f>
        <v>6.2062182370649435</v>
      </c>
      <c r="F44" s="300"/>
      <c r="G44" s="300">
        <v>3.8556853003076212</v>
      </c>
      <c r="H44" s="300">
        <v>1.6636528759182816</v>
      </c>
      <c r="I44" s="300">
        <v>0.57463928417968402</v>
      </c>
      <c r="J44" s="300">
        <f>SUM(G44:I44)</f>
        <v>6.0939774604055863</v>
      </c>
      <c r="K44" s="300"/>
      <c r="L44" s="300">
        <v>4.1593552922776498</v>
      </c>
      <c r="M44" s="300">
        <v>1.5846646597874443</v>
      </c>
      <c r="N44" s="300">
        <v>0.73781080224117201</v>
      </c>
      <c r="O44" s="300">
        <f>SUM(L44:N44)</f>
        <v>6.4818307543062659</v>
      </c>
      <c r="P44" s="300"/>
      <c r="Q44" s="300">
        <v>4.0323936091613035</v>
      </c>
      <c r="R44" s="300">
        <v>1.5209673619520394</v>
      </c>
      <c r="S44" s="300">
        <v>0.67485852504781507</v>
      </c>
      <c r="T44" s="300">
        <f>SUM(Q44:S44)</f>
        <v>6.2282194961611586</v>
      </c>
      <c r="U44" s="300"/>
      <c r="V44" s="300">
        <v>3.7697704122907196</v>
      </c>
      <c r="W44" s="300">
        <v>1.4066787372479259</v>
      </c>
      <c r="X44" s="300">
        <v>0.60137506313351285</v>
      </c>
      <c r="Y44" s="300">
        <f>SUM(V44:X44)</f>
        <v>5.777824212672158</v>
      </c>
    </row>
    <row r="45" spans="1:25" x14ac:dyDescent="0.2">
      <c r="A45" s="260" t="s">
        <v>364</v>
      </c>
      <c r="B45" s="300">
        <v>19.803796950737663</v>
      </c>
      <c r="C45" s="300">
        <v>0.41739447397974122</v>
      </c>
      <c r="D45" s="300">
        <v>2.3845903382175844</v>
      </c>
      <c r="E45" s="300">
        <f t="shared" ref="E45:E46" si="59">SUM(B45:D45)</f>
        <v>22.605781762934988</v>
      </c>
      <c r="F45" s="300"/>
      <c r="G45" s="300">
        <v>19.405463940763088</v>
      </c>
      <c r="H45" s="300">
        <v>0.64339228567815521</v>
      </c>
      <c r="I45" s="300">
        <v>1.3351663131531857</v>
      </c>
      <c r="J45" s="300">
        <f t="shared" ref="J45:J46" si="60">SUM(G45:I45)</f>
        <v>21.384022539594426</v>
      </c>
      <c r="K45" s="300"/>
      <c r="L45" s="300">
        <v>19.545188770561857</v>
      </c>
      <c r="M45" s="300">
        <v>1.1489172819002353</v>
      </c>
      <c r="N45" s="300">
        <v>1.0020631932316144</v>
      </c>
      <c r="O45" s="300">
        <f t="shared" ref="O45:O46" si="61">SUM(L45:N45)</f>
        <v>21.696169245693707</v>
      </c>
      <c r="P45" s="300"/>
      <c r="Q45" s="300">
        <v>18.818571822069366</v>
      </c>
      <c r="R45" s="300">
        <v>1.098941915322621</v>
      </c>
      <c r="S45" s="300">
        <v>0.95826676644673692</v>
      </c>
      <c r="T45" s="300">
        <f t="shared" ref="T45:T46" si="62">SUM(Q45:S45)</f>
        <v>20.875780503838723</v>
      </c>
      <c r="U45" s="300"/>
      <c r="V45" s="300">
        <v>17.157561245949651</v>
      </c>
      <c r="W45" s="300">
        <v>1.0087729864880508</v>
      </c>
      <c r="X45" s="300">
        <v>0.91584155489019303</v>
      </c>
      <c r="Y45" s="300">
        <f t="shared" ref="Y45:Y46" si="63">SUM(V45:X45)</f>
        <v>19.082175787327895</v>
      </c>
    </row>
    <row r="46" spans="1:25" x14ac:dyDescent="0.2">
      <c r="A46" s="264" t="s">
        <v>363</v>
      </c>
      <c r="B46" s="301">
        <f>SUM(B44:B45)</f>
        <v>23.856702903163466</v>
      </c>
      <c r="C46" s="301">
        <f t="shared" ref="C46" si="64">SUM(C44:C45)</f>
        <v>1.708989134908218</v>
      </c>
      <c r="D46" s="301">
        <f t="shared" ref="D46" si="65">SUM(D44:D45)</f>
        <v>3.2463079619282489</v>
      </c>
      <c r="E46" s="301">
        <f t="shared" si="59"/>
        <v>28.811999999999934</v>
      </c>
      <c r="F46" s="301"/>
      <c r="G46" s="301">
        <f>SUM(G44:G45)</f>
        <v>23.261149241070708</v>
      </c>
      <c r="H46" s="301">
        <f t="shared" ref="H46" si="66">SUM(H44:H45)</f>
        <v>2.3070451615964367</v>
      </c>
      <c r="I46" s="301">
        <f t="shared" ref="I46" si="67">SUM(I44:I45)</f>
        <v>1.9098055973328698</v>
      </c>
      <c r="J46" s="301">
        <f t="shared" si="60"/>
        <v>27.478000000000016</v>
      </c>
      <c r="K46" s="301"/>
      <c r="L46" s="301">
        <f>SUM(L44:L45)</f>
        <v>23.704544062839506</v>
      </c>
      <c r="M46" s="301">
        <f t="shared" ref="M46" si="68">SUM(M44:M45)</f>
        <v>2.7335819416876799</v>
      </c>
      <c r="N46" s="301">
        <f t="shared" ref="N46" si="69">SUM(N44:N45)</f>
        <v>1.7398739954727864</v>
      </c>
      <c r="O46" s="301">
        <f t="shared" si="61"/>
        <v>28.177999999999972</v>
      </c>
      <c r="P46" s="301"/>
      <c r="Q46" s="301">
        <f>SUM(Q44:Q45)</f>
        <v>22.850965431230669</v>
      </c>
      <c r="R46" s="301">
        <f t="shared" ref="R46" si="70">SUM(R44:R45)</f>
        <v>2.6199092772746604</v>
      </c>
      <c r="S46" s="301">
        <f t="shared" ref="S46" si="71">SUM(S44:S45)</f>
        <v>1.633125291494552</v>
      </c>
      <c r="T46" s="301">
        <f t="shared" si="62"/>
        <v>27.103999999999882</v>
      </c>
      <c r="U46" s="301"/>
      <c r="V46" s="301">
        <f>SUM(V44:V45)</f>
        <v>20.927331658240369</v>
      </c>
      <c r="W46" s="301">
        <f t="shared" ref="W46" si="72">SUM(W44:W45)</f>
        <v>2.4154517237359769</v>
      </c>
      <c r="X46" s="301">
        <f t="shared" ref="X46" si="73">SUM(X44:X45)</f>
        <v>1.5172166180237059</v>
      </c>
      <c r="Y46" s="301">
        <f t="shared" si="63"/>
        <v>24.860000000000053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0.2261949605495793</v>
      </c>
      <c r="C53" s="300">
        <v>0.10162382285705536</v>
      </c>
      <c r="D53" s="300">
        <v>9.3662509545476178E-5</v>
      </c>
      <c r="E53" s="300">
        <f>SUM(B53:D53)</f>
        <v>0.32791244591618013</v>
      </c>
      <c r="F53" s="300"/>
      <c r="G53" s="300">
        <v>8.2919417254638708E-2</v>
      </c>
      <c r="H53" s="300">
        <v>2.2445936717890511E-2</v>
      </c>
      <c r="I53" s="300">
        <v>4.2112451628060605E-5</v>
      </c>
      <c r="J53" s="300">
        <f>SUM(G53:I53)</f>
        <v>0.10540746642415728</v>
      </c>
      <c r="K53" s="300"/>
      <c r="L53" s="300">
        <v>7.4282025819833689E-2</v>
      </c>
      <c r="M53" s="300">
        <v>1.9060575968753192E-2</v>
      </c>
      <c r="N53" s="300">
        <v>0</v>
      </c>
      <c r="O53" s="300">
        <f>SUM(L53:N53)</f>
        <v>9.3342601788586888E-2</v>
      </c>
      <c r="P53" s="300"/>
      <c r="Q53" s="300">
        <v>7.2222050290414327E-2</v>
      </c>
      <c r="R53" s="300">
        <v>1.8367891682706073E-2</v>
      </c>
      <c r="S53" s="300">
        <v>0</v>
      </c>
      <c r="T53" s="300">
        <f>SUM(Q53:S53)</f>
        <v>9.0589941973120397E-2</v>
      </c>
      <c r="U53" s="300"/>
      <c r="V53" s="300">
        <v>7.3467869659563326E-2</v>
      </c>
      <c r="W53" s="300">
        <v>1.833571335792257E-2</v>
      </c>
      <c r="X53" s="300">
        <v>0</v>
      </c>
      <c r="Y53" s="300">
        <f>SUM(V53:X53)</f>
        <v>9.1803583017485896E-2</v>
      </c>
    </row>
    <row r="54" spans="1:25" x14ac:dyDescent="0.2">
      <c r="A54" s="260" t="s">
        <v>364</v>
      </c>
      <c r="B54" s="300">
        <v>0.65722982947151765</v>
      </c>
      <c r="C54" s="300">
        <v>1.7046576737186611E-2</v>
      </c>
      <c r="D54" s="300">
        <v>0.1018111478751158</v>
      </c>
      <c r="E54" s="300">
        <f t="shared" ref="E54:E55" si="74">SUM(B54:D54)</f>
        <v>0.77608755408382002</v>
      </c>
      <c r="F54" s="300"/>
      <c r="G54" s="300">
        <v>0.26000227634840295</v>
      </c>
      <c r="H54" s="300">
        <v>4.5902572274398624E-3</v>
      </c>
      <c r="I54" s="300">
        <v>0</v>
      </c>
      <c r="J54" s="300">
        <f t="shared" ref="J54:J55" si="75">SUM(G54:I54)</f>
        <v>0.26459253357584284</v>
      </c>
      <c r="K54" s="300"/>
      <c r="L54" s="300">
        <v>0.23798609731765358</v>
      </c>
      <c r="M54" s="300">
        <v>4.6713008937596442E-3</v>
      </c>
      <c r="N54" s="300">
        <v>0</v>
      </c>
      <c r="O54" s="300">
        <f t="shared" ref="O54:O55" si="76">SUM(L54:N54)</f>
        <v>0.24265739821141322</v>
      </c>
      <c r="P54" s="300"/>
      <c r="Q54" s="300">
        <v>0.22782849774322256</v>
      </c>
      <c r="R54" s="300">
        <v>4.5815602836571248E-3</v>
      </c>
      <c r="S54" s="300">
        <v>0</v>
      </c>
      <c r="T54" s="300">
        <f t="shared" ref="T54:T55" si="77">SUM(Q54:S54)</f>
        <v>0.2324100580268797</v>
      </c>
      <c r="U54" s="300"/>
      <c r="V54" s="300">
        <v>0.22448747241543937</v>
      </c>
      <c r="W54" s="300">
        <v>4.7089445670744591E-3</v>
      </c>
      <c r="X54" s="300">
        <v>0</v>
      </c>
      <c r="Y54" s="300">
        <f t="shared" ref="Y54:Y55" si="78">SUM(V54:X54)</f>
        <v>0.22919641698251383</v>
      </c>
    </row>
    <row r="55" spans="1:25" x14ac:dyDescent="0.2">
      <c r="A55" s="264" t="s">
        <v>363</v>
      </c>
      <c r="B55" s="301">
        <f>SUM(B53:B54)</f>
        <v>0.88342479002109697</v>
      </c>
      <c r="C55" s="301">
        <f t="shared" ref="C55" si="79">SUM(C53:C54)</f>
        <v>0.11867039959424197</v>
      </c>
      <c r="D55" s="301">
        <f t="shared" ref="D55" si="80">SUM(D53:D54)</f>
        <v>0.10190481038466127</v>
      </c>
      <c r="E55" s="301">
        <f t="shared" si="74"/>
        <v>1.1040000000000003</v>
      </c>
      <c r="F55" s="301"/>
      <c r="G55" s="301">
        <f>SUM(G53:G54)</f>
        <v>0.34292169360304164</v>
      </c>
      <c r="H55" s="301">
        <f t="shared" ref="H55" si="81">SUM(H53:H54)</f>
        <v>2.7036193945330373E-2</v>
      </c>
      <c r="I55" s="301">
        <f t="shared" ref="I55" si="82">SUM(I53:I54)</f>
        <v>4.2112451628060605E-5</v>
      </c>
      <c r="J55" s="301">
        <f t="shared" si="75"/>
        <v>0.37000000000000005</v>
      </c>
      <c r="K55" s="301"/>
      <c r="L55" s="301">
        <f>SUM(L53:L54)</f>
        <v>0.31226812313748725</v>
      </c>
      <c r="M55" s="301">
        <f t="shared" ref="M55" si="83">SUM(M53:M54)</f>
        <v>2.3731876862512838E-2</v>
      </c>
      <c r="N55" s="301">
        <f t="shared" ref="N55" si="84">SUM(N53:N54)</f>
        <v>0</v>
      </c>
      <c r="O55" s="301">
        <f t="shared" si="76"/>
        <v>0.33600000000000008</v>
      </c>
      <c r="P55" s="301"/>
      <c r="Q55" s="301">
        <f>SUM(Q53:Q54)</f>
        <v>0.3000505480336369</v>
      </c>
      <c r="R55" s="301">
        <f t="shared" ref="R55" si="85">SUM(R53:R54)</f>
        <v>2.2949451966363197E-2</v>
      </c>
      <c r="S55" s="301">
        <f t="shared" ref="S55" si="86">SUM(S53:S54)</f>
        <v>0</v>
      </c>
      <c r="T55" s="301">
        <f t="shared" si="77"/>
        <v>0.32300000000000012</v>
      </c>
      <c r="U55" s="301"/>
      <c r="V55" s="301">
        <f>SUM(V53:V54)</f>
        <v>0.29795534207500268</v>
      </c>
      <c r="W55" s="301">
        <f t="shared" ref="W55" si="87">SUM(W53:W54)</f>
        <v>2.304465792499703E-2</v>
      </c>
      <c r="X55" s="301">
        <f t="shared" ref="X55" si="88">SUM(X53:X54)</f>
        <v>0</v>
      </c>
      <c r="Y55" s="301">
        <f t="shared" si="78"/>
        <v>0.32099999999999973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0.19745902146229236</v>
      </c>
      <c r="C62" s="300">
        <v>0.12818209933921182</v>
      </c>
      <c r="D62" s="300">
        <v>4.2595410404339701E-2</v>
      </c>
      <c r="E62" s="300">
        <f>SUM(B62:D62)</f>
        <v>0.36823653120584388</v>
      </c>
      <c r="F62" s="300"/>
      <c r="G62" s="300">
        <v>0.57452771515544843</v>
      </c>
      <c r="H62" s="300">
        <v>0.35712617768057386</v>
      </c>
      <c r="I62" s="300">
        <v>0</v>
      </c>
      <c r="J62" s="300">
        <f>SUM(G62:I62)</f>
        <v>0.93165389283602229</v>
      </c>
      <c r="K62" s="300"/>
      <c r="L62" s="300">
        <v>0.46910158240508321</v>
      </c>
      <c r="M62" s="300">
        <v>0.34408048361616328</v>
      </c>
      <c r="N62" s="300">
        <v>1.2299709594988713E-2</v>
      </c>
      <c r="O62" s="300">
        <f>SUM(L62:N62)</f>
        <v>0.82548177561623526</v>
      </c>
      <c r="P62" s="300"/>
      <c r="Q62" s="300">
        <v>0.50752718137222652</v>
      </c>
      <c r="R62" s="300">
        <v>0.36274326176579236</v>
      </c>
      <c r="S62" s="300">
        <v>1.2692096847932476E-2</v>
      </c>
      <c r="T62" s="300">
        <f>SUM(Q62:S62)</f>
        <v>0.88296253998595131</v>
      </c>
      <c r="U62" s="300"/>
      <c r="V62" s="300">
        <v>0.57675345810503442</v>
      </c>
      <c r="W62" s="300">
        <v>0.39108624898236372</v>
      </c>
      <c r="X62" s="300">
        <v>1.3273230268799677E-2</v>
      </c>
      <c r="Y62" s="300">
        <f>SUM(V62:X62)</f>
        <v>0.98111293735619776</v>
      </c>
    </row>
    <row r="63" spans="1:25" x14ac:dyDescent="0.2">
      <c r="A63" s="260" t="s">
        <v>364</v>
      </c>
      <c r="B63" s="300">
        <v>0.75745407311276969</v>
      </c>
      <c r="C63" s="300">
        <v>5.9142698089031442E-2</v>
      </c>
      <c r="D63" s="300">
        <v>9.5166697592353564E-2</v>
      </c>
      <c r="E63" s="300">
        <f t="shared" ref="E63:E64" si="89">SUM(B63:D63)</f>
        <v>0.91176346879415471</v>
      </c>
      <c r="F63" s="300"/>
      <c r="G63" s="300">
        <v>1.6831036356298217</v>
      </c>
      <c r="H63" s="300">
        <v>8.9242471534158346E-2</v>
      </c>
      <c r="I63" s="300">
        <v>0</v>
      </c>
      <c r="J63" s="300">
        <f t="shared" ref="J63:J64" si="90">SUM(G63:I63)</f>
        <v>1.7723461071639801</v>
      </c>
      <c r="K63" s="300"/>
      <c r="L63" s="300">
        <v>1.4783005393256621</v>
      </c>
      <c r="M63" s="300">
        <v>0.19617258341808289</v>
      </c>
      <c r="N63" s="300">
        <v>0.12704510164002827</v>
      </c>
      <c r="O63" s="300">
        <f t="shared" ref="O63:O64" si="91">SUM(L63:N63)</f>
        <v>1.8015182243837733</v>
      </c>
      <c r="P63" s="300"/>
      <c r="Q63" s="300">
        <v>1.5285358611171684</v>
      </c>
      <c r="R63" s="300">
        <v>0.20511055276232792</v>
      </c>
      <c r="S63" s="300">
        <v>0.12739104613455665</v>
      </c>
      <c r="T63" s="300">
        <f t="shared" ref="T63:T64" si="92">SUM(Q63:S63)</f>
        <v>1.8610374600140529</v>
      </c>
      <c r="U63" s="300"/>
      <c r="V63" s="300">
        <v>1.5912074857554408</v>
      </c>
      <c r="W63" s="300">
        <v>0.21679609438467479</v>
      </c>
      <c r="X63" s="300">
        <v>0.12388348250368396</v>
      </c>
      <c r="Y63" s="300">
        <f t="shared" ref="Y63:Y64" si="93">SUM(V63:X63)</f>
        <v>1.9318870626437994</v>
      </c>
    </row>
    <row r="64" spans="1:25" x14ac:dyDescent="0.2">
      <c r="A64" s="264" t="s">
        <v>363</v>
      </c>
      <c r="B64" s="301">
        <f>SUM(B62:B63)</f>
        <v>0.95491309457506202</v>
      </c>
      <c r="C64" s="301">
        <f t="shared" ref="C64" si="94">SUM(C62:C63)</f>
        <v>0.18732479742824326</v>
      </c>
      <c r="D64" s="301">
        <f t="shared" ref="D64" si="95">SUM(D62:D63)</f>
        <v>0.13776210799669325</v>
      </c>
      <c r="E64" s="301">
        <f t="shared" si="89"/>
        <v>1.2799999999999985</v>
      </c>
      <c r="F64" s="301"/>
      <c r="G64" s="301">
        <f>SUM(G62:G63)</f>
        <v>2.2576313507852701</v>
      </c>
      <c r="H64" s="301">
        <f t="shared" ref="H64" si="96">SUM(H62:H63)</f>
        <v>0.44636864921473218</v>
      </c>
      <c r="I64" s="301">
        <f t="shared" ref="I64" si="97">SUM(I62:I63)</f>
        <v>0</v>
      </c>
      <c r="J64" s="301">
        <f t="shared" si="90"/>
        <v>2.7040000000000024</v>
      </c>
      <c r="K64" s="301"/>
      <c r="L64" s="301">
        <f>SUM(L62:L63)</f>
        <v>1.9474021217307453</v>
      </c>
      <c r="M64" s="301">
        <f t="shared" ref="M64" si="98">SUM(M62:M63)</f>
        <v>0.54025306703424614</v>
      </c>
      <c r="N64" s="301">
        <f t="shared" ref="N64" si="99">SUM(N62:N63)</f>
        <v>0.13934481123501699</v>
      </c>
      <c r="O64" s="301">
        <f t="shared" si="91"/>
        <v>2.6270000000000082</v>
      </c>
      <c r="P64" s="301"/>
      <c r="Q64" s="301">
        <f>SUM(Q62:Q63)</f>
        <v>2.0360630424893951</v>
      </c>
      <c r="R64" s="301">
        <f t="shared" ref="R64" si="100">SUM(R62:R63)</f>
        <v>0.56785381452812023</v>
      </c>
      <c r="S64" s="301">
        <f t="shared" ref="S64" si="101">SUM(S62:S63)</f>
        <v>0.14008314298248914</v>
      </c>
      <c r="T64" s="301">
        <f t="shared" si="92"/>
        <v>2.7440000000000047</v>
      </c>
      <c r="U64" s="301"/>
      <c r="V64" s="301">
        <f>SUM(V62:V63)</f>
        <v>2.167960943860475</v>
      </c>
      <c r="W64" s="301">
        <f t="shared" ref="W64" si="102">SUM(W62:W63)</f>
        <v>0.6078823433670385</v>
      </c>
      <c r="X64" s="301">
        <f t="shared" ref="X64" si="103">SUM(X62:X63)</f>
        <v>0.13715671277248365</v>
      </c>
      <c r="Y64" s="301">
        <f t="shared" si="93"/>
        <v>2.9129999999999971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1.1724106090418731</v>
      </c>
      <c r="C71" s="300">
        <v>0.91012704652127374</v>
      </c>
      <c r="D71" s="300">
        <v>5.3669941062756341E-2</v>
      </c>
      <c r="E71" s="300">
        <f>SUM(B71:D71)</f>
        <v>2.1362075966259031</v>
      </c>
      <c r="F71" s="300"/>
      <c r="G71" s="300">
        <v>1.4991287474156412</v>
      </c>
      <c r="H71" s="300">
        <v>1.0656679926340979</v>
      </c>
      <c r="I71" s="300">
        <v>6.9653633453802821E-2</v>
      </c>
      <c r="J71" s="300">
        <f>SUM(G71:I71)</f>
        <v>2.6344503735035421</v>
      </c>
      <c r="K71" s="300"/>
      <c r="L71" s="300">
        <v>1.7909204954568136</v>
      </c>
      <c r="M71" s="300">
        <v>1.0994513771881029</v>
      </c>
      <c r="N71" s="300">
        <v>0.29399046780788718</v>
      </c>
      <c r="O71" s="300">
        <f>SUM(L71:N71)</f>
        <v>3.1843623404528034</v>
      </c>
      <c r="P71" s="300"/>
      <c r="Q71" s="300">
        <v>1.7668283337527926</v>
      </c>
      <c r="R71" s="300">
        <v>1.0918712630855143</v>
      </c>
      <c r="S71" s="300">
        <v>0.29128229970105479</v>
      </c>
      <c r="T71" s="300">
        <f>SUM(Q71:S71)</f>
        <v>3.1499818965393618</v>
      </c>
      <c r="U71" s="300"/>
      <c r="V71" s="300">
        <v>1.8168900257419383</v>
      </c>
      <c r="W71" s="300">
        <v>1.1352718521627621</v>
      </c>
      <c r="X71" s="300">
        <v>0.3080337732064386</v>
      </c>
      <c r="Y71" s="300">
        <f>SUM(V71:X71)</f>
        <v>3.2601956511111387</v>
      </c>
    </row>
    <row r="72" spans="1:25" x14ac:dyDescent="0.2">
      <c r="A72" s="260" t="s">
        <v>364</v>
      </c>
      <c r="B72" s="300">
        <v>8.5228277669890815</v>
      </c>
      <c r="C72" s="300">
        <v>0.26382580223156193</v>
      </c>
      <c r="D72" s="300">
        <v>6.6611388341534354</v>
      </c>
      <c r="E72" s="300">
        <f t="shared" ref="E72:E73" si="104">SUM(B72:D72)</f>
        <v>15.447792403374079</v>
      </c>
      <c r="F72" s="300"/>
      <c r="G72" s="300">
        <v>10.406861356294646</v>
      </c>
      <c r="H72" s="300">
        <v>0.46779858348492248</v>
      </c>
      <c r="I72" s="300">
        <v>6.6508896867169351</v>
      </c>
      <c r="J72" s="300">
        <f t="shared" ref="J72:J73" si="105">SUM(G72:I72)</f>
        <v>17.525549626496506</v>
      </c>
      <c r="K72" s="300"/>
      <c r="L72" s="300">
        <v>10.975165019564798</v>
      </c>
      <c r="M72" s="300">
        <v>0.86582901594545492</v>
      </c>
      <c r="N72" s="300">
        <v>6.6996436240369439</v>
      </c>
      <c r="O72" s="300">
        <f t="shared" ref="O72:O73" si="106">SUM(L72:N72)</f>
        <v>18.540637659547198</v>
      </c>
      <c r="P72" s="300"/>
      <c r="Q72" s="300">
        <v>10.645034103707919</v>
      </c>
      <c r="R72" s="300">
        <v>0.86597440452816388</v>
      </c>
      <c r="S72" s="300">
        <v>6.6470095952245458</v>
      </c>
      <c r="T72" s="300">
        <f t="shared" ref="T72:T73" si="107">SUM(Q72:S72)</f>
        <v>18.158018103460627</v>
      </c>
      <c r="U72" s="300"/>
      <c r="V72" s="300">
        <v>10.457437808292537</v>
      </c>
      <c r="W72" s="300">
        <v>0.91044945350446027</v>
      </c>
      <c r="X72" s="300">
        <v>6.8919170870918887</v>
      </c>
      <c r="Y72" s="300">
        <f t="shared" ref="Y72:Y73" si="108">SUM(V72:X72)</f>
        <v>18.259804348888885</v>
      </c>
    </row>
    <row r="73" spans="1:25" x14ac:dyDescent="0.2">
      <c r="A73" s="264" t="s">
        <v>363</v>
      </c>
      <c r="B73" s="301">
        <f>SUM(B71:B72)</f>
        <v>9.6952383760309537</v>
      </c>
      <c r="C73" s="301">
        <f t="shared" ref="C73" si="109">SUM(C71:C72)</f>
        <v>1.1739528487528357</v>
      </c>
      <c r="D73" s="301">
        <f t="shared" ref="D73" si="110">SUM(D71:D72)</f>
        <v>6.7148087752161913</v>
      </c>
      <c r="E73" s="301">
        <f t="shared" si="104"/>
        <v>17.583999999999982</v>
      </c>
      <c r="F73" s="301"/>
      <c r="G73" s="301">
        <f>SUM(G71:G72)</f>
        <v>11.905990103710288</v>
      </c>
      <c r="H73" s="301">
        <f t="shared" ref="H73" si="111">SUM(H71:H72)</f>
        <v>1.5334665761190205</v>
      </c>
      <c r="I73" s="301">
        <f t="shared" ref="I73" si="112">SUM(I71:I72)</f>
        <v>6.7205433201707381</v>
      </c>
      <c r="J73" s="301">
        <f t="shared" si="105"/>
        <v>20.160000000000046</v>
      </c>
      <c r="K73" s="301"/>
      <c r="L73" s="301">
        <f>SUM(L71:L72)</f>
        <v>12.766085515021611</v>
      </c>
      <c r="M73" s="301">
        <f t="shared" ref="M73" si="113">SUM(M71:M72)</f>
        <v>1.9652803931335578</v>
      </c>
      <c r="N73" s="301">
        <f t="shared" ref="N73" si="114">SUM(N71:N72)</f>
        <v>6.9936340918448314</v>
      </c>
      <c r="O73" s="301">
        <f t="shared" si="106"/>
        <v>21.725000000000001</v>
      </c>
      <c r="P73" s="301"/>
      <c r="Q73" s="301">
        <f>SUM(Q71:Q72)</f>
        <v>12.411862437460712</v>
      </c>
      <c r="R73" s="301">
        <f t="shared" ref="R73" si="115">SUM(R71:R72)</f>
        <v>1.9578456676136782</v>
      </c>
      <c r="S73" s="301">
        <f t="shared" ref="S73" si="116">SUM(S71:S72)</f>
        <v>6.9382918949256007</v>
      </c>
      <c r="T73" s="301">
        <f t="shared" si="107"/>
        <v>21.307999999999993</v>
      </c>
      <c r="U73" s="301"/>
      <c r="V73" s="301">
        <f>SUM(V71:V72)</f>
        <v>12.274327834034477</v>
      </c>
      <c r="W73" s="301">
        <f t="shared" ref="W73" si="117">SUM(W71:W72)</f>
        <v>2.0457213056672225</v>
      </c>
      <c r="X73" s="301">
        <f t="shared" ref="X73" si="118">SUM(X71:X72)</f>
        <v>7.1999508602983271</v>
      </c>
      <c r="Y73" s="301">
        <f t="shared" si="108"/>
        <v>21.520000000000024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7.8412594464469052</v>
      </c>
      <c r="C80" s="300">
        <v>10.332607703846632</v>
      </c>
      <c r="D80" s="300">
        <v>1.5326996316110608</v>
      </c>
      <c r="E80" s="300">
        <f>SUM(B80:D80)</f>
        <v>19.706566781904598</v>
      </c>
      <c r="F80" s="300"/>
      <c r="G80" s="300">
        <v>8.1491277607974677</v>
      </c>
      <c r="H80" s="300">
        <v>9.8627011055761873</v>
      </c>
      <c r="I80" s="300">
        <v>0.86210962506088284</v>
      </c>
      <c r="J80" s="300">
        <f>SUM(G80:I80)</f>
        <v>18.873938491434537</v>
      </c>
      <c r="K80" s="300"/>
      <c r="L80" s="300">
        <v>7.3602201351299836</v>
      </c>
      <c r="M80" s="300">
        <v>10.078596166859574</v>
      </c>
      <c r="N80" s="300">
        <v>0.81645414769804847</v>
      </c>
      <c r="O80" s="300">
        <f>SUM(L80:N80)</f>
        <v>18.255270449687607</v>
      </c>
      <c r="P80" s="300"/>
      <c r="Q80" s="300">
        <v>7.5707075192098925</v>
      </c>
      <c r="R80" s="300">
        <v>9.6072285762199527</v>
      </c>
      <c r="S80" s="300">
        <v>0.83522425294248148</v>
      </c>
      <c r="T80" s="300">
        <f>SUM(Q80:S80)</f>
        <v>18.013160348372327</v>
      </c>
      <c r="U80" s="300"/>
      <c r="V80" s="300">
        <v>8.0593805994479961</v>
      </c>
      <c r="W80" s="300">
        <v>8.833848356750325</v>
      </c>
      <c r="X80" s="300">
        <v>0.88434070938757958</v>
      </c>
      <c r="Y80" s="300">
        <f>SUM(V80:X80)</f>
        <v>17.777569665585901</v>
      </c>
    </row>
    <row r="81" spans="1:25" x14ac:dyDescent="0.2">
      <c r="A81" s="260" t="s">
        <v>364</v>
      </c>
      <c r="B81" s="300">
        <v>14.951090168444951</v>
      </c>
      <c r="C81" s="300">
        <v>3.7517151112125413</v>
      </c>
      <c r="D81" s="300">
        <v>2.3446279384379363</v>
      </c>
      <c r="E81" s="300">
        <f t="shared" ref="E81:E82" si="119">SUM(B81:D81)</f>
        <v>21.047433218095428</v>
      </c>
      <c r="F81" s="300"/>
      <c r="G81" s="300">
        <v>14.973883968139528</v>
      </c>
      <c r="H81" s="300">
        <v>4.9563997427179824</v>
      </c>
      <c r="I81" s="300">
        <v>1.9237777977079633</v>
      </c>
      <c r="J81" s="300">
        <f t="shared" ref="J81:J82" si="120">SUM(G81:I81)</f>
        <v>21.854061508565472</v>
      </c>
      <c r="K81" s="300"/>
      <c r="L81" s="300">
        <v>16.633239841432836</v>
      </c>
      <c r="M81" s="300">
        <v>4.4660230147337314</v>
      </c>
      <c r="N81" s="300">
        <v>2.2194666941457717</v>
      </c>
      <c r="O81" s="300">
        <f t="shared" ref="O81:O82" si="121">SUM(L81:N81)</f>
        <v>23.318729550312341</v>
      </c>
      <c r="P81" s="300"/>
      <c r="Q81" s="300">
        <v>16.843426946488719</v>
      </c>
      <c r="R81" s="300">
        <v>4.4267409714839143</v>
      </c>
      <c r="S81" s="300">
        <v>2.244671733655097</v>
      </c>
      <c r="T81" s="300">
        <f t="shared" ref="T81:T82" si="122">SUM(Q81:S81)</f>
        <v>23.514839651627732</v>
      </c>
      <c r="U81" s="300"/>
      <c r="V81" s="300">
        <v>17.169907116579115</v>
      </c>
      <c r="W81" s="300">
        <v>4.410359112103305</v>
      </c>
      <c r="X81" s="300">
        <v>2.2871641057316836</v>
      </c>
      <c r="Y81" s="300">
        <f t="shared" ref="Y81:Y82" si="123">SUM(V81:X81)</f>
        <v>23.867430334414102</v>
      </c>
    </row>
    <row r="82" spans="1:25" x14ac:dyDescent="0.2">
      <c r="A82" s="264" t="s">
        <v>363</v>
      </c>
      <c r="B82" s="301">
        <f>SUM(B80:B81)</f>
        <v>22.792349614891855</v>
      </c>
      <c r="C82" s="301">
        <f t="shared" ref="C82" si="124">SUM(C80:C81)</f>
        <v>14.084322815059174</v>
      </c>
      <c r="D82" s="301">
        <f t="shared" ref="D82" si="125">SUM(D80:D81)</f>
        <v>3.8773275700489971</v>
      </c>
      <c r="E82" s="301">
        <f t="shared" si="119"/>
        <v>40.754000000000026</v>
      </c>
      <c r="F82" s="301"/>
      <c r="G82" s="301">
        <f>SUM(G80:G81)</f>
        <v>23.123011728936994</v>
      </c>
      <c r="H82" s="301">
        <f t="shared" ref="H82" si="126">SUM(H80:H81)</f>
        <v>14.81910084829417</v>
      </c>
      <c r="I82" s="301">
        <f t="shared" ref="I82" si="127">SUM(I80:I81)</f>
        <v>2.7858874227688464</v>
      </c>
      <c r="J82" s="301">
        <f t="shared" si="120"/>
        <v>40.728000000000009</v>
      </c>
      <c r="K82" s="301"/>
      <c r="L82" s="301">
        <f>SUM(L80:L81)</f>
        <v>23.993459976562818</v>
      </c>
      <c r="M82" s="301">
        <f t="shared" ref="M82" si="128">SUM(M80:M81)</f>
        <v>14.544619181593305</v>
      </c>
      <c r="N82" s="301">
        <f t="shared" ref="N82" si="129">SUM(N80:N81)</f>
        <v>3.0359208418438204</v>
      </c>
      <c r="O82" s="301">
        <f t="shared" si="121"/>
        <v>41.573999999999941</v>
      </c>
      <c r="P82" s="301"/>
      <c r="Q82" s="301">
        <f>SUM(Q80:Q81)</f>
        <v>24.414134465698613</v>
      </c>
      <c r="R82" s="301">
        <f t="shared" ref="R82" si="130">SUM(R80:R81)</f>
        <v>14.033969547703867</v>
      </c>
      <c r="S82" s="301">
        <f t="shared" ref="S82" si="131">SUM(S80:S81)</f>
        <v>3.0798959865975784</v>
      </c>
      <c r="T82" s="301">
        <f t="shared" si="122"/>
        <v>41.528000000000056</v>
      </c>
      <c r="U82" s="301"/>
      <c r="V82" s="301">
        <f>SUM(V80:V81)</f>
        <v>25.229287716027109</v>
      </c>
      <c r="W82" s="301">
        <f t="shared" ref="W82" si="132">SUM(W80:W81)</f>
        <v>13.244207468853631</v>
      </c>
      <c r="X82" s="301">
        <f t="shared" ref="X82" si="133">SUM(X80:X81)</f>
        <v>3.1715048151192633</v>
      </c>
      <c r="Y82" s="301">
        <f t="shared" si="123"/>
        <v>41.645000000000003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1.4743275531439508</v>
      </c>
      <c r="C89" s="300">
        <v>0.92915880125242845</v>
      </c>
      <c r="D89" s="300">
        <v>0.15735000805167337</v>
      </c>
      <c r="E89" s="300">
        <f>SUM(B89:D89)</f>
        <v>2.5608363624480526</v>
      </c>
      <c r="F89" s="300"/>
      <c r="G89" s="300">
        <v>1.6348403229831359</v>
      </c>
      <c r="H89" s="300">
        <v>0.93419447030674907</v>
      </c>
      <c r="I89" s="300">
        <v>0.14743114625200512</v>
      </c>
      <c r="J89" s="300">
        <f>SUM(G89:I89)</f>
        <v>2.71646593954189</v>
      </c>
      <c r="K89" s="300"/>
      <c r="L89" s="300">
        <v>1.5888433226591814</v>
      </c>
      <c r="M89" s="300">
        <v>1.2319027145084933</v>
      </c>
      <c r="N89" s="300">
        <v>0.10999428532597705</v>
      </c>
      <c r="O89" s="300">
        <f>SUM(L89:N89)</f>
        <v>2.9307403224936519</v>
      </c>
      <c r="P89" s="300"/>
      <c r="Q89" s="300">
        <v>1.7786866206278034</v>
      </c>
      <c r="R89" s="300">
        <v>1.3781498452661389</v>
      </c>
      <c r="S89" s="300">
        <v>0.11676886446819289</v>
      </c>
      <c r="T89" s="300">
        <f>SUM(Q89:S89)</f>
        <v>3.2736053303621353</v>
      </c>
      <c r="U89" s="300"/>
      <c r="V89" s="300">
        <v>1.9178542956687097</v>
      </c>
      <c r="W89" s="300">
        <v>1.5409157389114574</v>
      </c>
      <c r="X89" s="300">
        <v>0.11878145527792419</v>
      </c>
      <c r="Y89" s="300">
        <f>SUM(V89:X89)</f>
        <v>3.5775514898580911</v>
      </c>
    </row>
    <row r="90" spans="1:25" x14ac:dyDescent="0.2">
      <c r="A90" s="260" t="s">
        <v>364</v>
      </c>
      <c r="B90" s="300">
        <v>7.239220963733934</v>
      </c>
      <c r="C90" s="300">
        <v>0.75546680422545176</v>
      </c>
      <c r="D90" s="300">
        <v>2.2074758695925469</v>
      </c>
      <c r="E90" s="300">
        <f t="shared" ref="E90:E91" si="134">SUM(B90:D90)</f>
        <v>10.202163637551934</v>
      </c>
      <c r="F90" s="300"/>
      <c r="G90" s="300">
        <v>6.4060101885912699</v>
      </c>
      <c r="H90" s="300">
        <v>1.1256666807755908</v>
      </c>
      <c r="I90" s="300">
        <v>1.3698571910912729</v>
      </c>
      <c r="J90" s="300">
        <f t="shared" ref="J90:J91" si="135">SUM(G90:I90)</f>
        <v>8.9015340604581326</v>
      </c>
      <c r="K90" s="300"/>
      <c r="L90" s="300">
        <v>6.8846271854812739</v>
      </c>
      <c r="M90" s="300">
        <v>1.0834686713336488</v>
      </c>
      <c r="N90" s="300">
        <v>1.3311638206914234</v>
      </c>
      <c r="O90" s="300">
        <f t="shared" ref="O90:O91" si="136">SUM(L90:N90)</f>
        <v>9.2992596775063454</v>
      </c>
      <c r="P90" s="300"/>
      <c r="Q90" s="300">
        <v>7.3633695743667849</v>
      </c>
      <c r="R90" s="300">
        <v>1.160675989426629</v>
      </c>
      <c r="S90" s="300">
        <v>1.4563491058444198</v>
      </c>
      <c r="T90" s="300">
        <f t="shared" ref="T90:T91" si="137">SUM(Q90:S90)</f>
        <v>9.9803946696378354</v>
      </c>
      <c r="U90" s="300"/>
      <c r="V90" s="300">
        <v>7.4149627505847135</v>
      </c>
      <c r="W90" s="300">
        <v>1.2347595784551915</v>
      </c>
      <c r="X90" s="300">
        <v>1.5597261811020038</v>
      </c>
      <c r="Y90" s="300">
        <f t="shared" ref="Y90:Y91" si="138">SUM(V90:X90)</f>
        <v>10.209448510141909</v>
      </c>
    </row>
    <row r="91" spans="1:25" x14ac:dyDescent="0.2">
      <c r="A91" s="264" t="s">
        <v>363</v>
      </c>
      <c r="B91" s="301">
        <f>SUM(B89:B90)</f>
        <v>8.7135485168778857</v>
      </c>
      <c r="C91" s="301">
        <f t="shared" ref="C91" si="139">SUM(C89:C90)</f>
        <v>1.6846256054778803</v>
      </c>
      <c r="D91" s="301">
        <f t="shared" ref="D91" si="140">SUM(D89:D90)</f>
        <v>2.3648258776442201</v>
      </c>
      <c r="E91" s="301">
        <f t="shared" si="134"/>
        <v>12.762999999999986</v>
      </c>
      <c r="F91" s="301"/>
      <c r="G91" s="301">
        <f>SUM(G89:G90)</f>
        <v>8.0408505115744049</v>
      </c>
      <c r="H91" s="301">
        <f t="shared" ref="H91" si="141">SUM(H89:H90)</f>
        <v>2.0598611510823401</v>
      </c>
      <c r="I91" s="301">
        <f t="shared" ref="I91" si="142">SUM(I89:I90)</f>
        <v>1.5172883373432779</v>
      </c>
      <c r="J91" s="301">
        <f t="shared" si="135"/>
        <v>11.618000000000023</v>
      </c>
      <c r="K91" s="301"/>
      <c r="L91" s="301">
        <f>SUM(L89:L90)</f>
        <v>8.4734705081404549</v>
      </c>
      <c r="M91" s="301">
        <f t="shared" ref="M91" si="143">SUM(M89:M90)</f>
        <v>2.3153713858421421</v>
      </c>
      <c r="N91" s="301">
        <f t="shared" ref="N91" si="144">SUM(N89:N90)</f>
        <v>1.4411581060174004</v>
      </c>
      <c r="O91" s="301">
        <f t="shared" si="136"/>
        <v>12.229999999999997</v>
      </c>
      <c r="P91" s="301"/>
      <c r="Q91" s="301">
        <f>SUM(Q89:Q90)</f>
        <v>9.1420561949945878</v>
      </c>
      <c r="R91" s="301">
        <f t="shared" ref="R91" si="145">SUM(R89:R90)</f>
        <v>2.5388258346927679</v>
      </c>
      <c r="S91" s="301">
        <f t="shared" ref="S91" si="146">SUM(S89:S90)</f>
        <v>1.5731179703126126</v>
      </c>
      <c r="T91" s="301">
        <f t="shared" si="137"/>
        <v>13.253999999999968</v>
      </c>
      <c r="U91" s="301"/>
      <c r="V91" s="301">
        <f>SUM(V89:V90)</f>
        <v>9.3328170462534228</v>
      </c>
      <c r="W91" s="301">
        <f t="shared" ref="W91" si="147">SUM(W89:W90)</f>
        <v>2.7756753173666491</v>
      </c>
      <c r="X91" s="301">
        <f t="shared" ref="X91" si="148">SUM(X89:X90)</f>
        <v>1.6785076363799281</v>
      </c>
      <c r="Y91" s="301">
        <f t="shared" si="138"/>
        <v>13.787000000000001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2.4647727487436262</v>
      </c>
      <c r="C98" s="300">
        <v>5.4207531935877267</v>
      </c>
      <c r="D98" s="300">
        <v>0.57418325186019481</v>
      </c>
      <c r="E98" s="300">
        <f>SUM(B98:D98)</f>
        <v>8.4597091941915483</v>
      </c>
      <c r="F98" s="300"/>
      <c r="G98" s="300">
        <v>3.5595246235690148</v>
      </c>
      <c r="H98" s="300">
        <v>5.5738284906371955</v>
      </c>
      <c r="I98" s="300">
        <v>1.099330268198077</v>
      </c>
      <c r="J98" s="300">
        <f>SUM(G98:I98)</f>
        <v>10.232683382404288</v>
      </c>
      <c r="K98" s="300"/>
      <c r="L98" s="300">
        <v>2.8122274021478528</v>
      </c>
      <c r="M98" s="300">
        <v>5.067336353085774</v>
      </c>
      <c r="N98" s="300">
        <v>0.61048524572624818</v>
      </c>
      <c r="O98" s="300">
        <f>SUM(L98:N98)</f>
        <v>8.4900490009598748</v>
      </c>
      <c r="P98" s="300"/>
      <c r="Q98" s="300">
        <v>2.7951070528879201</v>
      </c>
      <c r="R98" s="300">
        <v>4.995969684543482</v>
      </c>
      <c r="S98" s="300">
        <v>0.62378877670825328</v>
      </c>
      <c r="T98" s="300">
        <f>SUM(Q98:S98)</f>
        <v>8.4148655141396542</v>
      </c>
      <c r="U98" s="300"/>
      <c r="V98" s="300">
        <v>3.1200914884551478</v>
      </c>
      <c r="W98" s="300">
        <v>5.5017146430692199</v>
      </c>
      <c r="X98" s="300">
        <v>0.71084579337163756</v>
      </c>
      <c r="Y98" s="300">
        <f>SUM(V98:X98)</f>
        <v>9.3326519248960054</v>
      </c>
    </row>
    <row r="99" spans="1:25" x14ac:dyDescent="0.2">
      <c r="A99" s="260" t="s">
        <v>364</v>
      </c>
      <c r="B99" s="300">
        <v>3.3357312726150923</v>
      </c>
      <c r="C99" s="300">
        <v>3.4728213215527655</v>
      </c>
      <c r="D99" s="300">
        <v>0.98573821164058151</v>
      </c>
      <c r="E99" s="300">
        <f t="shared" ref="E99:E100" si="149">SUM(B99:D99)</f>
        <v>7.7942908058084388</v>
      </c>
      <c r="F99" s="300"/>
      <c r="G99" s="300">
        <v>3.4012226440253048</v>
      </c>
      <c r="H99" s="300">
        <v>3.5025793354680417</v>
      </c>
      <c r="I99" s="300">
        <v>0.85151463810235617</v>
      </c>
      <c r="J99" s="300">
        <f t="shared" ref="J99:J100" si="150">SUM(G99:I99)</f>
        <v>7.7553166175957031</v>
      </c>
      <c r="K99" s="300"/>
      <c r="L99" s="300">
        <v>3.3200322334498371</v>
      </c>
      <c r="M99" s="300">
        <v>3.4401798987991308</v>
      </c>
      <c r="N99" s="300">
        <v>0.47373886679115512</v>
      </c>
      <c r="O99" s="300">
        <f t="shared" ref="O99:O100" si="151">SUM(L99:N99)</f>
        <v>7.2339509990401236</v>
      </c>
      <c r="P99" s="300"/>
      <c r="Q99" s="300">
        <v>3.3034042584406906</v>
      </c>
      <c r="R99" s="300">
        <v>3.374579296454054</v>
      </c>
      <c r="S99" s="300">
        <v>0.48115093096560702</v>
      </c>
      <c r="T99" s="300">
        <f t="shared" ref="T99:T100" si="152">SUM(Q99:S99)</f>
        <v>7.1591344858603518</v>
      </c>
      <c r="U99" s="300"/>
      <c r="V99" s="300">
        <v>3.7128171181061789</v>
      </c>
      <c r="W99" s="300">
        <v>3.7004545825612349</v>
      </c>
      <c r="X99" s="300">
        <v>0.54607637443657497</v>
      </c>
      <c r="Y99" s="300">
        <f t="shared" ref="Y99:Y100" si="153">SUM(V99:X99)</f>
        <v>7.9593480751039891</v>
      </c>
    </row>
    <row r="100" spans="1:25" x14ac:dyDescent="0.2">
      <c r="A100" s="264" t="s">
        <v>363</v>
      </c>
      <c r="B100" s="301">
        <f>SUM(B98:B99)</f>
        <v>5.8005040213587185</v>
      </c>
      <c r="C100" s="301">
        <f t="shared" ref="C100" si="154">SUM(C98:C99)</f>
        <v>8.893574515140493</v>
      </c>
      <c r="D100" s="301">
        <f t="shared" ref="D100" si="155">SUM(D98:D99)</f>
        <v>1.5599214635007763</v>
      </c>
      <c r="E100" s="301">
        <f t="shared" si="149"/>
        <v>16.253999999999987</v>
      </c>
      <c r="F100" s="301"/>
      <c r="G100" s="301">
        <f>SUM(G98:G99)</f>
        <v>6.9607472675943196</v>
      </c>
      <c r="H100" s="301">
        <f t="shared" ref="H100" si="156">SUM(H98:H99)</f>
        <v>9.0764078261052372</v>
      </c>
      <c r="I100" s="301">
        <f t="shared" ref="I100" si="157">SUM(I98:I99)</f>
        <v>1.9508449063004332</v>
      </c>
      <c r="J100" s="301">
        <f t="shared" si="150"/>
        <v>17.987999999999989</v>
      </c>
      <c r="K100" s="301"/>
      <c r="L100" s="301">
        <f>SUM(L98:L99)</f>
        <v>6.1322596355976895</v>
      </c>
      <c r="M100" s="301">
        <f t="shared" ref="M100" si="158">SUM(M98:M99)</f>
        <v>8.5075162518849048</v>
      </c>
      <c r="N100" s="301">
        <f t="shared" ref="N100" si="159">SUM(N98:N99)</f>
        <v>1.0842241125174032</v>
      </c>
      <c r="O100" s="301">
        <f t="shared" si="151"/>
        <v>15.723999999999997</v>
      </c>
      <c r="P100" s="301"/>
      <c r="Q100" s="301">
        <f>SUM(Q98:Q99)</f>
        <v>6.0985113113286111</v>
      </c>
      <c r="R100" s="301">
        <f t="shared" ref="R100" si="160">SUM(R98:R99)</f>
        <v>8.3705489809975369</v>
      </c>
      <c r="S100" s="301">
        <f t="shared" ref="S100" si="161">SUM(S98:S99)</f>
        <v>1.1049397076738603</v>
      </c>
      <c r="T100" s="301">
        <f t="shared" si="152"/>
        <v>15.574000000000009</v>
      </c>
      <c r="U100" s="301"/>
      <c r="V100" s="301">
        <f>SUM(V98:V99)</f>
        <v>6.8329086065613271</v>
      </c>
      <c r="W100" s="301">
        <f t="shared" ref="W100" si="162">SUM(W98:W99)</f>
        <v>9.2021692256304544</v>
      </c>
      <c r="X100" s="301">
        <f t="shared" ref="X100" si="163">SUM(X98:X99)</f>
        <v>1.2569221678082125</v>
      </c>
      <c r="Y100" s="301">
        <f t="shared" si="153"/>
        <v>17.291999999999994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0.1497113997091199</v>
      </c>
      <c r="C107" s="300">
        <v>0.14260010822610125</v>
      </c>
      <c r="D107" s="300">
        <v>5.9884559885465476E-2</v>
      </c>
      <c r="E107" s="300">
        <f>SUM(B107:D107)</f>
        <v>0.35219606782068663</v>
      </c>
      <c r="F107" s="300"/>
      <c r="G107" s="300">
        <v>0.43813746466949077</v>
      </c>
      <c r="H107" s="300">
        <v>0.16306792491113564</v>
      </c>
      <c r="I107" s="300">
        <v>0.41426826807181932</v>
      </c>
      <c r="J107" s="300">
        <f>SUM(G107:I107)</f>
        <v>1.0154736576524457</v>
      </c>
      <c r="K107" s="300"/>
      <c r="L107" s="300">
        <v>0.37989590354846742</v>
      </c>
      <c r="M107" s="300">
        <v>0.17907194711342503</v>
      </c>
      <c r="N107" s="300">
        <v>0.19847238785923071</v>
      </c>
      <c r="O107" s="300">
        <f>SUM(L107:N107)</f>
        <v>0.75744023852112319</v>
      </c>
      <c r="P107" s="300"/>
      <c r="Q107" s="300">
        <v>0.37331003560740561</v>
      </c>
      <c r="R107" s="300">
        <v>0.17876486878259704</v>
      </c>
      <c r="S107" s="300">
        <v>0.19313200580096979</v>
      </c>
      <c r="T107" s="300">
        <f>SUM(Q107:S107)</f>
        <v>0.7452069101909724</v>
      </c>
      <c r="U107" s="300"/>
      <c r="V107" s="300">
        <v>0.3827672139640042</v>
      </c>
      <c r="W107" s="300">
        <v>0.1821525082698793</v>
      </c>
      <c r="X107" s="300">
        <v>0.18803218898225627</v>
      </c>
      <c r="Y107" s="300">
        <f>SUM(V107:X107)</f>
        <v>0.7529519112161398</v>
      </c>
    </row>
    <row r="108" spans="1:25" x14ac:dyDescent="0.2">
      <c r="A108" s="260" t="s">
        <v>364</v>
      </c>
      <c r="B108" s="300">
        <v>0.18317189754490268</v>
      </c>
      <c r="C108" s="300">
        <v>7.3433441558495835E-2</v>
      </c>
      <c r="D108" s="300">
        <v>0.22119859307591391</v>
      </c>
      <c r="E108" s="300">
        <f t="shared" ref="E108:E109" si="164">SUM(B108:D108)</f>
        <v>0.47780393217931239</v>
      </c>
      <c r="F108" s="300"/>
      <c r="G108" s="300">
        <v>0.57113938231545913</v>
      </c>
      <c r="H108" s="300">
        <v>4.2230117077415315E-2</v>
      </c>
      <c r="I108" s="300">
        <v>0.64515684295467668</v>
      </c>
      <c r="J108" s="300">
        <f t="shared" ref="J108:J109" si="165">SUM(G108:I108)</f>
        <v>1.258526342347551</v>
      </c>
      <c r="K108" s="300"/>
      <c r="L108" s="300">
        <v>0.6462110448537205</v>
      </c>
      <c r="M108" s="300">
        <v>5.5144283122067081E-2</v>
      </c>
      <c r="N108" s="300">
        <v>0.35520443350309294</v>
      </c>
      <c r="O108" s="300">
        <f t="shared" ref="O108:O109" si="166">SUM(L108:N108)</f>
        <v>1.0565597614788804</v>
      </c>
      <c r="P108" s="300"/>
      <c r="Q108" s="300">
        <v>0.63227179215512175</v>
      </c>
      <c r="R108" s="300">
        <v>5.687973097574614E-2</v>
      </c>
      <c r="S108" s="300">
        <v>0.3516415666781586</v>
      </c>
      <c r="T108" s="300">
        <f t="shared" ref="T108:T109" si="167">SUM(Q108:S108)</f>
        <v>1.0407930898090265</v>
      </c>
      <c r="U108" s="300"/>
      <c r="V108" s="300">
        <v>0.6361814523901671</v>
      </c>
      <c r="W108" s="300">
        <v>6.1736647412648574E-2</v>
      </c>
      <c r="X108" s="300">
        <v>0.36112998898104365</v>
      </c>
      <c r="Y108" s="300">
        <f t="shared" ref="Y108:Y109" si="168">SUM(V108:X108)</f>
        <v>1.0590480887838594</v>
      </c>
    </row>
    <row r="109" spans="1:25" x14ac:dyDescent="0.2">
      <c r="A109" s="264" t="s">
        <v>363</v>
      </c>
      <c r="B109" s="301">
        <f>SUM(B107:B108)</f>
        <v>0.33288329725402255</v>
      </c>
      <c r="C109" s="301">
        <f t="shared" ref="C109" si="169">SUM(C107:C108)</f>
        <v>0.2160335497845971</v>
      </c>
      <c r="D109" s="301">
        <f t="shared" ref="D109" si="170">SUM(D107:D108)</f>
        <v>0.28108315296137937</v>
      </c>
      <c r="E109" s="301">
        <f t="shared" si="164"/>
        <v>0.82999999999999896</v>
      </c>
      <c r="F109" s="301"/>
      <c r="G109" s="301">
        <f>SUM(G107:G108)</f>
        <v>1.00927684698495</v>
      </c>
      <c r="H109" s="301">
        <f t="shared" ref="H109" si="171">SUM(H107:H108)</f>
        <v>0.20529804198855095</v>
      </c>
      <c r="I109" s="301">
        <f t="shared" ref="I109" si="172">SUM(I107:I108)</f>
        <v>1.0594251110264961</v>
      </c>
      <c r="J109" s="301">
        <f t="shared" si="165"/>
        <v>2.2739999999999969</v>
      </c>
      <c r="K109" s="301"/>
      <c r="L109" s="301">
        <f>SUM(L107:L108)</f>
        <v>1.0261069484021879</v>
      </c>
      <c r="M109" s="301">
        <f t="shared" ref="M109" si="173">SUM(M107:M108)</f>
        <v>0.2342162302354921</v>
      </c>
      <c r="N109" s="301">
        <f t="shared" ref="N109" si="174">SUM(N107:N108)</f>
        <v>0.55367682136232366</v>
      </c>
      <c r="O109" s="301">
        <f t="shared" si="166"/>
        <v>1.8140000000000036</v>
      </c>
      <c r="P109" s="301"/>
      <c r="Q109" s="301">
        <f>SUM(Q107:Q108)</f>
        <v>1.0055818277625272</v>
      </c>
      <c r="R109" s="301">
        <f t="shared" ref="R109" si="175">SUM(R107:R108)</f>
        <v>0.23564459975834318</v>
      </c>
      <c r="S109" s="301">
        <f t="shared" ref="S109" si="176">SUM(S107:S108)</f>
        <v>0.54477357247912839</v>
      </c>
      <c r="T109" s="301">
        <f t="shared" si="167"/>
        <v>1.7859999999999987</v>
      </c>
      <c r="U109" s="301"/>
      <c r="V109" s="301">
        <f>SUM(V107:V108)</f>
        <v>1.0189486663541714</v>
      </c>
      <c r="W109" s="301">
        <f t="shared" ref="W109" si="177">SUM(W107:W108)</f>
        <v>0.24388915568252789</v>
      </c>
      <c r="X109" s="301">
        <f t="shared" ref="X109" si="178">SUM(X107:X108)</f>
        <v>0.54916217796329991</v>
      </c>
      <c r="Y109" s="301">
        <f t="shared" si="168"/>
        <v>1.8119999999999994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0.77036130809023307</v>
      </c>
      <c r="C116" s="300">
        <v>0.37461589690013503</v>
      </c>
      <c r="D116" s="300">
        <v>4.1652854001364134E-2</v>
      </c>
      <c r="E116" s="300">
        <f>SUM(B116:D116)</f>
        <v>1.1866300589917322</v>
      </c>
      <c r="F116" s="300"/>
      <c r="G116" s="300">
        <v>0.91176063038192978</v>
      </c>
      <c r="H116" s="300">
        <v>0.38778798115911822</v>
      </c>
      <c r="I116" s="300">
        <v>3.2821204983959192E-2</v>
      </c>
      <c r="J116" s="300">
        <f>SUM(G116:I116)</f>
        <v>1.3323698165250071</v>
      </c>
      <c r="K116" s="300"/>
      <c r="L116" s="300">
        <v>0.88988062942817192</v>
      </c>
      <c r="M116" s="300">
        <v>0.27460824547751417</v>
      </c>
      <c r="N116" s="300">
        <v>4.7707033831487847E-2</v>
      </c>
      <c r="O116" s="300">
        <f>SUM(L116:N116)</f>
        <v>1.2121959087371739</v>
      </c>
      <c r="P116" s="300"/>
      <c r="Q116" s="300">
        <v>0.95184214035843739</v>
      </c>
      <c r="R116" s="300">
        <v>0.28301542153615472</v>
      </c>
      <c r="S116" s="300">
        <v>5.0590640415621578E-2</v>
      </c>
      <c r="T116" s="300">
        <f>SUM(Q116:S116)</f>
        <v>1.2854482023102136</v>
      </c>
      <c r="U116" s="300"/>
      <c r="V116" s="300">
        <v>1.0313511690572474</v>
      </c>
      <c r="W116" s="300">
        <v>0.2840007447178558</v>
      </c>
      <c r="X116" s="300">
        <v>5.2705078124500745E-2</v>
      </c>
      <c r="Y116" s="300">
        <f>SUM(V116:X116)</f>
        <v>1.3680569918996039</v>
      </c>
    </row>
    <row r="117" spans="1:25" x14ac:dyDescent="0.2">
      <c r="A117" s="260" t="s">
        <v>364</v>
      </c>
      <c r="B117" s="300">
        <v>2.4427970031377124</v>
      </c>
      <c r="C117" s="300">
        <v>0.21813625619306573</v>
      </c>
      <c r="D117" s="300">
        <v>0.36543668167749394</v>
      </c>
      <c r="E117" s="300">
        <f t="shared" ref="E117:E118" si="179">SUM(B117:D117)</f>
        <v>3.0263699410082721</v>
      </c>
      <c r="F117" s="300"/>
      <c r="G117" s="300">
        <v>3.18949003594776</v>
      </c>
      <c r="H117" s="300">
        <v>0.15072866175036689</v>
      </c>
      <c r="I117" s="300">
        <v>0.34641148577686715</v>
      </c>
      <c r="J117" s="300">
        <f t="shared" ref="J117:J118" si="180">SUM(G117:I117)</f>
        <v>3.6866301834749939</v>
      </c>
      <c r="K117" s="300"/>
      <c r="L117" s="300">
        <v>3.2146420456222544</v>
      </c>
      <c r="M117" s="300">
        <v>0.21269060582510141</v>
      </c>
      <c r="N117" s="300">
        <v>0.32247143981547333</v>
      </c>
      <c r="O117" s="300">
        <f t="shared" ref="O117:O118" si="181">SUM(L117:N117)</f>
        <v>3.7498040912628294</v>
      </c>
      <c r="P117" s="300"/>
      <c r="Q117" s="300">
        <v>3.3355993066857832</v>
      </c>
      <c r="R117" s="300">
        <v>0.22404426469599889</v>
      </c>
      <c r="S117" s="300">
        <v>0.344908226308004</v>
      </c>
      <c r="T117" s="300">
        <f t="shared" ref="T117:T118" si="182">SUM(Q117:S117)</f>
        <v>3.9045517976897863</v>
      </c>
      <c r="U117" s="300"/>
      <c r="V117" s="300">
        <v>3.427953448183136</v>
      </c>
      <c r="W117" s="300">
        <v>0.2346323909596344</v>
      </c>
      <c r="X117" s="300">
        <v>0.36635716895763298</v>
      </c>
      <c r="Y117" s="300">
        <f t="shared" ref="Y117:Y118" si="183">SUM(V117:X117)</f>
        <v>4.028943008100403</v>
      </c>
    </row>
    <row r="118" spans="1:25" x14ac:dyDescent="0.2">
      <c r="A118" s="264" t="s">
        <v>363</v>
      </c>
      <c r="B118" s="301">
        <f>SUM(B116:B117)</f>
        <v>3.2131583112279456</v>
      </c>
      <c r="C118" s="301">
        <f t="shared" ref="C118" si="184">SUM(C116:C117)</f>
        <v>0.59275215309320073</v>
      </c>
      <c r="D118" s="301">
        <f t="shared" ref="D118" si="185">SUM(D116:D117)</f>
        <v>0.40708953567885808</v>
      </c>
      <c r="E118" s="301">
        <f t="shared" si="179"/>
        <v>4.2130000000000045</v>
      </c>
      <c r="F118" s="301"/>
      <c r="G118" s="301">
        <f>SUM(G116:G117)</f>
        <v>4.1012506663296895</v>
      </c>
      <c r="H118" s="301">
        <f t="shared" ref="H118" si="186">SUM(H116:H117)</f>
        <v>0.53851664290948509</v>
      </c>
      <c r="I118" s="301">
        <f t="shared" ref="I118" si="187">SUM(I116:I117)</f>
        <v>0.37923269076082633</v>
      </c>
      <c r="J118" s="301">
        <f t="shared" si="180"/>
        <v>5.019000000000001</v>
      </c>
      <c r="K118" s="301"/>
      <c r="L118" s="301">
        <f>SUM(L116:L117)</f>
        <v>4.1045226750504265</v>
      </c>
      <c r="M118" s="301">
        <f t="shared" ref="M118" si="188">SUM(M116:M117)</f>
        <v>0.48729885130261558</v>
      </c>
      <c r="N118" s="301">
        <f t="shared" ref="N118" si="189">SUM(N116:N117)</f>
        <v>0.37017847364696116</v>
      </c>
      <c r="O118" s="301">
        <f t="shared" si="181"/>
        <v>4.9620000000000033</v>
      </c>
      <c r="P118" s="301"/>
      <c r="Q118" s="301">
        <f>SUM(Q116:Q117)</f>
        <v>4.2874414470442206</v>
      </c>
      <c r="R118" s="301">
        <f t="shared" ref="R118" si="190">SUM(R116:R117)</f>
        <v>0.50705968623215358</v>
      </c>
      <c r="S118" s="301">
        <f t="shared" ref="S118" si="191">SUM(S116:S117)</f>
        <v>0.39549886672362555</v>
      </c>
      <c r="T118" s="301">
        <f t="shared" si="182"/>
        <v>5.1899999999999995</v>
      </c>
      <c r="U118" s="301"/>
      <c r="V118" s="301">
        <f>SUM(V116:V117)</f>
        <v>4.4593046172403836</v>
      </c>
      <c r="W118" s="301">
        <f t="shared" ref="W118" si="192">SUM(W116:W117)</f>
        <v>0.51863313567749025</v>
      </c>
      <c r="X118" s="301">
        <f t="shared" ref="X118" si="193">SUM(X116:X117)</f>
        <v>0.41906224708213374</v>
      </c>
      <c r="Y118" s="301">
        <f t="shared" si="183"/>
        <v>5.3970000000000073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1.0112778007708494</v>
      </c>
      <c r="C125" s="300">
        <v>0.4251128212899361</v>
      </c>
      <c r="D125" s="300">
        <v>4.4964851541742672E-2</v>
      </c>
      <c r="E125" s="300">
        <f>SUM(B125:D125)</f>
        <v>1.4813554736025281</v>
      </c>
      <c r="F125" s="300"/>
      <c r="G125" s="300">
        <v>0.84605206902357788</v>
      </c>
      <c r="H125" s="300">
        <v>0.34350741728436379</v>
      </c>
      <c r="I125" s="300">
        <v>6.3192095415889854E-2</v>
      </c>
      <c r="J125" s="300">
        <f>SUM(G125:I125)</f>
        <v>1.2527515817238315</v>
      </c>
      <c r="K125" s="300"/>
      <c r="L125" s="300">
        <v>0.84839656930566965</v>
      </c>
      <c r="M125" s="300">
        <v>0.36488744229347403</v>
      </c>
      <c r="N125" s="300">
        <v>6.6467089014772274E-2</v>
      </c>
      <c r="O125" s="300">
        <f>SUM(L125:N125)</f>
        <v>1.2797511006139159</v>
      </c>
      <c r="P125" s="300"/>
      <c r="Q125" s="300">
        <v>0.852886173356458</v>
      </c>
      <c r="R125" s="300">
        <v>0.36288604022316184</v>
      </c>
      <c r="S125" s="300">
        <v>6.9860761683284783E-2</v>
      </c>
      <c r="T125" s="300">
        <f>SUM(Q125:S125)</f>
        <v>1.2856329752629045</v>
      </c>
      <c r="U125" s="300"/>
      <c r="V125" s="300">
        <v>0.83374772980768985</v>
      </c>
      <c r="W125" s="300">
        <v>0.35148220432496385</v>
      </c>
      <c r="X125" s="300">
        <v>6.9562833753587489E-2</v>
      </c>
      <c r="Y125" s="300">
        <f>SUM(V125:X125)</f>
        <v>1.2547927678862412</v>
      </c>
    </row>
    <row r="126" spans="1:25" x14ac:dyDescent="0.2">
      <c r="A126" s="260" t="s">
        <v>364</v>
      </c>
      <c r="B126" s="300">
        <v>1.1787830880942325</v>
      </c>
      <c r="C126" s="300">
        <v>4.427467730430585E-2</v>
      </c>
      <c r="D126" s="300">
        <v>4.6586760998934017E-2</v>
      </c>
      <c r="E126" s="300">
        <f t="shared" ref="E126:E127" si="194">SUM(B126:D126)</f>
        <v>1.2696445263974725</v>
      </c>
      <c r="F126" s="300"/>
      <c r="G126" s="300">
        <v>1.0343924831058018</v>
      </c>
      <c r="H126" s="300">
        <v>5.7240395229831466E-2</v>
      </c>
      <c r="I126" s="300">
        <v>7.1615539940530604E-2</v>
      </c>
      <c r="J126" s="300">
        <f t="shared" ref="J126:J127" si="195">SUM(G126:I126)</f>
        <v>1.1632484182761638</v>
      </c>
      <c r="K126" s="300"/>
      <c r="L126" s="300">
        <v>1.0065479974190881</v>
      </c>
      <c r="M126" s="300">
        <v>5.6146515623971681E-2</v>
      </c>
      <c r="N126" s="300">
        <v>7.5554386343022459E-2</v>
      </c>
      <c r="O126" s="300">
        <f t="shared" ref="O126:O127" si="196">SUM(L126:N126)</f>
        <v>1.1382488993860822</v>
      </c>
      <c r="P126" s="300"/>
      <c r="Q126" s="300">
        <v>1.0162628755404643</v>
      </c>
      <c r="R126" s="300">
        <v>5.904046696618083E-2</v>
      </c>
      <c r="S126" s="300">
        <v>8.0063682230450545E-2</v>
      </c>
      <c r="T126" s="300">
        <f t="shared" ref="T126:T127" si="197">SUM(Q126:S126)</f>
        <v>1.1553670247370957</v>
      </c>
      <c r="U126" s="300"/>
      <c r="V126" s="300">
        <v>0.99663447724033316</v>
      </c>
      <c r="W126" s="300">
        <v>6.1869697214894846E-2</v>
      </c>
      <c r="X126" s="300">
        <v>8.1703057658537276E-2</v>
      </c>
      <c r="Y126" s="300">
        <f t="shared" ref="Y126:Y127" si="198">SUM(V126:X126)</f>
        <v>1.1402072321137653</v>
      </c>
    </row>
    <row r="127" spans="1:25" x14ac:dyDescent="0.2">
      <c r="A127" s="264" t="s">
        <v>363</v>
      </c>
      <c r="B127" s="301">
        <f>SUM(B125:B126)</f>
        <v>2.1900608888650819</v>
      </c>
      <c r="C127" s="301">
        <f t="shared" ref="C127" si="199">SUM(C125:C126)</f>
        <v>0.46938749859424195</v>
      </c>
      <c r="D127" s="301">
        <f t="shared" ref="D127" si="200">SUM(D125:D126)</f>
        <v>9.1551612540676688E-2</v>
      </c>
      <c r="E127" s="301">
        <f t="shared" si="194"/>
        <v>2.7510000000000008</v>
      </c>
      <c r="F127" s="301"/>
      <c r="G127" s="301">
        <f>SUM(G125:G126)</f>
        <v>1.8804445521293798</v>
      </c>
      <c r="H127" s="301">
        <f t="shared" ref="H127" si="201">SUM(H125:H126)</f>
        <v>0.40074781251419528</v>
      </c>
      <c r="I127" s="301">
        <f t="shared" ref="I127" si="202">SUM(I125:I126)</f>
        <v>0.13480763535642046</v>
      </c>
      <c r="J127" s="301">
        <f t="shared" si="195"/>
        <v>2.4159999999999955</v>
      </c>
      <c r="K127" s="301"/>
      <c r="L127" s="301">
        <f>SUM(L125:L126)</f>
        <v>1.8549445667247577</v>
      </c>
      <c r="M127" s="301">
        <f t="shared" ref="M127" si="203">SUM(M125:M126)</f>
        <v>0.42103395791744569</v>
      </c>
      <c r="N127" s="301">
        <f t="shared" ref="N127" si="204">SUM(N125:N126)</f>
        <v>0.14202147535779475</v>
      </c>
      <c r="O127" s="301">
        <f t="shared" si="196"/>
        <v>2.4179999999999979</v>
      </c>
      <c r="P127" s="301"/>
      <c r="Q127" s="301">
        <f>SUM(Q125:Q126)</f>
        <v>1.8691490488969222</v>
      </c>
      <c r="R127" s="301">
        <f t="shared" ref="R127" si="205">SUM(R125:R126)</f>
        <v>0.42192650718934266</v>
      </c>
      <c r="S127" s="301">
        <f t="shared" ref="S127" si="206">SUM(S125:S126)</f>
        <v>0.14992444391373533</v>
      </c>
      <c r="T127" s="301">
        <f t="shared" si="197"/>
        <v>2.4410000000000003</v>
      </c>
      <c r="U127" s="301"/>
      <c r="V127" s="301">
        <f>SUM(V125:V126)</f>
        <v>1.8303822070480229</v>
      </c>
      <c r="W127" s="301">
        <f t="shared" ref="W127" si="207">SUM(W125:W126)</f>
        <v>0.41335190153985868</v>
      </c>
      <c r="X127" s="301">
        <f t="shared" ref="X127" si="208">SUM(X125:X126)</f>
        <v>0.15126589141212476</v>
      </c>
      <c r="Y127" s="301">
        <f t="shared" si="198"/>
        <v>2.3950000000000067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0.71307241473501592</v>
      </c>
      <c r="C134" s="300">
        <v>0.52536670629438265</v>
      </c>
      <c r="D134" s="300">
        <v>0.12838362134824793</v>
      </c>
      <c r="E134" s="300">
        <f>SUM(B134:D134)</f>
        <v>1.3668227423776464</v>
      </c>
      <c r="F134" s="300"/>
      <c r="G134" s="300">
        <v>0.79120896436913712</v>
      </c>
      <c r="H134" s="300">
        <v>0.50076170542540732</v>
      </c>
      <c r="I134" s="300">
        <v>0.17713089270685248</v>
      </c>
      <c r="J134" s="300">
        <f>SUM(G134:I134)</f>
        <v>1.4691015625013968</v>
      </c>
      <c r="K134" s="300"/>
      <c r="L134" s="300">
        <v>1.0699512924490686</v>
      </c>
      <c r="M134" s="300">
        <v>0.50011834803540867</v>
      </c>
      <c r="N134" s="300">
        <v>0.65101130467103807</v>
      </c>
      <c r="O134" s="300">
        <f>SUM(L134:N134)</f>
        <v>2.2210809451555154</v>
      </c>
      <c r="P134" s="300"/>
      <c r="Q134" s="300">
        <v>0.94854966667006402</v>
      </c>
      <c r="R134" s="300">
        <v>0.40947818476518549</v>
      </c>
      <c r="S134" s="300">
        <v>0.56517331205110133</v>
      </c>
      <c r="T134" s="300">
        <f>SUM(Q134:S134)</f>
        <v>1.9232011634863508</v>
      </c>
      <c r="U134" s="300"/>
      <c r="V134" s="300">
        <v>1.0803628380125176</v>
      </c>
      <c r="W134" s="300">
        <v>0.39874386351685009</v>
      </c>
      <c r="X134" s="300">
        <v>0.60551364062281565</v>
      </c>
      <c r="Y134" s="300">
        <f>SUM(V134:X134)</f>
        <v>2.0846203421521832</v>
      </c>
    </row>
    <row r="135" spans="1:25" x14ac:dyDescent="0.2">
      <c r="A135" s="260" t="s">
        <v>364</v>
      </c>
      <c r="B135" s="300">
        <v>0.81594029440878535</v>
      </c>
      <c r="C135" s="300">
        <v>0.10793883148922978</v>
      </c>
      <c r="D135" s="300">
        <v>0.3502981317243386</v>
      </c>
      <c r="E135" s="300">
        <f t="shared" ref="E135:E136" si="209">SUM(B135:D135)</f>
        <v>1.2741772576223538</v>
      </c>
      <c r="F135" s="300"/>
      <c r="G135" s="300">
        <v>1.1309757359152321</v>
      </c>
      <c r="H135" s="300">
        <v>0.25744603242262726</v>
      </c>
      <c r="I135" s="300">
        <v>0.56147666916074346</v>
      </c>
      <c r="J135" s="300">
        <f t="shared" ref="J135:J136" si="210">SUM(G135:I135)</f>
        <v>1.9498984374986028</v>
      </c>
      <c r="K135" s="300"/>
      <c r="L135" s="300">
        <v>1.3477844634194842</v>
      </c>
      <c r="M135" s="300">
        <v>0.21147382252279065</v>
      </c>
      <c r="N135" s="300">
        <v>0.33366076890220586</v>
      </c>
      <c r="O135" s="300">
        <f t="shared" ref="O135:O136" si="211">SUM(L135:N135)</f>
        <v>1.8929190548444805</v>
      </c>
      <c r="P135" s="300"/>
      <c r="Q135" s="300">
        <v>1.1529682102466365</v>
      </c>
      <c r="R135" s="300">
        <v>0.18143061597400179</v>
      </c>
      <c r="S135" s="300">
        <v>0.30040001029301439</v>
      </c>
      <c r="T135" s="300">
        <f t="shared" ref="T135:T136" si="212">SUM(Q135:S135)</f>
        <v>1.6347988365136528</v>
      </c>
      <c r="U135" s="300"/>
      <c r="V135" s="300">
        <v>1.225915444972367</v>
      </c>
      <c r="W135" s="300">
        <v>0.1964127936283685</v>
      </c>
      <c r="X135" s="300">
        <v>0.34705141924708155</v>
      </c>
      <c r="Y135" s="300">
        <f t="shared" ref="Y135:Y136" si="213">SUM(V135:X135)</f>
        <v>1.7693796578478169</v>
      </c>
    </row>
    <row r="136" spans="1:25" x14ac:dyDescent="0.2">
      <c r="A136" s="264" t="s">
        <v>363</v>
      </c>
      <c r="B136" s="301">
        <f>SUM(B134:B135)</f>
        <v>1.5290127091438013</v>
      </c>
      <c r="C136" s="301">
        <f t="shared" ref="C136" si="214">SUM(C134:C135)</f>
        <v>0.63330553778361243</v>
      </c>
      <c r="D136" s="301">
        <f t="shared" ref="D136" si="215">SUM(D134:D135)</f>
        <v>0.47868175307258654</v>
      </c>
      <c r="E136" s="301">
        <f t="shared" si="209"/>
        <v>2.641</v>
      </c>
      <c r="F136" s="301"/>
      <c r="G136" s="301">
        <f>SUM(G134:G135)</f>
        <v>1.9221847002843693</v>
      </c>
      <c r="H136" s="301">
        <f t="shared" ref="H136" si="216">SUM(H134:H135)</f>
        <v>0.75820773784803452</v>
      </c>
      <c r="I136" s="301">
        <f t="shared" ref="I136" si="217">SUM(I134:I135)</f>
        <v>0.73860756186759591</v>
      </c>
      <c r="J136" s="301">
        <f t="shared" si="210"/>
        <v>3.4189999999999996</v>
      </c>
      <c r="K136" s="301"/>
      <c r="L136" s="301">
        <f>SUM(L134:L135)</f>
        <v>2.417735755868553</v>
      </c>
      <c r="M136" s="301">
        <f t="shared" ref="M136" si="218">SUM(M134:M135)</f>
        <v>0.71159217055819934</v>
      </c>
      <c r="N136" s="301">
        <f t="shared" ref="N136" si="219">SUM(N134:N135)</f>
        <v>0.98467207357324393</v>
      </c>
      <c r="O136" s="301">
        <f t="shared" si="211"/>
        <v>4.1139999999999963</v>
      </c>
      <c r="P136" s="301"/>
      <c r="Q136" s="301">
        <f>SUM(Q134:Q135)</f>
        <v>2.1015178769167004</v>
      </c>
      <c r="R136" s="301">
        <f t="shared" ref="R136" si="220">SUM(R134:R135)</f>
        <v>0.59090880073918728</v>
      </c>
      <c r="S136" s="301">
        <f t="shared" ref="S136" si="221">SUM(S134:S135)</f>
        <v>0.86557332234411577</v>
      </c>
      <c r="T136" s="301">
        <f t="shared" si="212"/>
        <v>3.5580000000000034</v>
      </c>
      <c r="U136" s="301"/>
      <c r="V136" s="301">
        <f>SUM(V134:V135)</f>
        <v>2.3062782829848847</v>
      </c>
      <c r="W136" s="301">
        <f t="shared" ref="W136" si="222">SUM(W134:W135)</f>
        <v>0.59515665714521859</v>
      </c>
      <c r="X136" s="301">
        <f t="shared" ref="X136" si="223">SUM(X134:X135)</f>
        <v>0.95256505986989715</v>
      </c>
      <c r="Y136" s="301">
        <f t="shared" si="213"/>
        <v>3.8540000000000001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3.6868619635012414</v>
      </c>
      <c r="C143" s="300">
        <v>1.9087340806532125</v>
      </c>
      <c r="D143" s="300">
        <v>0.66859787761351697</v>
      </c>
      <c r="E143" s="300">
        <f>SUM(B143:D143)</f>
        <v>6.264193921767971</v>
      </c>
      <c r="F143" s="300"/>
      <c r="G143" s="300">
        <v>3.9383581013960858</v>
      </c>
      <c r="H143" s="300">
        <v>2.456305000837824</v>
      </c>
      <c r="I143" s="300">
        <v>0.6722653568662994</v>
      </c>
      <c r="J143" s="300">
        <f>SUM(G143:I143)</f>
        <v>7.0669284591002093</v>
      </c>
      <c r="K143" s="300"/>
      <c r="L143" s="300">
        <v>4.8940557951292583</v>
      </c>
      <c r="M143" s="300">
        <v>2.4114352295884731</v>
      </c>
      <c r="N143" s="300">
        <v>0.64135004001472762</v>
      </c>
      <c r="O143" s="300">
        <f>SUM(L143:N143)</f>
        <v>7.9468410647324594</v>
      </c>
      <c r="P143" s="300"/>
      <c r="Q143" s="300">
        <v>5.0837269999664834</v>
      </c>
      <c r="R143" s="300">
        <v>2.5339973576954447</v>
      </c>
      <c r="S143" s="300">
        <v>0.69019054170542138</v>
      </c>
      <c r="T143" s="300">
        <f>SUM(Q143:S143)</f>
        <v>8.3079148993673488</v>
      </c>
      <c r="U143" s="300"/>
      <c r="V143" s="300">
        <v>5.3910411239682352</v>
      </c>
      <c r="W143" s="300">
        <v>2.7233587807392636</v>
      </c>
      <c r="X143" s="300">
        <v>0.77451551140669583</v>
      </c>
      <c r="Y143" s="300">
        <f>SUM(V143:X143)</f>
        <v>8.8889154161141946</v>
      </c>
    </row>
    <row r="144" spans="1:25" x14ac:dyDescent="0.2">
      <c r="A144" s="260" t="s">
        <v>364</v>
      </c>
      <c r="B144" s="300">
        <v>5.3339166419844588</v>
      </c>
      <c r="C144" s="300">
        <v>0.68922400538735473</v>
      </c>
      <c r="D144" s="300">
        <v>1.1276654308602148</v>
      </c>
      <c r="E144" s="300">
        <f t="shared" ref="E144:E145" si="224">SUM(B144:D144)</f>
        <v>7.1508060782320282</v>
      </c>
      <c r="F144" s="300"/>
      <c r="G144" s="300">
        <v>6.5539264740397813</v>
      </c>
      <c r="H144" s="300">
        <v>0.82530483887688044</v>
      </c>
      <c r="I144" s="300">
        <v>1.8748402279831631</v>
      </c>
      <c r="J144" s="300">
        <f t="shared" ref="J144:J145" si="225">SUM(G144:I144)</f>
        <v>9.254071540899826</v>
      </c>
      <c r="K144" s="300"/>
      <c r="L144" s="300">
        <v>5.7685697803520037</v>
      </c>
      <c r="M144" s="300">
        <v>0.89224638029136993</v>
      </c>
      <c r="N144" s="300">
        <v>1.79634277462416</v>
      </c>
      <c r="O144" s="300">
        <f t="shared" ref="O144:O145" si="226">SUM(L144:N144)</f>
        <v>8.4571589352675343</v>
      </c>
      <c r="P144" s="300"/>
      <c r="Q144" s="300">
        <v>5.8383691582816217</v>
      </c>
      <c r="R144" s="300">
        <v>0.93657841521764007</v>
      </c>
      <c r="S144" s="300">
        <v>1.8831375271334096</v>
      </c>
      <c r="T144" s="300">
        <f t="shared" ref="T144:T145" si="227">SUM(Q144:S144)</f>
        <v>8.6580851006326718</v>
      </c>
      <c r="U144" s="300"/>
      <c r="V144" s="300">
        <v>6.0212849613515287</v>
      </c>
      <c r="W144" s="300">
        <v>1.0284605299792104</v>
      </c>
      <c r="X144" s="300">
        <v>2.035339092555033</v>
      </c>
      <c r="Y144" s="300">
        <f t="shared" ref="Y144:Y145" si="228">SUM(V144:X144)</f>
        <v>9.0850845838857719</v>
      </c>
    </row>
    <row r="145" spans="1:25" x14ac:dyDescent="0.2">
      <c r="A145" s="264" t="s">
        <v>363</v>
      </c>
      <c r="B145" s="301">
        <f>SUM(B143:B144)</f>
        <v>9.0207786054857007</v>
      </c>
      <c r="C145" s="301">
        <f t="shared" ref="C145" si="229">SUM(C143:C144)</f>
        <v>2.5979580860405673</v>
      </c>
      <c r="D145" s="301">
        <f t="shared" ref="D145" si="230">SUM(D143:D144)</f>
        <v>1.7962633084737316</v>
      </c>
      <c r="E145" s="301">
        <f t="shared" si="224"/>
        <v>13.414999999999999</v>
      </c>
      <c r="F145" s="301"/>
      <c r="G145" s="301">
        <f>SUM(G143:G144)</f>
        <v>10.492284575435868</v>
      </c>
      <c r="H145" s="301">
        <f t="shared" ref="H145" si="231">SUM(H143:H144)</f>
        <v>3.2816098397147044</v>
      </c>
      <c r="I145" s="301">
        <f t="shared" ref="I145" si="232">SUM(I143:I144)</f>
        <v>2.5471055848494624</v>
      </c>
      <c r="J145" s="301">
        <f t="shared" si="225"/>
        <v>16.321000000000033</v>
      </c>
      <c r="K145" s="301"/>
      <c r="L145" s="301">
        <f>SUM(L143:L144)</f>
        <v>10.662625575481261</v>
      </c>
      <c r="M145" s="301">
        <f t="shared" ref="M145" si="233">SUM(M143:M144)</f>
        <v>3.3036816098798432</v>
      </c>
      <c r="N145" s="301">
        <f t="shared" ref="N145" si="234">SUM(N143:N144)</f>
        <v>2.4376928146388877</v>
      </c>
      <c r="O145" s="301">
        <f t="shared" si="226"/>
        <v>16.403999999999993</v>
      </c>
      <c r="P145" s="301"/>
      <c r="Q145" s="301">
        <f>SUM(Q143:Q144)</f>
        <v>10.922096158248106</v>
      </c>
      <c r="R145" s="301">
        <f t="shared" ref="R145" si="235">SUM(R143:R144)</f>
        <v>3.4705757729130848</v>
      </c>
      <c r="S145" s="301">
        <f t="shared" ref="S145" si="236">SUM(S143:S144)</f>
        <v>2.5733280688388311</v>
      </c>
      <c r="T145" s="301">
        <f t="shared" si="227"/>
        <v>16.966000000000022</v>
      </c>
      <c r="U145" s="301"/>
      <c r="V145" s="301">
        <f>SUM(V143:V144)</f>
        <v>11.412326085319764</v>
      </c>
      <c r="W145" s="301">
        <f t="shared" ref="W145" si="237">SUM(W143:W144)</f>
        <v>3.7518193107184743</v>
      </c>
      <c r="X145" s="301">
        <f t="shared" ref="X145" si="238">SUM(X143:X144)</f>
        <v>2.8098546039617287</v>
      </c>
      <c r="Y145" s="301">
        <f t="shared" si="228"/>
        <v>17.973999999999968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3.5919365599166047</v>
      </c>
      <c r="C152" s="300">
        <v>4.257082340525284</v>
      </c>
      <c r="D152" s="300">
        <v>0.74616550232215106</v>
      </c>
      <c r="E152" s="300">
        <f>SUM(B152:D152)</f>
        <v>8.5951844027640405</v>
      </c>
      <c r="F152" s="300"/>
      <c r="G152" s="300">
        <v>4.5520665955138861</v>
      </c>
      <c r="H152" s="300">
        <v>4.5396853314168313</v>
      </c>
      <c r="I152" s="300">
        <v>1.03076813059817</v>
      </c>
      <c r="J152" s="300">
        <f>SUM(G152:I152)</f>
        <v>10.122520057528888</v>
      </c>
      <c r="K152" s="300"/>
      <c r="L152" s="300">
        <v>5.3222344426787505</v>
      </c>
      <c r="M152" s="300">
        <v>4.5814729782411687</v>
      </c>
      <c r="N152" s="300">
        <v>1.4150874256623365</v>
      </c>
      <c r="O152" s="300">
        <f>SUM(L152:N152)</f>
        <v>11.318794846582255</v>
      </c>
      <c r="P152" s="300"/>
      <c r="Q152" s="300">
        <v>5.7960289198300572</v>
      </c>
      <c r="R152" s="300">
        <v>4.8091136125971605</v>
      </c>
      <c r="S152" s="300">
        <v>1.4884312395949362</v>
      </c>
      <c r="T152" s="300">
        <f>SUM(Q152:S152)</f>
        <v>12.093573772022154</v>
      </c>
      <c r="U152" s="300"/>
      <c r="V152" s="300">
        <v>6.3640049213705714</v>
      </c>
      <c r="W152" s="300">
        <v>4.9888098108325218</v>
      </c>
      <c r="X152" s="300">
        <v>1.6130872235011855</v>
      </c>
      <c r="Y152" s="300">
        <f>SUM(V152:X152)</f>
        <v>12.965901955704279</v>
      </c>
    </row>
    <row r="153" spans="1:25" x14ac:dyDescent="0.2">
      <c r="A153" s="260" t="s">
        <v>364</v>
      </c>
      <c r="B153" s="300">
        <v>7.997430602732722</v>
      </c>
      <c r="C153" s="300">
        <v>2.9644070788388976</v>
      </c>
      <c r="D153" s="300">
        <v>1.5799779156643472</v>
      </c>
      <c r="E153" s="300">
        <f t="shared" ref="E153:E154" si="239">SUM(B153:D153)</f>
        <v>12.541815597235967</v>
      </c>
      <c r="F153" s="300"/>
      <c r="G153" s="300">
        <v>7.9594797384020026</v>
      </c>
      <c r="H153" s="300">
        <v>3.4489071094195953</v>
      </c>
      <c r="I153" s="300">
        <v>2.5210930946494936</v>
      </c>
      <c r="J153" s="300">
        <f t="shared" ref="J153:J154" si="240">SUM(G153:I153)</f>
        <v>13.929479942471092</v>
      </c>
      <c r="K153" s="300"/>
      <c r="L153" s="300">
        <v>8.9445938548367998</v>
      </c>
      <c r="M153" s="300">
        <v>3.0983815885715771</v>
      </c>
      <c r="N153" s="300">
        <v>0.97322971000936254</v>
      </c>
      <c r="O153" s="300">
        <f t="shared" ref="O153:O154" si="241">SUM(L153:N153)</f>
        <v>13.01620515341774</v>
      </c>
      <c r="P153" s="300"/>
      <c r="Q153" s="300">
        <v>9.5687583471702435</v>
      </c>
      <c r="R153" s="300">
        <v>3.3078115110591124</v>
      </c>
      <c r="S153" s="300">
        <v>1.0248563697485213</v>
      </c>
      <c r="T153" s="300">
        <f t="shared" ref="T153:T154" si="242">SUM(Q153:S153)</f>
        <v>13.901426227977877</v>
      </c>
      <c r="U153" s="300"/>
      <c r="V153" s="300">
        <v>10.277609394055318</v>
      </c>
      <c r="W153" s="300">
        <v>3.5202448380848894</v>
      </c>
      <c r="X153" s="300">
        <v>1.1042438121554909</v>
      </c>
      <c r="Y153" s="300">
        <f t="shared" ref="Y153:Y154" si="243">SUM(V153:X153)</f>
        <v>14.902098044295698</v>
      </c>
    </row>
    <row r="154" spans="1:25" x14ac:dyDescent="0.2">
      <c r="A154" s="264" t="s">
        <v>363</v>
      </c>
      <c r="B154" s="301">
        <f>SUM(B152:B153)</f>
        <v>11.589367162649326</v>
      </c>
      <c r="C154" s="301">
        <f t="shared" ref="C154" si="244">SUM(C152:C153)</f>
        <v>7.2214894193641816</v>
      </c>
      <c r="D154" s="301">
        <f t="shared" ref="D154" si="245">SUM(D152:D153)</f>
        <v>2.3261434179864984</v>
      </c>
      <c r="E154" s="301">
        <f t="shared" si="239"/>
        <v>21.137000000000004</v>
      </c>
      <c r="F154" s="301"/>
      <c r="G154" s="301">
        <f>SUM(G152:G153)</f>
        <v>12.511546333915888</v>
      </c>
      <c r="H154" s="301">
        <f t="shared" ref="H154" si="246">SUM(H152:H153)</f>
        <v>7.9885924408364266</v>
      </c>
      <c r="I154" s="301">
        <f t="shared" ref="I154" si="247">SUM(I152:I153)</f>
        <v>3.5518612252476638</v>
      </c>
      <c r="J154" s="301">
        <f t="shared" si="240"/>
        <v>24.051999999999978</v>
      </c>
      <c r="K154" s="301"/>
      <c r="L154" s="301">
        <f>SUM(L152:L153)</f>
        <v>14.26682829751555</v>
      </c>
      <c r="M154" s="301">
        <f t="shared" ref="M154" si="248">SUM(M152:M153)</f>
        <v>7.6798545668127458</v>
      </c>
      <c r="N154" s="301">
        <f t="shared" ref="N154" si="249">SUM(N152:N153)</f>
        <v>2.388317135671699</v>
      </c>
      <c r="O154" s="301">
        <f t="shared" si="241"/>
        <v>24.334999999999994</v>
      </c>
      <c r="P154" s="301"/>
      <c r="Q154" s="301">
        <f>SUM(Q152:Q153)</f>
        <v>15.364787267000301</v>
      </c>
      <c r="R154" s="301">
        <f t="shared" ref="R154" si="250">SUM(R152:R153)</f>
        <v>8.1169251236562729</v>
      </c>
      <c r="S154" s="301">
        <f t="shared" ref="S154" si="251">SUM(S152:S153)</f>
        <v>2.5132876093434575</v>
      </c>
      <c r="T154" s="301">
        <f t="shared" si="242"/>
        <v>25.995000000000033</v>
      </c>
      <c r="U154" s="301"/>
      <c r="V154" s="301">
        <f>SUM(V152:V153)</f>
        <v>16.64161431542589</v>
      </c>
      <c r="W154" s="301">
        <f t="shared" ref="W154" si="252">SUM(W152:W153)</f>
        <v>8.5090546489174113</v>
      </c>
      <c r="X154" s="301">
        <f t="shared" ref="X154" si="253">SUM(X152:X153)</f>
        <v>2.7173310356566764</v>
      </c>
      <c r="Y154" s="301">
        <f t="shared" si="243"/>
        <v>27.867999999999981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4.7522492258029096</v>
      </c>
      <c r="C161" s="300">
        <v>5.3682080364520495</v>
      </c>
      <c r="D161" s="300">
        <v>9.207631705359326E-2</v>
      </c>
      <c r="E161" s="300">
        <f>SUM(B161:D161)</f>
        <v>10.212533579308552</v>
      </c>
      <c r="F161" s="300"/>
      <c r="G161" s="300">
        <v>4.4606954803573355</v>
      </c>
      <c r="H161" s="300">
        <v>4.4191966452449378</v>
      </c>
      <c r="I161" s="300">
        <v>8.5430360637983843E-2</v>
      </c>
      <c r="J161" s="300">
        <f>SUM(G161:I161)</f>
        <v>8.9653224862402574</v>
      </c>
      <c r="K161" s="300"/>
      <c r="L161" s="300">
        <v>4.7786004140451741</v>
      </c>
      <c r="M161" s="300">
        <v>4.6622761586431523</v>
      </c>
      <c r="N161" s="300">
        <v>0.21912581620969893</v>
      </c>
      <c r="O161" s="300">
        <f>SUM(L161:N161)</f>
        <v>9.6600023888980253</v>
      </c>
      <c r="P161" s="300"/>
      <c r="Q161" s="300">
        <v>4.8044440832887512</v>
      </c>
      <c r="R161" s="300">
        <v>4.6970903307974039</v>
      </c>
      <c r="S161" s="300">
        <v>0.22052613631177875</v>
      </c>
      <c r="T161" s="300">
        <f>SUM(Q161:S161)</f>
        <v>9.7220605503979343</v>
      </c>
      <c r="U161" s="300"/>
      <c r="V161" s="300">
        <v>4.8520527530446209</v>
      </c>
      <c r="W161" s="300">
        <v>4.7456417374674791</v>
      </c>
      <c r="X161" s="300">
        <v>0.22454895923117449</v>
      </c>
      <c r="Y161" s="300">
        <f>SUM(V161:X161)</f>
        <v>9.8222434497432758</v>
      </c>
    </row>
    <row r="162" spans="1:25" x14ac:dyDescent="0.2">
      <c r="A162" s="260" t="s">
        <v>364</v>
      </c>
      <c r="B162" s="300">
        <v>5.6696785986675007</v>
      </c>
      <c r="C162" s="300">
        <v>0.98378782202394877</v>
      </c>
      <c r="D162" s="300">
        <v>0</v>
      </c>
      <c r="E162" s="300">
        <f t="shared" ref="E162:E163" si="254">SUM(B162:D162)</f>
        <v>6.6534664206914496</v>
      </c>
      <c r="F162" s="300"/>
      <c r="G162" s="300">
        <v>5.2563283198347337</v>
      </c>
      <c r="H162" s="300">
        <v>0.81409266610616637</v>
      </c>
      <c r="I162" s="300">
        <v>0.32025652781886293</v>
      </c>
      <c r="J162" s="300">
        <f t="shared" ref="J162:J163" si="255">SUM(G162:I162)</f>
        <v>6.3906775137597629</v>
      </c>
      <c r="K162" s="300"/>
      <c r="L162" s="300">
        <v>5.5854545309904644</v>
      </c>
      <c r="M162" s="300">
        <v>0.85803678929615779</v>
      </c>
      <c r="N162" s="300">
        <v>0.33050629081533356</v>
      </c>
      <c r="O162" s="300">
        <f t="shared" ref="O162:O163" si="256">SUM(L162:N162)</f>
        <v>6.7739976111019553</v>
      </c>
      <c r="P162" s="300"/>
      <c r="Q162" s="300">
        <v>5.5022434736248318</v>
      </c>
      <c r="R162" s="300">
        <v>0.90916118202927343</v>
      </c>
      <c r="S162" s="300">
        <v>0.33253479394796864</v>
      </c>
      <c r="T162" s="300">
        <f t="shared" ref="T162:T163" si="257">SUM(Q162:S162)</f>
        <v>6.7439394496020739</v>
      </c>
      <c r="U162" s="300"/>
      <c r="V162" s="300">
        <v>5.3303956036101843</v>
      </c>
      <c r="W162" s="300">
        <v>1.0128591352864116</v>
      </c>
      <c r="X162" s="300">
        <v>0.33950181136015867</v>
      </c>
      <c r="Y162" s="300">
        <f t="shared" ref="Y162:Y163" si="258">SUM(V162:X162)</f>
        <v>6.6827565502567543</v>
      </c>
    </row>
    <row r="163" spans="1:25" x14ac:dyDescent="0.2">
      <c r="A163" s="264" t="s">
        <v>363</v>
      </c>
      <c r="B163" s="301">
        <f>SUM(B161:B162)</f>
        <v>10.42192782447041</v>
      </c>
      <c r="C163" s="301">
        <f t="shared" ref="C163" si="259">SUM(C161:C162)</f>
        <v>6.3519958584759983</v>
      </c>
      <c r="D163" s="301">
        <f t="shared" ref="D163" si="260">SUM(D161:D162)</f>
        <v>9.207631705359326E-2</v>
      </c>
      <c r="E163" s="301">
        <f t="shared" si="254"/>
        <v>16.866000000000003</v>
      </c>
      <c r="F163" s="301"/>
      <c r="G163" s="301">
        <f>SUM(G161:G162)</f>
        <v>9.7170238001920701</v>
      </c>
      <c r="H163" s="301">
        <f t="shared" ref="H163" si="261">SUM(H161:H162)</f>
        <v>5.2332893113511041</v>
      </c>
      <c r="I163" s="301">
        <f t="shared" ref="I163" si="262">SUM(I161:I162)</f>
        <v>0.40568688845684675</v>
      </c>
      <c r="J163" s="301">
        <f t="shared" si="255"/>
        <v>15.356000000000021</v>
      </c>
      <c r="K163" s="301"/>
      <c r="L163" s="301">
        <f>SUM(L161:L162)</f>
        <v>10.364054945035639</v>
      </c>
      <c r="M163" s="301">
        <f t="shared" ref="M163" si="263">SUM(M161:M162)</f>
        <v>5.5203129479393098</v>
      </c>
      <c r="N163" s="301">
        <f t="shared" ref="N163" si="264">SUM(N161:N162)</f>
        <v>0.54963210702503251</v>
      </c>
      <c r="O163" s="301">
        <f t="shared" si="256"/>
        <v>16.43399999999998</v>
      </c>
      <c r="P163" s="301"/>
      <c r="Q163" s="301">
        <f>SUM(Q161:Q162)</f>
        <v>10.306687556913584</v>
      </c>
      <c r="R163" s="301">
        <f t="shared" ref="R163" si="265">SUM(R161:R162)</f>
        <v>5.6062515128266774</v>
      </c>
      <c r="S163" s="301">
        <f t="shared" ref="S163" si="266">SUM(S161:S162)</f>
        <v>0.55306093025974734</v>
      </c>
      <c r="T163" s="301">
        <f t="shared" si="257"/>
        <v>16.466000000000008</v>
      </c>
      <c r="U163" s="301"/>
      <c r="V163" s="301">
        <f>SUM(V161:V162)</f>
        <v>10.182448356654806</v>
      </c>
      <c r="W163" s="301">
        <f t="shared" ref="W163" si="267">SUM(W161:W162)</f>
        <v>5.7585008727538902</v>
      </c>
      <c r="X163" s="301">
        <f t="shared" ref="X163" si="268">SUM(X161:X162)</f>
        <v>0.56405077059133313</v>
      </c>
      <c r="Y163" s="301">
        <f t="shared" si="258"/>
        <v>16.505000000000031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6.8452295380501136</v>
      </c>
      <c r="C170" s="300">
        <v>9.5571893259678511</v>
      </c>
      <c r="D170" s="300">
        <v>1.2120099024326332</v>
      </c>
      <c r="E170" s="300">
        <f>SUM(B170:D170)</f>
        <v>17.614428766450597</v>
      </c>
      <c r="F170" s="300"/>
      <c r="G170" s="300">
        <v>6.9480007536658741</v>
      </c>
      <c r="H170" s="300">
        <v>9.0463909058790399</v>
      </c>
      <c r="I170" s="300">
        <v>0.9425157051761861</v>
      </c>
      <c r="J170" s="300">
        <f>SUM(G170:I170)</f>
        <v>16.936907364721101</v>
      </c>
      <c r="K170" s="300"/>
      <c r="L170" s="300">
        <v>7.0261971131159004</v>
      </c>
      <c r="M170" s="300">
        <v>8.6025392790269919</v>
      </c>
      <c r="N170" s="300">
        <v>1.6047438363580024</v>
      </c>
      <c r="O170" s="300">
        <f>SUM(L170:N170)</f>
        <v>17.233480228500895</v>
      </c>
      <c r="P170" s="300"/>
      <c r="Q170" s="300">
        <v>7.1810617080532442</v>
      </c>
      <c r="R170" s="300">
        <v>8.4159299508150163</v>
      </c>
      <c r="S170" s="300">
        <v>1.6223729854907585</v>
      </c>
      <c r="T170" s="300">
        <f>SUM(Q170:S170)</f>
        <v>17.219364644359018</v>
      </c>
      <c r="U170" s="300"/>
      <c r="V170" s="300">
        <v>7.6984415985393611</v>
      </c>
      <c r="W170" s="300">
        <v>8.2475124797248309</v>
      </c>
      <c r="X170" s="300">
        <v>1.6644852318811518</v>
      </c>
      <c r="Y170" s="300">
        <f>SUM(V170:X170)</f>
        <v>17.610439310145345</v>
      </c>
    </row>
    <row r="171" spans="1:25" x14ac:dyDescent="0.2">
      <c r="A171" s="260" t="s">
        <v>364</v>
      </c>
      <c r="B171" s="300">
        <v>4.8525100966295751</v>
      </c>
      <c r="C171" s="300">
        <v>1.9152987400396158</v>
      </c>
      <c r="D171" s="300">
        <v>1.2787623968802249</v>
      </c>
      <c r="E171" s="300">
        <f t="shared" ref="E171" si="269">SUM(B171:D171)</f>
        <v>8.0465712335494164</v>
      </c>
      <c r="F171" s="300"/>
      <c r="G171" s="300">
        <v>4.8291447713333326</v>
      </c>
      <c r="H171" s="300">
        <v>1.6955000343452633</v>
      </c>
      <c r="I171" s="300">
        <v>0.94844782960033236</v>
      </c>
      <c r="J171" s="300">
        <f t="shared" ref="J171:J172" si="270">SUM(G171:I171)</f>
        <v>7.4730926352789284</v>
      </c>
      <c r="K171" s="300"/>
      <c r="L171" s="300">
        <v>4.6128468455826548</v>
      </c>
      <c r="M171" s="300">
        <v>1.6454166112756867</v>
      </c>
      <c r="N171" s="300">
        <v>0.75625631464078047</v>
      </c>
      <c r="O171" s="300">
        <f t="shared" ref="O171:O172" si="271">SUM(L171:N171)</f>
        <v>7.0145197714991223</v>
      </c>
      <c r="P171" s="300"/>
      <c r="Q171" s="300">
        <v>4.5517702691511133</v>
      </c>
      <c r="R171" s="300">
        <v>1.6671117194959466</v>
      </c>
      <c r="S171" s="300">
        <v>0.77075336699392383</v>
      </c>
      <c r="T171" s="300">
        <f t="shared" ref="T171:T172" si="272">SUM(Q171:S171)</f>
        <v>6.989635355640984</v>
      </c>
      <c r="U171" s="300"/>
      <c r="V171" s="300">
        <v>4.5456515270873101</v>
      </c>
      <c r="W171" s="300">
        <v>1.7450248398279558</v>
      </c>
      <c r="X171" s="300">
        <v>0.81388432293935997</v>
      </c>
      <c r="Y171" s="300">
        <f t="shared" ref="Y171:Y172" si="273">SUM(V171:X171)</f>
        <v>7.1045606898546261</v>
      </c>
    </row>
    <row r="172" spans="1:25" x14ac:dyDescent="0.2">
      <c r="A172" s="264" t="s">
        <v>363</v>
      </c>
      <c r="B172" s="301">
        <f>SUM(B170:B171)</f>
        <v>11.697739634679689</v>
      </c>
      <c r="C172" s="301">
        <f t="shared" ref="C172" si="274">SUM(C170:C171)</f>
        <v>11.472488066007466</v>
      </c>
      <c r="D172" s="301">
        <f t="shared" ref="D172" si="275">SUM(D170:D171)</f>
        <v>2.4907722993128578</v>
      </c>
      <c r="E172" s="301">
        <f>SUM(B172:D172)</f>
        <v>25.661000000000016</v>
      </c>
      <c r="F172" s="301"/>
      <c r="G172" s="301">
        <f>SUM(G170:G171)</f>
        <v>11.777145524999206</v>
      </c>
      <c r="H172" s="301">
        <f t="shared" ref="H172" si="276">SUM(H170:H171)</f>
        <v>10.741890940224303</v>
      </c>
      <c r="I172" s="301">
        <f t="shared" ref="I172" si="277">SUM(I170:I171)</f>
        <v>1.8909635347765184</v>
      </c>
      <c r="J172" s="301">
        <f t="shared" si="270"/>
        <v>24.410000000000025</v>
      </c>
      <c r="K172" s="301"/>
      <c r="L172" s="301">
        <f>SUM(L170:L171)</f>
        <v>11.639043958698554</v>
      </c>
      <c r="M172" s="301">
        <f t="shared" ref="M172" si="278">SUM(M170:M171)</f>
        <v>10.247955890302679</v>
      </c>
      <c r="N172" s="301">
        <f t="shared" ref="N172" si="279">SUM(N170:N171)</f>
        <v>2.361000150998783</v>
      </c>
      <c r="O172" s="301">
        <f t="shared" si="271"/>
        <v>24.248000000000019</v>
      </c>
      <c r="P172" s="301"/>
      <c r="Q172" s="301">
        <f>SUM(Q170:Q171)</f>
        <v>11.732831977204357</v>
      </c>
      <c r="R172" s="301">
        <f t="shared" ref="R172" si="280">SUM(R170:R171)</f>
        <v>10.083041670310962</v>
      </c>
      <c r="S172" s="301">
        <f t="shared" ref="S172" si="281">SUM(S170:S171)</f>
        <v>2.3931263524846824</v>
      </c>
      <c r="T172" s="301">
        <f t="shared" si="272"/>
        <v>24.209</v>
      </c>
      <c r="U172" s="301"/>
      <c r="V172" s="301">
        <f>SUM(V170:V171)</f>
        <v>12.244093125626671</v>
      </c>
      <c r="W172" s="301">
        <f t="shared" ref="W172" si="282">SUM(W170:W171)</f>
        <v>9.9925373195527865</v>
      </c>
      <c r="X172" s="301">
        <f t="shared" ref="X172" si="283">SUM(X170:X171)</f>
        <v>2.478369554820512</v>
      </c>
      <c r="Y172" s="301">
        <f t="shared" si="273"/>
        <v>24.714999999999968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14.497767174808297</v>
      </c>
      <c r="C179" s="300">
        <v>14.187436865790303</v>
      </c>
      <c r="D179" s="300">
        <v>1.6297640570164309</v>
      </c>
      <c r="E179" s="300">
        <f>SUM(B179:D179)</f>
        <v>30.314968097615029</v>
      </c>
      <c r="F179" s="300"/>
      <c r="G179" s="300">
        <v>14.679226332549362</v>
      </c>
      <c r="H179" s="300">
        <v>13.37271507077757</v>
      </c>
      <c r="I179" s="300">
        <v>2.0711348610085953</v>
      </c>
      <c r="J179" s="300">
        <f>SUM(G179:I179)</f>
        <v>30.123076264335527</v>
      </c>
      <c r="K179" s="300"/>
      <c r="L179" s="300">
        <v>14.530221506599078</v>
      </c>
      <c r="M179" s="300">
        <v>13.779729894862488</v>
      </c>
      <c r="N179" s="300">
        <v>1.3808516711512124</v>
      </c>
      <c r="O179" s="300">
        <f>SUM(L179:N179)</f>
        <v>29.690803072612781</v>
      </c>
      <c r="P179" s="300"/>
      <c r="Q179" s="300">
        <v>16.061673344839065</v>
      </c>
      <c r="R179" s="300">
        <v>14.364718519118929</v>
      </c>
      <c r="S179" s="300">
        <v>1.5744920670229148</v>
      </c>
      <c r="T179" s="300">
        <f>SUM(Q179:S179)</f>
        <v>32.000883930980912</v>
      </c>
      <c r="U179" s="300"/>
      <c r="V179" s="300">
        <v>18.620355841134884</v>
      </c>
      <c r="W179" s="300">
        <v>14.641447060893247</v>
      </c>
      <c r="X179" s="300">
        <v>1.871940137570804</v>
      </c>
      <c r="Y179" s="300">
        <f>SUM(V179:X179)</f>
        <v>35.133743039598933</v>
      </c>
    </row>
    <row r="180" spans="1:25" x14ac:dyDescent="0.2">
      <c r="A180" s="260" t="s">
        <v>364</v>
      </c>
      <c r="B180" s="300">
        <v>5.1091094734993794</v>
      </c>
      <c r="C180" s="300">
        <v>1.5170997407682245</v>
      </c>
      <c r="D180" s="300">
        <v>0.99882268811741093</v>
      </c>
      <c r="E180" s="300">
        <f t="shared" ref="E180:E181" si="284">SUM(B180:D180)</f>
        <v>7.6250319023850146</v>
      </c>
      <c r="F180" s="300"/>
      <c r="G180" s="300">
        <v>5.2986404632867998</v>
      </c>
      <c r="H180" s="300">
        <v>1.6807282599889077</v>
      </c>
      <c r="I180" s="300">
        <v>0.61355501238881738</v>
      </c>
      <c r="J180" s="300">
        <f t="shared" ref="J180:J181" si="285">SUM(G180:I180)</f>
        <v>7.5929237356645256</v>
      </c>
      <c r="K180" s="300"/>
      <c r="L180" s="300">
        <v>5.4324688282940778</v>
      </c>
      <c r="M180" s="300">
        <v>1.8472387732337761</v>
      </c>
      <c r="N180" s="300">
        <v>0.80948932585939692</v>
      </c>
      <c r="O180" s="300">
        <f t="shared" ref="O180:O181" si="286">SUM(L180:N180)</f>
        <v>8.0891969273872508</v>
      </c>
      <c r="P180" s="300"/>
      <c r="Q180" s="300">
        <v>5.8389876312104132</v>
      </c>
      <c r="R180" s="300">
        <v>2.0367329436686763</v>
      </c>
      <c r="S180" s="300">
        <v>0.8223954941400311</v>
      </c>
      <c r="T180" s="300">
        <f t="shared" ref="T180:T181" si="287">SUM(Q180:S180)</f>
        <v>8.6981160690191199</v>
      </c>
      <c r="U180" s="300"/>
      <c r="V180" s="300">
        <v>6.4232256942793162</v>
      </c>
      <c r="W180" s="300">
        <v>2.3249097461482879</v>
      </c>
      <c r="X180" s="300">
        <v>0.80812151997343296</v>
      </c>
      <c r="Y180" s="300">
        <f t="shared" ref="Y180:Y181" si="288">SUM(V180:X180)</f>
        <v>9.5562569604010363</v>
      </c>
    </row>
    <row r="181" spans="1:25" x14ac:dyDescent="0.2">
      <c r="A181" s="264" t="s">
        <v>363</v>
      </c>
      <c r="B181" s="301">
        <f>SUM(B179:B180)</f>
        <v>19.606876648307676</v>
      </c>
      <c r="C181" s="301">
        <f t="shared" ref="C181" si="289">SUM(C179:C180)</f>
        <v>15.704536606558527</v>
      </c>
      <c r="D181" s="301">
        <f t="shared" ref="D181" si="290">SUM(D179:D180)</f>
        <v>2.6285867451338421</v>
      </c>
      <c r="E181" s="301">
        <f t="shared" si="284"/>
        <v>37.940000000000047</v>
      </c>
      <c r="F181" s="301"/>
      <c r="G181" s="301">
        <f>SUM(G179:G180)</f>
        <v>19.977866795836164</v>
      </c>
      <c r="H181" s="301">
        <f t="shared" ref="H181" si="291">SUM(H179:H180)</f>
        <v>15.053443330766477</v>
      </c>
      <c r="I181" s="301">
        <f t="shared" ref="I181" si="292">SUM(I179:I180)</f>
        <v>2.6846898733974127</v>
      </c>
      <c r="J181" s="301">
        <f t="shared" si="285"/>
        <v>37.716000000000051</v>
      </c>
      <c r="K181" s="301"/>
      <c r="L181" s="301">
        <f>SUM(L179:L180)</f>
        <v>19.962690334893157</v>
      </c>
      <c r="M181" s="301">
        <f t="shared" ref="M181" si="293">SUM(M179:M180)</f>
        <v>15.626968668096264</v>
      </c>
      <c r="N181" s="301">
        <f t="shared" ref="N181" si="294">SUM(N179:N180)</f>
        <v>2.1903409970106091</v>
      </c>
      <c r="O181" s="301">
        <f t="shared" si="286"/>
        <v>37.78000000000003</v>
      </c>
      <c r="P181" s="301"/>
      <c r="Q181" s="301">
        <f>SUM(Q179:Q180)</f>
        <v>21.90066097604948</v>
      </c>
      <c r="R181" s="301">
        <f t="shared" ref="R181" si="295">SUM(R179:R180)</f>
        <v>16.401451462787605</v>
      </c>
      <c r="S181" s="301">
        <f t="shared" ref="S181" si="296">SUM(S179:S180)</f>
        <v>2.3968875611629459</v>
      </c>
      <c r="T181" s="301">
        <f t="shared" si="287"/>
        <v>40.699000000000034</v>
      </c>
      <c r="U181" s="301"/>
      <c r="V181" s="301">
        <f>SUM(V179:V180)</f>
        <v>25.043581535414202</v>
      </c>
      <c r="W181" s="301">
        <f t="shared" ref="W181" si="297">SUM(W179:W180)</f>
        <v>16.966356807041535</v>
      </c>
      <c r="X181" s="301">
        <f t="shared" ref="X181" si="298">SUM(X179:X180)</f>
        <v>2.6800616575442371</v>
      </c>
      <c r="Y181" s="301">
        <f t="shared" si="288"/>
        <v>44.689999999999976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0.98860307585719986</v>
      </c>
      <c r="C188" s="300">
        <v>1.7473832964746392</v>
      </c>
      <c r="D188" s="300">
        <v>0.37761288838211571</v>
      </c>
      <c r="E188" s="300">
        <f>SUM(B188:D188)</f>
        <v>3.1135992607139551</v>
      </c>
      <c r="F188" s="300"/>
      <c r="G188" s="300">
        <v>1.2667783195600777</v>
      </c>
      <c r="H188" s="300">
        <v>1.8305576144201454</v>
      </c>
      <c r="I188" s="300">
        <v>0.10630307576923567</v>
      </c>
      <c r="J188" s="300">
        <f>SUM(G188:I188)</f>
        <v>3.2036390097494589</v>
      </c>
      <c r="K188" s="300"/>
      <c r="L188" s="300">
        <v>0.87553156633945939</v>
      </c>
      <c r="M188" s="300">
        <v>1.5179845669341996</v>
      </c>
      <c r="N188" s="300">
        <v>0.4599305510729198</v>
      </c>
      <c r="O188" s="300">
        <f>SUM(L188:N188)</f>
        <v>2.8534466843465784</v>
      </c>
      <c r="P188" s="300"/>
      <c r="Q188" s="300">
        <v>0.78925228829228444</v>
      </c>
      <c r="R188" s="300">
        <v>1.4297232242849449</v>
      </c>
      <c r="S188" s="300">
        <v>0.37366191884218464</v>
      </c>
      <c r="T188" s="300">
        <f>SUM(Q188:S188)</f>
        <v>2.5926374314194143</v>
      </c>
      <c r="U188" s="300"/>
      <c r="V188" s="300">
        <v>0.77929175625207237</v>
      </c>
      <c r="W188" s="300">
        <v>1.4967305708489449</v>
      </c>
      <c r="X188" s="300">
        <v>0.40872718799596691</v>
      </c>
      <c r="Y188" s="300">
        <f>SUM(V188:X188)</f>
        <v>2.6847495150969842</v>
      </c>
    </row>
    <row r="189" spans="1:25" x14ac:dyDescent="0.2">
      <c r="A189" s="260" t="s">
        <v>364</v>
      </c>
      <c r="B189" s="300">
        <v>1.3473212891252195</v>
      </c>
      <c r="C189" s="300">
        <v>1.2325501684921141</v>
      </c>
      <c r="D189" s="300">
        <v>0.60752928166870224</v>
      </c>
      <c r="E189" s="300">
        <f t="shared" ref="E189:E190" si="299">SUM(B189:D189)</f>
        <v>3.1874007392860357</v>
      </c>
      <c r="F189" s="300"/>
      <c r="G189" s="300">
        <v>1.4779857464333277</v>
      </c>
      <c r="H189" s="300">
        <v>0.79811230308092496</v>
      </c>
      <c r="I189" s="300">
        <v>0.73526294073628851</v>
      </c>
      <c r="J189" s="300">
        <f t="shared" ref="J189:J190" si="300">SUM(G189:I189)</f>
        <v>3.0113609902505409</v>
      </c>
      <c r="K189" s="300"/>
      <c r="L189" s="300">
        <v>1.3076748402671086</v>
      </c>
      <c r="M189" s="300">
        <v>1.2006148291895387</v>
      </c>
      <c r="N189" s="300">
        <v>1.0092636461967677</v>
      </c>
      <c r="O189" s="300">
        <f t="shared" ref="O189:O190" si="301">SUM(L189:N189)</f>
        <v>3.5175533156534149</v>
      </c>
      <c r="P189" s="300"/>
      <c r="Q189" s="300">
        <v>1.2643182572477292</v>
      </c>
      <c r="R189" s="300">
        <v>1.1392717327481392</v>
      </c>
      <c r="S189" s="300">
        <v>0.84577257858472621</v>
      </c>
      <c r="T189" s="300">
        <f t="shared" ref="T189:T190" si="302">SUM(Q189:S189)</f>
        <v>3.2493625685805947</v>
      </c>
      <c r="U189" s="300"/>
      <c r="V189" s="300">
        <v>1.3362447715304882</v>
      </c>
      <c r="W189" s="300">
        <v>1.2285782501956752</v>
      </c>
      <c r="X189" s="300">
        <v>0.88142746317685106</v>
      </c>
      <c r="Y189" s="300">
        <f t="shared" ref="Y189:Y190" si="303">SUM(V189:X189)</f>
        <v>3.4462504849030147</v>
      </c>
    </row>
    <row r="190" spans="1:25" x14ac:dyDescent="0.2">
      <c r="A190" s="264" t="s">
        <v>363</v>
      </c>
      <c r="B190" s="301">
        <f>SUM(B188:B189)</f>
        <v>2.3359243649824193</v>
      </c>
      <c r="C190" s="301">
        <f t="shared" ref="C190" si="304">SUM(C188:C189)</f>
        <v>2.979933464966753</v>
      </c>
      <c r="D190" s="301">
        <f t="shared" ref="D190" si="305">SUM(D188:D189)</f>
        <v>0.98514217005081794</v>
      </c>
      <c r="E190" s="301">
        <f t="shared" si="299"/>
        <v>6.3009999999999895</v>
      </c>
      <c r="F190" s="301"/>
      <c r="G190" s="301">
        <f>SUM(G188:G189)</f>
        <v>2.7447640659934054</v>
      </c>
      <c r="H190" s="301">
        <f t="shared" ref="H190" si="306">SUM(H188:H189)</f>
        <v>2.6286699175010702</v>
      </c>
      <c r="I190" s="301">
        <f t="shared" ref="I190" si="307">SUM(I188:I189)</f>
        <v>0.84156601650552421</v>
      </c>
      <c r="J190" s="301">
        <f t="shared" si="300"/>
        <v>6.2149999999999999</v>
      </c>
      <c r="K190" s="301"/>
      <c r="L190" s="301">
        <f>SUM(L188:L189)</f>
        <v>2.1832064066065682</v>
      </c>
      <c r="M190" s="301">
        <f t="shared" ref="M190" si="308">SUM(M188:M189)</f>
        <v>2.7185993961237385</v>
      </c>
      <c r="N190" s="301">
        <f t="shared" ref="N190" si="309">SUM(N188:N189)</f>
        <v>1.4691941972696876</v>
      </c>
      <c r="O190" s="301">
        <f t="shared" si="301"/>
        <v>6.3709999999999942</v>
      </c>
      <c r="P190" s="301"/>
      <c r="Q190" s="301">
        <f>SUM(Q188:Q189)</f>
        <v>2.0535705455400137</v>
      </c>
      <c r="R190" s="301">
        <f t="shared" ref="R190" si="310">SUM(R188:R189)</f>
        <v>2.5689949570330839</v>
      </c>
      <c r="S190" s="301">
        <f t="shared" ref="S190" si="311">SUM(S188:S189)</f>
        <v>1.2194344974269109</v>
      </c>
      <c r="T190" s="301">
        <f t="shared" si="302"/>
        <v>5.8420000000000085</v>
      </c>
      <c r="U190" s="301"/>
      <c r="V190" s="301">
        <f>SUM(V188:V189)</f>
        <v>2.1155365277825604</v>
      </c>
      <c r="W190" s="301">
        <f t="shared" ref="W190" si="312">SUM(W188:W189)</f>
        <v>2.7253088210446199</v>
      </c>
      <c r="X190" s="301">
        <f t="shared" ref="X190" si="313">SUM(X188:X189)</f>
        <v>1.2901546511728179</v>
      </c>
      <c r="Y190" s="301">
        <f t="shared" si="303"/>
        <v>6.1309999999999985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1.4794284876234132</v>
      </c>
      <c r="C197" s="300">
        <v>1.0197691142236986</v>
      </c>
      <c r="D197" s="300">
        <v>1.2235910135166943</v>
      </c>
      <c r="E197" s="300">
        <f>SUM(B197:D197)</f>
        <v>3.7227886153638061</v>
      </c>
      <c r="F197" s="300"/>
      <c r="G197" s="300">
        <v>1.0778456657356383</v>
      </c>
      <c r="H197" s="300">
        <v>1.8161918499960517</v>
      </c>
      <c r="I197" s="300">
        <v>2.7242356245479247</v>
      </c>
      <c r="J197" s="300">
        <f>SUM(G197:I197)</f>
        <v>5.6182731402796149</v>
      </c>
      <c r="K197" s="300"/>
      <c r="L197" s="300">
        <v>1.8747111990517655</v>
      </c>
      <c r="M197" s="300">
        <v>1.5470564666788242</v>
      </c>
      <c r="N197" s="300">
        <v>2.3665141083729999</v>
      </c>
      <c r="O197" s="300">
        <f>SUM(L197:N197)</f>
        <v>5.7882817741035897</v>
      </c>
      <c r="P197" s="300"/>
      <c r="Q197" s="300">
        <v>1.5957263398922177</v>
      </c>
      <c r="R197" s="300">
        <v>1.3399412559376347</v>
      </c>
      <c r="S197" s="300">
        <v>2.0859461979414959</v>
      </c>
      <c r="T197" s="300">
        <f>SUM(Q197:S197)</f>
        <v>5.0216137937713485</v>
      </c>
      <c r="U197" s="300"/>
      <c r="V197" s="300">
        <v>1.4625827884523579</v>
      </c>
      <c r="W197" s="300">
        <v>1.2453613514975614</v>
      </c>
      <c r="X197" s="300">
        <v>1.9714066039741913</v>
      </c>
      <c r="Y197" s="300">
        <f>SUM(V197:X197)</f>
        <v>4.6793507439241111</v>
      </c>
    </row>
    <row r="198" spans="1:25" x14ac:dyDescent="0.2">
      <c r="A198" s="260" t="s">
        <v>364</v>
      </c>
      <c r="B198" s="300">
        <v>0.84072999787333835</v>
      </c>
      <c r="C198" s="300">
        <v>0.19015838777401978</v>
      </c>
      <c r="D198" s="300">
        <v>1.0303229989888325</v>
      </c>
      <c r="E198" s="300">
        <f t="shared" ref="E198:E199" si="314">SUM(B198:D198)</f>
        <v>2.0612113846361906</v>
      </c>
      <c r="F198" s="300"/>
      <c r="G198" s="300">
        <v>1.4957794360764634</v>
      </c>
      <c r="H198" s="300">
        <v>0.62789151420757794</v>
      </c>
      <c r="I198" s="300">
        <v>0.70705590943635954</v>
      </c>
      <c r="J198" s="300">
        <f t="shared" ref="J198:J199" si="315">SUM(G198:I198)</f>
        <v>2.8307268597204009</v>
      </c>
      <c r="K198" s="300"/>
      <c r="L198" s="300">
        <v>2.0267755037158808</v>
      </c>
      <c r="M198" s="300">
        <v>0.70278945868895804</v>
      </c>
      <c r="N198" s="300">
        <v>1.237153263491567</v>
      </c>
      <c r="O198" s="300">
        <f t="shared" ref="O198:O199" si="316">SUM(L198:N198)</f>
        <v>3.9667182258964058</v>
      </c>
      <c r="P198" s="300"/>
      <c r="Q198" s="300">
        <v>1.8394757099397949</v>
      </c>
      <c r="R198" s="300">
        <v>0.61539128211103467</v>
      </c>
      <c r="S198" s="300">
        <v>1.1215192141778298</v>
      </c>
      <c r="T198" s="300">
        <f t="shared" ref="T198:T199" si="317">SUM(Q198:S198)</f>
        <v>3.5763862062286593</v>
      </c>
      <c r="U198" s="300"/>
      <c r="V198" s="300">
        <v>1.8503817478451734</v>
      </c>
      <c r="W198" s="300">
        <v>0.59286596872287389</v>
      </c>
      <c r="X198" s="300">
        <v>1.1234015395078396</v>
      </c>
      <c r="Y198" s="300">
        <f t="shared" ref="Y198:Y199" si="318">SUM(V198:X198)</f>
        <v>3.5666492560758867</v>
      </c>
    </row>
    <row r="199" spans="1:25" x14ac:dyDescent="0.2">
      <c r="A199" s="264" t="s">
        <v>363</v>
      </c>
      <c r="B199" s="301">
        <f>SUM(B197:B198)</f>
        <v>2.3201584854967514</v>
      </c>
      <c r="C199" s="301">
        <f t="shared" ref="C199" si="319">SUM(C197:C198)</f>
        <v>1.2099275019977185</v>
      </c>
      <c r="D199" s="301">
        <f t="shared" ref="D199" si="320">SUM(D197:D198)</f>
        <v>2.2539140125055268</v>
      </c>
      <c r="E199" s="301">
        <f t="shared" si="314"/>
        <v>5.7839999999999971</v>
      </c>
      <c r="F199" s="301"/>
      <c r="G199" s="301">
        <f>SUM(G197:G198)</f>
        <v>2.5736251018121017</v>
      </c>
      <c r="H199" s="301">
        <f t="shared" ref="H199" si="321">SUM(H197:H198)</f>
        <v>2.4440833642036295</v>
      </c>
      <c r="I199" s="301">
        <f t="shared" ref="I199" si="322">SUM(I197:I198)</f>
        <v>3.4312915339842842</v>
      </c>
      <c r="J199" s="301">
        <f t="shared" si="315"/>
        <v>8.4490000000000158</v>
      </c>
      <c r="K199" s="301"/>
      <c r="L199" s="301">
        <f>SUM(L197:L198)</f>
        <v>3.9014867027676461</v>
      </c>
      <c r="M199" s="301">
        <f t="shared" ref="M199" si="323">SUM(M197:M198)</f>
        <v>2.2498459253677821</v>
      </c>
      <c r="N199" s="301">
        <f t="shared" ref="N199" si="324">SUM(N197:N198)</f>
        <v>3.6036673718645669</v>
      </c>
      <c r="O199" s="301">
        <f t="shared" si="316"/>
        <v>9.7549999999999955</v>
      </c>
      <c r="P199" s="301"/>
      <c r="Q199" s="301">
        <f>SUM(Q197:Q198)</f>
        <v>3.4352020498320126</v>
      </c>
      <c r="R199" s="301">
        <f t="shared" ref="R199" si="325">SUM(R197:R198)</f>
        <v>1.9553325380486695</v>
      </c>
      <c r="S199" s="301">
        <f t="shared" ref="S199" si="326">SUM(S197:S198)</f>
        <v>3.2074654121193258</v>
      </c>
      <c r="T199" s="301">
        <f t="shared" si="317"/>
        <v>8.5980000000000079</v>
      </c>
      <c r="U199" s="301"/>
      <c r="V199" s="301">
        <f>SUM(V197:V198)</f>
        <v>3.3129645362975313</v>
      </c>
      <c r="W199" s="301">
        <f t="shared" ref="W199" si="327">SUM(W197:W198)</f>
        <v>1.8382273202204353</v>
      </c>
      <c r="X199" s="301">
        <f t="shared" ref="X199" si="328">SUM(X197:X198)</f>
        <v>3.0948081434820311</v>
      </c>
      <c r="Y199" s="301">
        <f t="shared" si="318"/>
        <v>8.2459999999999987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Humber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1.076850422885034</v>
      </c>
      <c r="N7">
        <f>'Ind T4'!C122</f>
        <v>0.19673785372678054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-8.4486338848144271E-2</v>
      </c>
      <c r="N9">
        <f>'Ind T4'!C120</f>
        <v>1.1260925604932082</v>
      </c>
    </row>
    <row r="10" spans="1:16" x14ac:dyDescent="0.2">
      <c r="L10" s="13" t="str">
        <f>'Ind T4'!A80</f>
        <v>Education</v>
      </c>
      <c r="M10">
        <f>'Ind T4'!B119</f>
        <v>-1.1263721843056351</v>
      </c>
      <c r="N10">
        <f>'Ind T4'!C119</f>
        <v>0.12725561468642788</v>
      </c>
    </row>
    <row r="11" spans="1:16" x14ac:dyDescent="0.2">
      <c r="L11" s="13" t="str">
        <f>'Ind T4'!A79</f>
        <v>Public admin. and defence</v>
      </c>
      <c r="M11">
        <f>'Ind T4'!B118</f>
        <v>-0.51760382381900172</v>
      </c>
      <c r="N11">
        <f>'Ind T4'!C118</f>
        <v>2.8744168985861407E-2</v>
      </c>
    </row>
    <row r="12" spans="1:16" x14ac:dyDescent="0.2">
      <c r="L12" s="1" t="str">
        <f>CONCATENATE("[",'Ind T4'!A78,"]")</f>
        <v>[Non-marketed services]</v>
      </c>
      <c r="M12">
        <f>'Ind T4'!B117</f>
        <v>-0.50338338462616594</v>
      </c>
      <c r="N12">
        <f>'Ind T4'!C117</f>
        <v>0.60640326188636795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11.019635696216735</v>
      </c>
      <c r="N14" s="13">
        <f>'Ind T4'!C115</f>
        <v>-1.1140924397133767</v>
      </c>
    </row>
    <row r="15" spans="1:16" x14ac:dyDescent="0.2">
      <c r="L15" s="13" t="str">
        <f>'Ind T4'!A75</f>
        <v>Arts and entertainment</v>
      </c>
      <c r="M15" s="13">
        <f>'Ind T4'!B114</f>
        <v>0.22120614407392658</v>
      </c>
      <c r="N15" s="13">
        <f>'Ind T4'!C114</f>
        <v>-0.25566311943284736</v>
      </c>
    </row>
    <row r="16" spans="1:16" x14ac:dyDescent="0.2">
      <c r="L16" s="13" t="str">
        <f>'Ind T4'!A74</f>
        <v>Support services</v>
      </c>
      <c r="M16" s="13">
        <f>'Ind T4'!B113</f>
        <v>2.8578875280513394</v>
      </c>
      <c r="N16" s="13">
        <f>'Ind T4'!C113</f>
        <v>0.90785243307214269</v>
      </c>
    </row>
    <row r="17" spans="12:14" x14ac:dyDescent="0.2">
      <c r="L17" s="13" t="str">
        <f>'Ind T4'!A73</f>
        <v>Professional services</v>
      </c>
      <c r="M17" s="13">
        <f>'Ind T4'!B112</f>
        <v>4.10505470837641</v>
      </c>
      <c r="N17" s="13">
        <f>'Ind T4'!C112</f>
        <v>0.61120066656994432</v>
      </c>
    </row>
    <row r="18" spans="12:14" x14ac:dyDescent="0.2">
      <c r="L18" s="13" t="str">
        <f>'Ind T4'!A72</f>
        <v>Real estate</v>
      </c>
      <c r="M18" s="13">
        <f>'Ind T4'!B111</f>
        <v>9.2695557078365844</v>
      </c>
      <c r="N18" s="13">
        <f>'Ind T4'!C111</f>
        <v>-0.43428239646156053</v>
      </c>
    </row>
    <row r="19" spans="12:14" x14ac:dyDescent="0.2">
      <c r="L19" t="str">
        <f>'Ind T4'!A71</f>
        <v>Finance and insurance</v>
      </c>
      <c r="M19">
        <f>'Ind T4'!B110</f>
        <v>-2.5474648944860734</v>
      </c>
      <c r="N19">
        <f>'Ind T4'!C110</f>
        <v>-6.3696514016764461E-2</v>
      </c>
    </row>
    <row r="20" spans="12:14" x14ac:dyDescent="0.2">
      <c r="L20" t="str">
        <f>'Ind T4'!A70</f>
        <v>Information technology</v>
      </c>
      <c r="M20">
        <f>'Ind T4'!B109</f>
        <v>3.3268191605972719</v>
      </c>
      <c r="N20">
        <f>'Ind T4'!C109</f>
        <v>0.56180127338945063</v>
      </c>
    </row>
    <row r="21" spans="12:14" x14ac:dyDescent="0.2">
      <c r="L21" t="str">
        <f>'Ind T4'!A69</f>
        <v>Media</v>
      </c>
      <c r="M21">
        <f>'Ind T4'!B108</f>
        <v>16.926200633342248</v>
      </c>
      <c r="N21">
        <f>'Ind T4'!C108</f>
        <v>-7.3540233928581777E-3</v>
      </c>
    </row>
    <row r="22" spans="12:14" x14ac:dyDescent="0.2">
      <c r="L22" s="1" t="str">
        <f>CONCATENATE("[",'Ind T4'!A68,"]")</f>
        <v>[Business and other services]</v>
      </c>
      <c r="M22">
        <f>'Ind T4'!B107</f>
        <v>4.2195972026149997</v>
      </c>
      <c r="N22">
        <f>'Ind T4'!C107</f>
        <v>0.32537521866773389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-0.66082339062093487</v>
      </c>
      <c r="N24">
        <f>'Ind T4'!C105</f>
        <v>0.63571722030244526</v>
      </c>
    </row>
    <row r="25" spans="12:14" x14ac:dyDescent="0.2">
      <c r="L25" s="13" t="str">
        <f>'Ind T4'!A65</f>
        <v>Transport and storage</v>
      </c>
      <c r="M25">
        <f>'Ind T4'!B104</f>
        <v>-0.84953905434707044</v>
      </c>
      <c r="N25">
        <f>'Ind T4'!C104</f>
        <v>0.80209414009133617</v>
      </c>
    </row>
    <row r="26" spans="12:14" x14ac:dyDescent="0.2">
      <c r="L26" s="13" t="str">
        <f>'Ind T4'!A64</f>
        <v>Wholesale and retail trade</v>
      </c>
      <c r="M26">
        <f>'Ind T4'!B103</f>
        <v>0.3992142957034428</v>
      </c>
      <c r="N26">
        <f>'Ind T4'!C103</f>
        <v>1.1376257140427448E-2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-6.9753691215235225E-2</v>
      </c>
      <c r="N27">
        <f>'Ind T4'!C102</f>
        <v>0.30006198558558683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4.3202026426091944</v>
      </c>
      <c r="N29">
        <f>'Ind T4'!C100</f>
        <v>-6.3186268117054745E-2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-0.44402001130904312</v>
      </c>
      <c r="N31">
        <f>'Ind T4'!C98</f>
        <v>-0.83173145141780536</v>
      </c>
    </row>
    <row r="32" spans="12:14" x14ac:dyDescent="0.2">
      <c r="L32" s="13" t="str">
        <f>'Ind T4'!A58</f>
        <v>Engineering</v>
      </c>
      <c r="M32">
        <f>'Ind T4'!B97</f>
        <v>1.4432981543785584</v>
      </c>
      <c r="N32">
        <f>'Ind T4'!C97</f>
        <v>3.6140312166699218E-2</v>
      </c>
    </row>
    <row r="33" spans="12:14" x14ac:dyDescent="0.2">
      <c r="L33" s="13" t="str">
        <f>'Ind T4'!A57</f>
        <v>Food drink and tobacco</v>
      </c>
      <c r="M33">
        <f>'Ind T4'!B96</f>
        <v>3.4327885498657507</v>
      </c>
      <c r="N33">
        <f>'Ind T4'!C96</f>
        <v>-1.9185051335190773</v>
      </c>
    </row>
    <row r="34" spans="12:14" x14ac:dyDescent="0.2">
      <c r="L34" s="1" t="str">
        <f>CONCATENATE("[",'Ind T4'!A56,"]")</f>
        <v>[Manufacturing]</v>
      </c>
      <c r="M34">
        <f>'Ind T4'!B95</f>
        <v>0.50592718199455877</v>
      </c>
      <c r="N34">
        <f>'Ind T4'!C95</f>
        <v>-0.98438605429175263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15.464909799540404</v>
      </c>
      <c r="N36">
        <f>'Ind T4'!C93</f>
        <v>0.69131843129077719</v>
      </c>
    </row>
    <row r="37" spans="12:14" x14ac:dyDescent="0.2">
      <c r="L37" s="13" t="str">
        <f>'Ind T4'!A53</f>
        <v>Electricity and gas</v>
      </c>
      <c r="M37">
        <f>'Ind T4'!B92</f>
        <v>-21.173173825709522</v>
      </c>
      <c r="N37">
        <f>'Ind T4'!C92</f>
        <v>-0.30400388176213822</v>
      </c>
    </row>
    <row r="38" spans="12:14" x14ac:dyDescent="0.2">
      <c r="L38" s="13" t="str">
        <f>'Ind T4'!A52</f>
        <v>Mining and quarrying</v>
      </c>
      <c r="M38">
        <f>'Ind T4'!B91</f>
        <v>-13.224569544782671</v>
      </c>
      <c r="N38">
        <f>'Ind T4'!C91</f>
        <v>-4.1801413604446775</v>
      </c>
    </row>
    <row r="39" spans="12:14" x14ac:dyDescent="0.2">
      <c r="L39" s="45" t="str">
        <f>'Ind T4'!A51</f>
        <v>Agriculture</v>
      </c>
      <c r="M39">
        <f>'Ind T4'!B90</f>
        <v>-6.2759614915141926</v>
      </c>
      <c r="N39">
        <f>'Ind T4'!C90</f>
        <v>0.30561605440999617</v>
      </c>
    </row>
    <row r="40" spans="12:14" x14ac:dyDescent="0.2">
      <c r="L40" s="1" t="str">
        <f>CONCATENATE("[",'Ind T4'!A50,"]")</f>
        <v>[Primary sector and utilities]</v>
      </c>
      <c r="M40">
        <f>'Ind T4'!B89</f>
        <v>-2.8938092324355624</v>
      </c>
      <c r="N40">
        <f>'Ind T4'!C89</f>
        <v>0.24682072374073716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Humber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7.645000000000004</v>
      </c>
      <c r="N5" s="11">
        <f t="shared" ref="N5:AL5" si="1">SUM(N6:N9)</f>
        <v>8.3400000000000016</v>
      </c>
      <c r="O5" s="11">
        <f t="shared" si="1"/>
        <v>8.0030000000000001</v>
      </c>
      <c r="P5" s="11">
        <f t="shared" si="1"/>
        <v>8.5150000000000023</v>
      </c>
      <c r="Q5" s="11">
        <f t="shared" si="1"/>
        <v>9.409999999999993</v>
      </c>
      <c r="R5" s="11">
        <f t="shared" si="1"/>
        <v>7.5940000000000056</v>
      </c>
      <c r="S5" s="11">
        <f t="shared" si="1"/>
        <v>8.237999999999996</v>
      </c>
      <c r="T5" s="11">
        <f t="shared" si="1"/>
        <v>7.7610000000000099</v>
      </c>
      <c r="U5" s="11">
        <f t="shared" si="1"/>
        <v>8.8850000000000193</v>
      </c>
      <c r="V5" s="11">
        <f t="shared" si="1"/>
        <v>8.0470000000000041</v>
      </c>
      <c r="W5" s="11">
        <f t="shared" si="1"/>
        <v>6.5570000000000119</v>
      </c>
      <c r="X5" s="11">
        <f t="shared" si="1"/>
        <v>6.4880000000000013</v>
      </c>
      <c r="Y5" s="11">
        <f t="shared" si="1"/>
        <v>6.4770000000000021</v>
      </c>
      <c r="Z5" s="11">
        <f t="shared" si="1"/>
        <v>6.5180000000000042</v>
      </c>
      <c r="AA5" s="11">
        <f t="shared" si="1"/>
        <v>6.6380000000000017</v>
      </c>
      <c r="AB5" s="11">
        <f t="shared" si="1"/>
        <v>6.6880000000000006</v>
      </c>
      <c r="AC5" s="11">
        <f t="shared" si="1"/>
        <v>6.7239999999999966</v>
      </c>
      <c r="AD5" s="11">
        <f t="shared" si="1"/>
        <v>6.7469999999999928</v>
      </c>
      <c r="AE5" s="11">
        <f t="shared" si="1"/>
        <v>6.7599999999999945</v>
      </c>
      <c r="AF5" s="11">
        <f t="shared" si="1"/>
        <v>6.7679999999999856</v>
      </c>
      <c r="AG5" s="11">
        <f t="shared" si="1"/>
        <v>6.7779999999999889</v>
      </c>
      <c r="AH5" s="11">
        <f t="shared" si="1"/>
        <v>6.7839999999999971</v>
      </c>
      <c r="AI5" s="11">
        <f t="shared" si="1"/>
        <v>6.7899999999999947</v>
      </c>
      <c r="AJ5" s="11">
        <f t="shared" si="1"/>
        <v>6.7949999999999946</v>
      </c>
      <c r="AK5" s="11">
        <f t="shared" si="1"/>
        <v>6.7999999999999945</v>
      </c>
      <c r="AL5" s="11">
        <f t="shared" si="1"/>
        <v>6.8039999999999985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4.9620000000000024</v>
      </c>
      <c r="N6" s="11">
        <v>5.7500000000000009</v>
      </c>
      <c r="O6" s="11">
        <v>5.5489999999999995</v>
      </c>
      <c r="P6" s="11">
        <v>5.7390000000000008</v>
      </c>
      <c r="Q6" s="11">
        <v>5.9709999999999956</v>
      </c>
      <c r="R6" s="11">
        <v>4.4580000000000064</v>
      </c>
      <c r="S6" s="11">
        <v>5.0509999999999948</v>
      </c>
      <c r="T6" s="11">
        <v>3.9550000000000094</v>
      </c>
      <c r="U6" s="11">
        <v>5.1880000000000255</v>
      </c>
      <c r="V6" s="11">
        <v>4.5770000000000062</v>
      </c>
      <c r="W6" s="11">
        <v>3.2240000000000002</v>
      </c>
      <c r="X6" s="11">
        <v>3.2500000000000013</v>
      </c>
      <c r="Y6" s="11">
        <v>3.2770000000000001</v>
      </c>
      <c r="Z6" s="11">
        <v>3.3069999999999999</v>
      </c>
      <c r="AA6" s="11">
        <v>3.3309999999999973</v>
      </c>
      <c r="AB6" s="11">
        <v>3.3329999999999966</v>
      </c>
      <c r="AC6" s="11">
        <v>3.337000000000002</v>
      </c>
      <c r="AD6" s="11">
        <v>3.3410000000000033</v>
      </c>
      <c r="AE6" s="11">
        <v>3.3439999999999963</v>
      </c>
      <c r="AF6" s="11">
        <v>3.3469999999999924</v>
      </c>
      <c r="AG6" s="11">
        <v>3.3519999999999874</v>
      </c>
      <c r="AH6" s="11">
        <v>3.3569999999999967</v>
      </c>
      <c r="AI6" s="11">
        <v>3.3619999999999957</v>
      </c>
      <c r="AJ6" s="11">
        <v>3.367</v>
      </c>
      <c r="AK6" s="172">
        <v>3.3709999999999942</v>
      </c>
      <c r="AL6" s="11">
        <v>3.3749999999999978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0.47499999999999942</v>
      </c>
      <c r="N7" s="11">
        <v>0.64899999999999924</v>
      </c>
      <c r="O7" s="11">
        <v>0.49800000000000016</v>
      </c>
      <c r="P7" s="11">
        <v>0.64600000000000102</v>
      </c>
      <c r="Q7" s="11">
        <v>0.93899999999999983</v>
      </c>
      <c r="R7" s="11">
        <v>0.75200000000000022</v>
      </c>
      <c r="S7" s="11">
        <v>1.0380000000000011</v>
      </c>
      <c r="T7" s="11">
        <v>0.49699999999999972</v>
      </c>
      <c r="U7" s="11">
        <v>0.60199999999999976</v>
      </c>
      <c r="V7" s="11">
        <v>0.39599999999999919</v>
      </c>
      <c r="W7" s="11">
        <v>0.37000000000000044</v>
      </c>
      <c r="X7" s="11">
        <v>0.34800000000000153</v>
      </c>
      <c r="Y7" s="11">
        <v>0.33899999999999986</v>
      </c>
      <c r="Z7" s="11">
        <v>0.32099999999999917</v>
      </c>
      <c r="AA7" s="11">
        <v>0.30300000000000143</v>
      </c>
      <c r="AB7" s="11">
        <v>0.28800000000000009</v>
      </c>
      <c r="AC7" s="11">
        <v>0.27600000000000019</v>
      </c>
      <c r="AD7" s="11">
        <v>0.26399999999999973</v>
      </c>
      <c r="AE7" s="11">
        <v>0.25300000000000089</v>
      </c>
      <c r="AF7" s="11">
        <v>0.24300000000000022</v>
      </c>
      <c r="AG7" s="11">
        <v>0.23499999999999963</v>
      </c>
      <c r="AH7" s="11">
        <v>0.22499999999999956</v>
      </c>
      <c r="AI7" s="11">
        <v>0.21700000000000058</v>
      </c>
      <c r="AJ7" s="11">
        <v>0.20899999999999958</v>
      </c>
      <c r="AK7" s="172">
        <v>0.20200000000000026</v>
      </c>
      <c r="AL7" s="11">
        <v>0.19500000000000017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1.2980000000000005</v>
      </c>
      <c r="N8" s="11">
        <v>1.1970000000000012</v>
      </c>
      <c r="O8" s="11">
        <v>0.98399999999999987</v>
      </c>
      <c r="P8" s="11">
        <v>1.1720000000000002</v>
      </c>
      <c r="Q8" s="11">
        <v>1.2669999999999983</v>
      </c>
      <c r="R8" s="11">
        <v>1.1040000000000003</v>
      </c>
      <c r="S8" s="11">
        <v>0.98900000000000088</v>
      </c>
      <c r="T8" s="11">
        <v>0.996</v>
      </c>
      <c r="U8" s="11">
        <v>0.38900000000000051</v>
      </c>
      <c r="V8" s="11">
        <v>0.37000000000000022</v>
      </c>
      <c r="W8" s="11">
        <v>0.33600000000000046</v>
      </c>
      <c r="X8" s="11">
        <v>0.33199999999999985</v>
      </c>
      <c r="Y8" s="11">
        <v>0.32599999999999996</v>
      </c>
      <c r="Z8" s="11">
        <v>0.32399999999999979</v>
      </c>
      <c r="AA8" s="11">
        <v>0.3240000000000004</v>
      </c>
      <c r="AB8" s="11">
        <v>0.32300000000000023</v>
      </c>
      <c r="AC8" s="11">
        <v>0.32200000000000051</v>
      </c>
      <c r="AD8" s="11">
        <v>0.32199999999999995</v>
      </c>
      <c r="AE8" s="11">
        <v>0.32199999999999979</v>
      </c>
      <c r="AF8" s="11">
        <v>0.32100000000000006</v>
      </c>
      <c r="AG8" s="11">
        <v>0.32100000000000078</v>
      </c>
      <c r="AH8" s="11">
        <v>0.32100000000000045</v>
      </c>
      <c r="AI8" s="11">
        <v>0.3210000000000004</v>
      </c>
      <c r="AJ8" s="11">
        <v>0.32100000000000006</v>
      </c>
      <c r="AK8" s="172">
        <v>0.32100000000000051</v>
      </c>
      <c r="AL8" s="11">
        <v>0.32099999999999951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0.91000000000000092</v>
      </c>
      <c r="N9" s="11">
        <v>0.74400000000000133</v>
      </c>
      <c r="O9" s="11">
        <v>0.97200000000000009</v>
      </c>
      <c r="P9" s="11">
        <v>0.95800000000000063</v>
      </c>
      <c r="Q9" s="11">
        <v>1.2329999999999997</v>
      </c>
      <c r="R9" s="11">
        <v>1.2799999999999996</v>
      </c>
      <c r="S9" s="11">
        <v>1.159999999999999</v>
      </c>
      <c r="T9" s="11">
        <v>2.3130000000000002</v>
      </c>
      <c r="U9" s="11">
        <v>2.7059999999999946</v>
      </c>
      <c r="V9" s="11">
        <v>2.7039999999999993</v>
      </c>
      <c r="W9" s="11">
        <v>2.6270000000000109</v>
      </c>
      <c r="X9" s="11">
        <v>2.5579999999999989</v>
      </c>
      <c r="Y9" s="11">
        <v>2.5350000000000019</v>
      </c>
      <c r="Z9" s="11">
        <v>2.5660000000000047</v>
      </c>
      <c r="AA9" s="11">
        <v>2.6800000000000024</v>
      </c>
      <c r="AB9" s="11">
        <v>2.7440000000000033</v>
      </c>
      <c r="AC9" s="11">
        <v>2.7889999999999939</v>
      </c>
      <c r="AD9" s="11">
        <v>2.8199999999999896</v>
      </c>
      <c r="AE9" s="11">
        <v>2.840999999999998</v>
      </c>
      <c r="AF9" s="11">
        <v>2.8569999999999927</v>
      </c>
      <c r="AG9" s="11">
        <v>2.8700000000000014</v>
      </c>
      <c r="AH9" s="11">
        <v>2.8810000000000007</v>
      </c>
      <c r="AI9" s="11">
        <v>2.8899999999999979</v>
      </c>
      <c r="AJ9" s="11">
        <v>2.8979999999999952</v>
      </c>
      <c r="AK9" s="172">
        <v>2.9059999999999993</v>
      </c>
      <c r="AL9" s="11">
        <v>2.9130000000000011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32.945999999999984</v>
      </c>
      <c r="N11" s="11">
        <f t="shared" si="2"/>
        <v>32.626999999999974</v>
      </c>
      <c r="O11" s="11">
        <f t="shared" si="2"/>
        <v>34.473000000000042</v>
      </c>
      <c r="P11" s="11">
        <f t="shared" si="2"/>
        <v>35.388000000000069</v>
      </c>
      <c r="Q11" s="11">
        <f t="shared" si="2"/>
        <v>37.743999999999915</v>
      </c>
      <c r="R11" s="11">
        <f t="shared" ref="R11" si="3">SUM(R12:R14)</f>
        <v>39.602999999999994</v>
      </c>
      <c r="S11" s="11">
        <f t="shared" ref="S11" si="4">SUM(S12:S14)</f>
        <v>37.061000000000078</v>
      </c>
      <c r="T11" s="11">
        <f t="shared" ref="T11" si="5">SUM(T12:T14)</f>
        <v>40.747000000000121</v>
      </c>
      <c r="U11" s="11">
        <f t="shared" ref="U11" si="6">SUM(U12:U14)</f>
        <v>42.618000000000073</v>
      </c>
      <c r="V11" s="11">
        <f t="shared" ref="V11" si="7">SUM(V12:V14)</f>
        <v>39.448999999999998</v>
      </c>
      <c r="W11" s="11">
        <f t="shared" ref="W11" si="8">SUM(W12:W14)</f>
        <v>40.615000000000038</v>
      </c>
      <c r="X11" s="11">
        <f t="shared" ref="X11" si="9">SUM(X12:X14)</f>
        <v>40.414000000000058</v>
      </c>
      <c r="Y11" s="11">
        <f t="shared" ref="Y11" si="10">SUM(Y12:Y14)</f>
        <v>40.020000000000017</v>
      </c>
      <c r="Z11" s="11">
        <f t="shared" ref="Z11" si="11">SUM(Z12:Z14)</f>
        <v>39.677999999999983</v>
      </c>
      <c r="AA11" s="11">
        <f t="shared" ref="AA11" si="12">SUM(AA12:AA14)</f>
        <v>39.370000000000012</v>
      </c>
      <c r="AB11" s="11">
        <f t="shared" ref="AB11" si="13">SUM(AB12:AB14)</f>
        <v>38.924999999999869</v>
      </c>
      <c r="AC11" s="11">
        <f t="shared" ref="AC11" si="14">SUM(AC12:AC14)</f>
        <v>38.501000000000047</v>
      </c>
      <c r="AD11" s="11">
        <f>SUM(AD12:AD14)</f>
        <v>38.072999999999929</v>
      </c>
      <c r="AE11" s="11">
        <f t="shared" ref="AE11" si="15">SUM(AE12:AE14)</f>
        <v>37.649999999999963</v>
      </c>
      <c r="AF11" s="11">
        <f t="shared" ref="AF11" si="16">SUM(AF12:AF14)</f>
        <v>37.238999999999919</v>
      </c>
      <c r="AG11" s="11">
        <f t="shared" ref="AG11:AL11" si="17">SUM(AG12:AG14)</f>
        <v>36.856999999999992</v>
      </c>
      <c r="AH11" s="11">
        <f t="shared" si="17"/>
        <v>36.47199999999998</v>
      </c>
      <c r="AI11" s="11">
        <f t="shared" si="17"/>
        <v>36.095999999999954</v>
      </c>
      <c r="AJ11" s="11">
        <f t="shared" si="17"/>
        <v>35.727000000000004</v>
      </c>
      <c r="AK11" s="11">
        <f t="shared" si="17"/>
        <v>35.36500000000008</v>
      </c>
      <c r="AL11" s="11">
        <f t="shared" si="17"/>
        <v>35.014000000000152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6.3880000000000008</v>
      </c>
      <c r="N12" s="11">
        <v>6.2069999999999936</v>
      </c>
      <c r="O12" s="11">
        <v>6.0709999999999935</v>
      </c>
      <c r="P12" s="11">
        <v>7.3429999999999964</v>
      </c>
      <c r="Q12" s="11">
        <v>6.9869999999999894</v>
      </c>
      <c r="R12" s="11">
        <v>7.7080000000000073</v>
      </c>
      <c r="S12" s="11">
        <v>8.6400000000000201</v>
      </c>
      <c r="T12" s="11">
        <v>9.4590000000000103</v>
      </c>
      <c r="U12" s="11">
        <v>7.8899999999999899</v>
      </c>
      <c r="V12" s="11">
        <v>8.5859999999999985</v>
      </c>
      <c r="W12" s="11">
        <v>9.1250000000000107</v>
      </c>
      <c r="X12" s="11">
        <v>8.9840000000000089</v>
      </c>
      <c r="Y12" s="11">
        <v>8.8530000000000015</v>
      </c>
      <c r="Z12" s="11">
        <v>8.7769999999999921</v>
      </c>
      <c r="AA12" s="11">
        <v>8.6280000000000125</v>
      </c>
      <c r="AB12" s="11">
        <v>8.4400000000000119</v>
      </c>
      <c r="AC12" s="11">
        <v>8.2759999999999962</v>
      </c>
      <c r="AD12" s="11">
        <v>8.1090000000000035</v>
      </c>
      <c r="AE12" s="11">
        <v>7.9390000000000018</v>
      </c>
      <c r="AF12" s="11">
        <v>7.7710000000000079</v>
      </c>
      <c r="AG12" s="11">
        <v>7.6090000000000062</v>
      </c>
      <c r="AH12" s="11">
        <v>7.4480000000000226</v>
      </c>
      <c r="AI12" s="11">
        <v>7.289999999999984</v>
      </c>
      <c r="AJ12" s="11">
        <v>7.1329999999999982</v>
      </c>
      <c r="AK12" s="172">
        <v>6.9770000000000136</v>
      </c>
      <c r="AL12" s="11">
        <v>6.8239999999999981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2.5000000000000036</v>
      </c>
      <c r="N13" s="11">
        <v>2.3869999999999933</v>
      </c>
      <c r="O13" s="11">
        <v>3.6820000000000093</v>
      </c>
      <c r="P13" s="11">
        <v>3.5640000000000045</v>
      </c>
      <c r="Q13" s="11">
        <v>2.8220000000000001</v>
      </c>
      <c r="R13" s="11">
        <v>3.0829999999999993</v>
      </c>
      <c r="S13" s="11">
        <v>2.7700000000000089</v>
      </c>
      <c r="T13" s="11">
        <v>3.7660000000000067</v>
      </c>
      <c r="U13" s="11">
        <v>3.8460000000000072</v>
      </c>
      <c r="V13" s="11">
        <v>3.3849999999999993</v>
      </c>
      <c r="W13" s="11">
        <v>3.3120000000000083</v>
      </c>
      <c r="X13" s="11">
        <v>3.3670000000000018</v>
      </c>
      <c r="Y13" s="11">
        <v>3.3560000000000114</v>
      </c>
      <c r="Z13" s="11">
        <v>3.3639999999999977</v>
      </c>
      <c r="AA13" s="11">
        <v>3.3680000000000057</v>
      </c>
      <c r="AB13" s="11">
        <v>3.3809999999999905</v>
      </c>
      <c r="AC13" s="11">
        <v>3.3769999999999953</v>
      </c>
      <c r="AD13" s="11">
        <v>3.371999999999995</v>
      </c>
      <c r="AE13" s="11">
        <v>3.3669999999999956</v>
      </c>
      <c r="AF13" s="11">
        <v>3.3620000000000041</v>
      </c>
      <c r="AG13" s="11">
        <v>3.3590000000000066</v>
      </c>
      <c r="AH13" s="11">
        <v>3.3539999999999983</v>
      </c>
      <c r="AI13" s="11">
        <v>3.3489999999999962</v>
      </c>
      <c r="AJ13" s="11">
        <v>3.3430000000000053</v>
      </c>
      <c r="AK13" s="172">
        <v>3.3369999999999931</v>
      </c>
      <c r="AL13" s="11">
        <v>3.3299999999999987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24.057999999999982</v>
      </c>
      <c r="N14" s="11">
        <v>24.032999999999987</v>
      </c>
      <c r="O14" s="11">
        <v>24.720000000000038</v>
      </c>
      <c r="P14" s="11">
        <v>24.481000000000069</v>
      </c>
      <c r="Q14" s="11">
        <v>27.934999999999924</v>
      </c>
      <c r="R14" s="11">
        <v>28.811999999999991</v>
      </c>
      <c r="S14" s="11">
        <v>25.651000000000053</v>
      </c>
      <c r="T14" s="11">
        <v>27.522000000000101</v>
      </c>
      <c r="U14" s="11">
        <v>30.882000000000076</v>
      </c>
      <c r="V14" s="11">
        <v>27.478000000000002</v>
      </c>
      <c r="W14" s="11">
        <v>28.178000000000015</v>
      </c>
      <c r="X14" s="11">
        <v>28.063000000000052</v>
      </c>
      <c r="Y14" s="11">
        <v>27.811000000000003</v>
      </c>
      <c r="Z14" s="11">
        <v>27.536999999999992</v>
      </c>
      <c r="AA14" s="11">
        <v>27.373999999999995</v>
      </c>
      <c r="AB14" s="11">
        <v>27.103999999999871</v>
      </c>
      <c r="AC14" s="11">
        <v>26.848000000000052</v>
      </c>
      <c r="AD14" s="11">
        <v>26.591999999999931</v>
      </c>
      <c r="AE14" s="11">
        <v>26.343999999999966</v>
      </c>
      <c r="AF14" s="11">
        <v>26.105999999999906</v>
      </c>
      <c r="AG14" s="11">
        <v>25.888999999999978</v>
      </c>
      <c r="AH14" s="11">
        <v>25.669999999999963</v>
      </c>
      <c r="AI14" s="11">
        <v>25.456999999999972</v>
      </c>
      <c r="AJ14" s="11">
        <v>25.251000000000001</v>
      </c>
      <c r="AK14" s="172">
        <v>25.051000000000069</v>
      </c>
      <c r="AL14" s="11">
        <v>24.860000000000156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19.152999999999999</v>
      </c>
      <c r="N16" s="11">
        <v>19.73099999999997</v>
      </c>
      <c r="O16" s="11">
        <v>17.676999999999996</v>
      </c>
      <c r="P16" s="11">
        <v>15.80299999999998</v>
      </c>
      <c r="Q16" s="11">
        <v>18.22100000000006</v>
      </c>
      <c r="R16" s="11">
        <v>17.583999999999989</v>
      </c>
      <c r="S16" s="11">
        <v>17.87699999999996</v>
      </c>
      <c r="T16" s="11">
        <v>19.19700000000006</v>
      </c>
      <c r="U16" s="11">
        <v>16.914999999999999</v>
      </c>
      <c r="V16" s="11">
        <v>20.160000000000085</v>
      </c>
      <c r="W16" s="11">
        <v>21.725000000000072</v>
      </c>
      <c r="X16" s="11">
        <v>21.256000000000032</v>
      </c>
      <c r="Y16" s="11">
        <v>21.241000000000014</v>
      </c>
      <c r="Z16" s="11">
        <v>21.21699999999997</v>
      </c>
      <c r="AA16" s="11">
        <v>21.246999999999993</v>
      </c>
      <c r="AB16" s="11">
        <v>21.307999999999922</v>
      </c>
      <c r="AC16" s="11">
        <v>21.346000000000004</v>
      </c>
      <c r="AD16" s="11">
        <v>21.33600000000002</v>
      </c>
      <c r="AE16" s="11">
        <v>21.347999999999967</v>
      </c>
      <c r="AF16" s="11">
        <v>21.346999999999962</v>
      </c>
      <c r="AG16" s="11">
        <v>21.36900000000005</v>
      </c>
      <c r="AH16" s="11">
        <v>21.395000000000039</v>
      </c>
      <c r="AI16" s="11">
        <v>21.423999999999968</v>
      </c>
      <c r="AJ16" s="11">
        <v>21.454999999999988</v>
      </c>
      <c r="AK16" s="172">
        <v>21.486999999999966</v>
      </c>
      <c r="AL16" s="11">
        <v>21.520000000000049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71.543000000000006</v>
      </c>
      <c r="N18" s="11">
        <f t="shared" ref="N18:AL18" si="18">SUM(N19:N21)</f>
        <v>71.21200000000006</v>
      </c>
      <c r="O18" s="11">
        <f t="shared" si="18"/>
        <v>65.448999999999913</v>
      </c>
      <c r="P18" s="11">
        <f t="shared" si="18"/>
        <v>67.21400000000007</v>
      </c>
      <c r="Q18" s="11">
        <f t="shared" si="18"/>
        <v>69.00800000000001</v>
      </c>
      <c r="R18" s="11">
        <f t="shared" si="18"/>
        <v>69.771000000000015</v>
      </c>
      <c r="S18" s="11">
        <f t="shared" si="18"/>
        <v>75.818000000000026</v>
      </c>
      <c r="T18" s="11">
        <f t="shared" si="18"/>
        <v>77.197000000000003</v>
      </c>
      <c r="U18" s="11">
        <f t="shared" si="18"/>
        <v>74.680000000000121</v>
      </c>
      <c r="V18" s="11">
        <f t="shared" si="18"/>
        <v>70.333999999999989</v>
      </c>
      <c r="W18" s="11">
        <f t="shared" si="18"/>
        <v>69.527999999999949</v>
      </c>
      <c r="X18" s="11">
        <f t="shared" si="18"/>
        <v>69.05499999999995</v>
      </c>
      <c r="Y18" s="11">
        <f t="shared" si="18"/>
        <v>69.216999999999999</v>
      </c>
      <c r="Z18" s="11">
        <f t="shared" si="18"/>
        <v>69.525999999999939</v>
      </c>
      <c r="AA18" s="11">
        <f t="shared" si="18"/>
        <v>69.985000000000099</v>
      </c>
      <c r="AB18" s="11">
        <f t="shared" si="18"/>
        <v>70.355999999999995</v>
      </c>
      <c r="AC18" s="11">
        <f t="shared" si="18"/>
        <v>70.634999999999991</v>
      </c>
      <c r="AD18" s="11">
        <f t="shared" si="18"/>
        <v>70.885000000000133</v>
      </c>
      <c r="AE18" s="11">
        <f t="shared" si="18"/>
        <v>71.121000000000095</v>
      </c>
      <c r="AF18" s="11">
        <f t="shared" si="18"/>
        <v>71.349999999999966</v>
      </c>
      <c r="AG18" s="11">
        <f t="shared" si="18"/>
        <v>71.588000000000108</v>
      </c>
      <c r="AH18" s="11">
        <f t="shared" si="18"/>
        <v>71.817999999999955</v>
      </c>
      <c r="AI18" s="11">
        <f t="shared" si="18"/>
        <v>72.046000000000021</v>
      </c>
      <c r="AJ18" s="11">
        <f t="shared" si="18"/>
        <v>72.281000000000077</v>
      </c>
      <c r="AK18" s="11">
        <f t="shared" si="18"/>
        <v>72.506000000000014</v>
      </c>
      <c r="AL18" s="11">
        <f t="shared" si="18"/>
        <v>72.724000000000004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43.675000000000011</v>
      </c>
      <c r="N19" s="11">
        <v>43.21200000000006</v>
      </c>
      <c r="O19" s="11">
        <v>39.601999999999933</v>
      </c>
      <c r="P19" s="11">
        <v>40.559000000000033</v>
      </c>
      <c r="Q19" s="11">
        <v>41.434000000000005</v>
      </c>
      <c r="R19" s="11">
        <v>40.754000000000012</v>
      </c>
      <c r="S19" s="11">
        <v>44.245000000000019</v>
      </c>
      <c r="T19" s="11">
        <v>43.150000000000063</v>
      </c>
      <c r="U19" s="11">
        <v>41.119000000000057</v>
      </c>
      <c r="V19" s="11">
        <v>40.727999999999959</v>
      </c>
      <c r="W19" s="11">
        <v>41.57399999999997</v>
      </c>
      <c r="X19" s="11">
        <v>41.523999999999965</v>
      </c>
      <c r="Y19" s="11">
        <v>41.469000000000008</v>
      </c>
      <c r="Z19" s="11">
        <v>41.462999999999965</v>
      </c>
      <c r="AA19" s="11">
        <v>41.491000000000106</v>
      </c>
      <c r="AB19" s="11">
        <v>41.528000000000006</v>
      </c>
      <c r="AC19" s="11">
        <v>41.536000000000016</v>
      </c>
      <c r="AD19" s="11">
        <v>41.538000000000054</v>
      </c>
      <c r="AE19" s="11">
        <v>41.538000000000075</v>
      </c>
      <c r="AF19" s="11">
        <v>41.536999999999964</v>
      </c>
      <c r="AG19" s="11">
        <v>41.546000000000092</v>
      </c>
      <c r="AH19" s="11">
        <v>41.556999999999967</v>
      </c>
      <c r="AI19" s="11">
        <v>41.569999999999958</v>
      </c>
      <c r="AJ19" s="11">
        <v>41.597000000000065</v>
      </c>
      <c r="AK19" s="172">
        <v>41.621000000000066</v>
      </c>
      <c r="AL19" s="11">
        <v>41.645000000000032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12.548000000000005</v>
      </c>
      <c r="N20" s="11">
        <v>13.290000000000003</v>
      </c>
      <c r="O20" s="11">
        <v>11.801000000000023</v>
      </c>
      <c r="P20" s="11">
        <v>12.077000000000005</v>
      </c>
      <c r="Q20" s="11">
        <v>11.798999999999969</v>
      </c>
      <c r="R20" s="11">
        <v>12.762999999999993</v>
      </c>
      <c r="S20" s="11">
        <v>15.653999999999989</v>
      </c>
      <c r="T20" s="11">
        <v>15.207999999999954</v>
      </c>
      <c r="U20" s="11">
        <v>14.857000000000046</v>
      </c>
      <c r="V20" s="11">
        <v>11.618000000000034</v>
      </c>
      <c r="W20" s="11">
        <v>12.229999999999984</v>
      </c>
      <c r="X20" s="11">
        <v>12.882999999999988</v>
      </c>
      <c r="Y20" s="11">
        <v>12.969999999999997</v>
      </c>
      <c r="Z20" s="11">
        <v>13.072999999999977</v>
      </c>
      <c r="AA20" s="11">
        <v>13.182000000000025</v>
      </c>
      <c r="AB20" s="11">
        <v>13.253999999999973</v>
      </c>
      <c r="AC20" s="11">
        <v>13.310000000000004</v>
      </c>
      <c r="AD20" s="11">
        <v>13.365000000000045</v>
      </c>
      <c r="AE20" s="11">
        <v>13.417999999999981</v>
      </c>
      <c r="AF20" s="11">
        <v>13.472000000000005</v>
      </c>
      <c r="AG20" s="11">
        <v>13.529000000000014</v>
      </c>
      <c r="AH20" s="11">
        <v>13.582000000000015</v>
      </c>
      <c r="AI20" s="11">
        <v>13.635000000000023</v>
      </c>
      <c r="AJ20" s="11">
        <v>13.685999999999998</v>
      </c>
      <c r="AK20" s="172">
        <v>13.73699999999995</v>
      </c>
      <c r="AL20" s="11">
        <v>13.787000000000004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15.319999999999993</v>
      </c>
      <c r="N21" s="11">
        <v>14.709999999999988</v>
      </c>
      <c r="O21" s="11">
        <v>14.045999999999959</v>
      </c>
      <c r="P21" s="11">
        <v>14.578000000000028</v>
      </c>
      <c r="Q21" s="11">
        <v>15.775000000000031</v>
      </c>
      <c r="R21" s="11">
        <v>16.254000000000005</v>
      </c>
      <c r="S21" s="11">
        <v>15.919000000000016</v>
      </c>
      <c r="T21" s="11">
        <v>18.838999999999988</v>
      </c>
      <c r="U21" s="11">
        <v>18.704000000000015</v>
      </c>
      <c r="V21" s="11">
        <v>17.987999999999996</v>
      </c>
      <c r="W21" s="11">
        <v>15.724</v>
      </c>
      <c r="X21" s="11">
        <v>14.648000000000003</v>
      </c>
      <c r="Y21" s="11">
        <v>14.77799999999999</v>
      </c>
      <c r="Z21" s="11">
        <v>14.989999999999995</v>
      </c>
      <c r="AA21" s="11">
        <v>15.311999999999975</v>
      </c>
      <c r="AB21" s="11">
        <v>15.574000000000016</v>
      </c>
      <c r="AC21" s="11">
        <v>15.78899999999998</v>
      </c>
      <c r="AD21" s="11">
        <v>15.982000000000031</v>
      </c>
      <c r="AE21" s="11">
        <v>16.165000000000031</v>
      </c>
      <c r="AF21" s="11">
        <v>16.340999999999998</v>
      </c>
      <c r="AG21" s="11">
        <v>16.513000000000012</v>
      </c>
      <c r="AH21" s="11">
        <v>16.678999999999977</v>
      </c>
      <c r="AI21" s="11">
        <v>16.84100000000004</v>
      </c>
      <c r="AJ21" s="11">
        <v>16.998000000000012</v>
      </c>
      <c r="AK21" s="172">
        <v>17.147999999999996</v>
      </c>
      <c r="AL21" s="11">
        <v>17.29199999999997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52.829000000000001</v>
      </c>
      <c r="N23" s="11">
        <f t="shared" ref="N23:AL23" si="19">SUM(N24:N31)</f>
        <v>53.62500000000005</v>
      </c>
      <c r="O23" s="11">
        <f t="shared" si="19"/>
        <v>53.334000000000074</v>
      </c>
      <c r="P23" s="11">
        <f t="shared" si="19"/>
        <v>53.974000000000004</v>
      </c>
      <c r="Q23" s="11">
        <f t="shared" si="19"/>
        <v>59.195999999999991</v>
      </c>
      <c r="R23" s="11">
        <f t="shared" si="19"/>
        <v>57.072000000000038</v>
      </c>
      <c r="S23" s="11">
        <f t="shared" si="19"/>
        <v>66.157000000000025</v>
      </c>
      <c r="T23" s="11">
        <f t="shared" si="19"/>
        <v>67.256999999999977</v>
      </c>
      <c r="U23" s="11">
        <f t="shared" si="19"/>
        <v>68.893999999999949</v>
      </c>
      <c r="V23" s="11">
        <f t="shared" si="19"/>
        <v>68.165000000000035</v>
      </c>
      <c r="W23" s="11">
        <f t="shared" si="19"/>
        <v>70.172999999999988</v>
      </c>
      <c r="X23" s="11">
        <f t="shared" si="19"/>
        <v>69.947999999999951</v>
      </c>
      <c r="Y23" s="11">
        <f t="shared" si="19"/>
        <v>69.594999999999942</v>
      </c>
      <c r="Z23" s="11">
        <f t="shared" si="19"/>
        <v>69.795000000000016</v>
      </c>
      <c r="AA23" s="11">
        <f t="shared" si="19"/>
        <v>70.09699999999998</v>
      </c>
      <c r="AB23" s="11">
        <f t="shared" si="19"/>
        <v>70.376000000000118</v>
      </c>
      <c r="AC23" s="11">
        <f t="shared" si="19"/>
        <v>70.682000000000016</v>
      </c>
      <c r="AD23" s="11">
        <f t="shared" si="19"/>
        <v>70.986999999999981</v>
      </c>
      <c r="AE23" s="11">
        <f t="shared" si="19"/>
        <v>71.297000000000025</v>
      </c>
      <c r="AF23" s="11">
        <f t="shared" si="19"/>
        <v>71.614999999999995</v>
      </c>
      <c r="AG23" s="11">
        <f t="shared" si="19"/>
        <v>71.960999999999942</v>
      </c>
      <c r="AH23" s="11">
        <f t="shared" si="19"/>
        <v>72.301999999999992</v>
      </c>
      <c r="AI23" s="11">
        <f t="shared" si="19"/>
        <v>72.644000000000048</v>
      </c>
      <c r="AJ23" s="11">
        <f t="shared" si="19"/>
        <v>72.988999999999933</v>
      </c>
      <c r="AK23" s="11">
        <f t="shared" si="19"/>
        <v>73.332000000000079</v>
      </c>
      <c r="AL23" s="11">
        <f t="shared" si="19"/>
        <v>73.676999999999921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1.3199999999999967</v>
      </c>
      <c r="N24" s="11">
        <v>1.3109999999999979</v>
      </c>
      <c r="O24" s="11">
        <v>1.2670000000000023</v>
      </c>
      <c r="P24" s="11">
        <v>1.2800000000000042</v>
      </c>
      <c r="Q24" s="11">
        <v>0.9340000000000005</v>
      </c>
      <c r="R24" s="11">
        <v>0.83000000000000029</v>
      </c>
      <c r="S24" s="11">
        <v>1.597</v>
      </c>
      <c r="T24" s="11">
        <v>1.3119999999999994</v>
      </c>
      <c r="U24" s="11">
        <v>1.2369999999999988</v>
      </c>
      <c r="V24" s="11">
        <v>2.2739999999999987</v>
      </c>
      <c r="W24" s="11">
        <v>1.8140000000000058</v>
      </c>
      <c r="X24" s="11">
        <v>1.7959999999999983</v>
      </c>
      <c r="Y24" s="11">
        <v>1.7910000000000044</v>
      </c>
      <c r="Z24" s="11">
        <v>1.7839999999999987</v>
      </c>
      <c r="AA24" s="11">
        <v>1.7809999999999986</v>
      </c>
      <c r="AB24" s="11">
        <v>1.7859999999999945</v>
      </c>
      <c r="AC24" s="11">
        <v>1.7889999999999979</v>
      </c>
      <c r="AD24" s="11">
        <v>1.7919999999999996</v>
      </c>
      <c r="AE24" s="11">
        <v>1.7949999999999973</v>
      </c>
      <c r="AF24" s="11">
        <v>1.7969999999999975</v>
      </c>
      <c r="AG24" s="11">
        <v>1.8000000000000047</v>
      </c>
      <c r="AH24" s="11">
        <v>1.8020000000000009</v>
      </c>
      <c r="AI24" s="11">
        <v>1.8050000000000017</v>
      </c>
      <c r="AJ24" s="11">
        <v>1.8069999999999959</v>
      </c>
      <c r="AK24" s="172">
        <v>1.8089999999999991</v>
      </c>
      <c r="AL24" s="11">
        <v>1.8119999999999978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4.4569999999999963</v>
      </c>
      <c r="N25" s="11">
        <v>3.8670000000000102</v>
      </c>
      <c r="O25" s="11">
        <v>4.5860000000000012</v>
      </c>
      <c r="P25" s="11">
        <v>4.4929999999999932</v>
      </c>
      <c r="Q25" s="11">
        <v>4.5000000000000009</v>
      </c>
      <c r="R25" s="11">
        <v>4.2129999999999947</v>
      </c>
      <c r="S25" s="11">
        <v>4.3049999999999837</v>
      </c>
      <c r="T25" s="11">
        <v>4.4220000000000095</v>
      </c>
      <c r="U25" s="11">
        <v>5.3809999999999913</v>
      </c>
      <c r="V25" s="11">
        <v>5.0190000000000037</v>
      </c>
      <c r="W25" s="11">
        <v>4.9619999999999909</v>
      </c>
      <c r="X25" s="11">
        <v>5.040999999999995</v>
      </c>
      <c r="Y25" s="11">
        <v>5.0630000000000006</v>
      </c>
      <c r="Z25" s="11">
        <v>5.118000000000011</v>
      </c>
      <c r="AA25" s="11">
        <v>5.1579999999999862</v>
      </c>
      <c r="AB25" s="11">
        <v>5.1900000000000048</v>
      </c>
      <c r="AC25" s="11">
        <v>5.218000000000008</v>
      </c>
      <c r="AD25" s="11">
        <v>5.2410000000000032</v>
      </c>
      <c r="AE25" s="11">
        <v>5.2620000000000067</v>
      </c>
      <c r="AF25" s="11">
        <v>5.2819999999999805</v>
      </c>
      <c r="AG25" s="11">
        <v>5.3040000000000092</v>
      </c>
      <c r="AH25" s="11">
        <v>5.3259999999999836</v>
      </c>
      <c r="AI25" s="11">
        <v>5.3460000000000027</v>
      </c>
      <c r="AJ25" s="11">
        <v>5.3649999999999807</v>
      </c>
      <c r="AK25" s="172">
        <v>5.3820000000000059</v>
      </c>
      <c r="AL25" s="11">
        <v>5.3970000000000109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2.7160000000000002</v>
      </c>
      <c r="N26" s="11">
        <v>2.8530000000000069</v>
      </c>
      <c r="O26" s="11">
        <v>2.9160000000000097</v>
      </c>
      <c r="P26" s="11">
        <v>2.7250000000000059</v>
      </c>
      <c r="Q26" s="11">
        <v>2.780999999999993</v>
      </c>
      <c r="R26" s="11">
        <v>2.7509999999999937</v>
      </c>
      <c r="S26" s="11">
        <v>2.285000000000001</v>
      </c>
      <c r="T26" s="11">
        <v>2.6700000000000079</v>
      </c>
      <c r="U26" s="11">
        <v>2.5860000000000127</v>
      </c>
      <c r="V26" s="11">
        <v>2.4159999999999999</v>
      </c>
      <c r="W26" s="11">
        <v>2.4179999999999988</v>
      </c>
      <c r="X26" s="11">
        <v>2.4729999999999892</v>
      </c>
      <c r="Y26" s="11">
        <v>2.4679999999999889</v>
      </c>
      <c r="Z26" s="11">
        <v>2.4620000000000037</v>
      </c>
      <c r="AA26" s="11">
        <v>2.4490000000000065</v>
      </c>
      <c r="AB26" s="11">
        <v>2.4410000000000007</v>
      </c>
      <c r="AC26" s="11">
        <v>2.4349999999999992</v>
      </c>
      <c r="AD26" s="11">
        <v>2.4290000000000078</v>
      </c>
      <c r="AE26" s="11">
        <v>2.4230000000000076</v>
      </c>
      <c r="AF26" s="11">
        <v>2.4170000000000038</v>
      </c>
      <c r="AG26" s="11">
        <v>2.4149999999999996</v>
      </c>
      <c r="AH26" s="11">
        <v>2.4110000000000036</v>
      </c>
      <c r="AI26" s="11">
        <v>2.4069999999999929</v>
      </c>
      <c r="AJ26" s="11">
        <v>2.4030000000000022</v>
      </c>
      <c r="AK26" s="172">
        <v>2.3989999999999978</v>
      </c>
      <c r="AL26" s="11">
        <v>2.3950000000000093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2.629999999999999</v>
      </c>
      <c r="N27" s="11">
        <v>2.2930000000000024</v>
      </c>
      <c r="O27" s="11">
        <v>2.7690000000000023</v>
      </c>
      <c r="P27" s="11">
        <v>2.9950000000000045</v>
      </c>
      <c r="Q27" s="11">
        <v>3.0090000000000021</v>
      </c>
      <c r="R27" s="11">
        <v>2.6410000000000013</v>
      </c>
      <c r="S27" s="11">
        <v>3.265999999999996</v>
      </c>
      <c r="T27" s="11">
        <v>3.4080000000000026</v>
      </c>
      <c r="U27" s="11">
        <v>3.3540000000000045</v>
      </c>
      <c r="V27" s="11">
        <v>3.4190000000000005</v>
      </c>
      <c r="W27" s="11">
        <v>4.1139999999999946</v>
      </c>
      <c r="X27" s="11">
        <v>3.9159999999999999</v>
      </c>
      <c r="Y27" s="11">
        <v>3.7460000000000027</v>
      </c>
      <c r="Z27" s="11">
        <v>3.6329999999999991</v>
      </c>
      <c r="AA27" s="11">
        <v>3.5529999999999982</v>
      </c>
      <c r="AB27" s="11">
        <v>3.5579999999999989</v>
      </c>
      <c r="AC27" s="11">
        <v>3.5760000000000032</v>
      </c>
      <c r="AD27" s="11">
        <v>3.6010000000000009</v>
      </c>
      <c r="AE27" s="11">
        <v>3.629</v>
      </c>
      <c r="AF27" s="11">
        <v>3.6599999999999935</v>
      </c>
      <c r="AG27" s="11">
        <v>3.6909999999999932</v>
      </c>
      <c r="AH27" s="11">
        <v>3.7230000000000052</v>
      </c>
      <c r="AI27" s="11">
        <v>3.7550000000000017</v>
      </c>
      <c r="AJ27" s="11">
        <v>3.7880000000000043</v>
      </c>
      <c r="AK27" s="172">
        <v>3.8209999999999975</v>
      </c>
      <c r="AL27" s="11">
        <v>3.8540000000000059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10.914000000000009</v>
      </c>
      <c r="N28" s="11">
        <v>12.306000000000028</v>
      </c>
      <c r="O28" s="11">
        <v>12.829000000000002</v>
      </c>
      <c r="P28" s="11">
        <v>14.280999999999992</v>
      </c>
      <c r="Q28" s="11">
        <v>13.382999999999988</v>
      </c>
      <c r="R28" s="11">
        <v>13.415000000000026</v>
      </c>
      <c r="S28" s="11">
        <v>15.792000000000057</v>
      </c>
      <c r="T28" s="11">
        <v>17.348999999999979</v>
      </c>
      <c r="U28" s="11">
        <v>17.481999999999953</v>
      </c>
      <c r="V28" s="11">
        <v>16.32100000000003</v>
      </c>
      <c r="W28" s="11">
        <v>16.403999999999989</v>
      </c>
      <c r="X28" s="11">
        <v>16.605999999999945</v>
      </c>
      <c r="Y28" s="11">
        <v>16.666999999999955</v>
      </c>
      <c r="Z28" s="11">
        <v>16.768999999999984</v>
      </c>
      <c r="AA28" s="11">
        <v>16.877000000000013</v>
      </c>
      <c r="AB28" s="11">
        <v>16.966000000000044</v>
      </c>
      <c r="AC28" s="11">
        <v>17.046999999999997</v>
      </c>
      <c r="AD28" s="11">
        <v>17.132999999999974</v>
      </c>
      <c r="AE28" s="11">
        <v>17.224999999999991</v>
      </c>
      <c r="AF28" s="11">
        <v>17.324000000000002</v>
      </c>
      <c r="AG28" s="11">
        <v>17.431000000000008</v>
      </c>
      <c r="AH28" s="11">
        <v>17.537999999999997</v>
      </c>
      <c r="AI28" s="11">
        <v>17.646000000000004</v>
      </c>
      <c r="AJ28" s="11">
        <v>17.754999999999967</v>
      </c>
      <c r="AK28" s="172">
        <v>17.86400000000004</v>
      </c>
      <c r="AL28" s="11">
        <v>17.973999999999947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17.594000000000001</v>
      </c>
      <c r="N29" s="11">
        <v>18.766999999999996</v>
      </c>
      <c r="O29" s="11">
        <v>16.29300000000007</v>
      </c>
      <c r="P29" s="11">
        <v>17.148000000000014</v>
      </c>
      <c r="Q29" s="11">
        <v>20.92</v>
      </c>
      <c r="R29" s="11">
        <v>21.137000000000029</v>
      </c>
      <c r="S29" s="11">
        <v>24.903999999999996</v>
      </c>
      <c r="T29" s="11">
        <v>25.029999999999976</v>
      </c>
      <c r="U29" s="11">
        <v>23.882999999999999</v>
      </c>
      <c r="V29" s="11">
        <v>24.051999999999971</v>
      </c>
      <c r="W29" s="11">
        <v>24.335000000000019</v>
      </c>
      <c r="X29" s="11">
        <v>24.758000000000024</v>
      </c>
      <c r="Y29" s="11">
        <v>25.267999999999986</v>
      </c>
      <c r="Z29" s="11">
        <v>25.604999999999993</v>
      </c>
      <c r="AA29" s="11">
        <v>25.823999999999977</v>
      </c>
      <c r="AB29" s="11">
        <v>25.995000000000051</v>
      </c>
      <c r="AC29" s="11">
        <v>26.186999999999991</v>
      </c>
      <c r="AD29" s="11">
        <v>26.374999999999982</v>
      </c>
      <c r="AE29" s="11">
        <v>26.562000000000033</v>
      </c>
      <c r="AF29" s="11">
        <v>26.749000000000041</v>
      </c>
      <c r="AG29" s="11">
        <v>26.941999999999936</v>
      </c>
      <c r="AH29" s="11">
        <v>27.127000000000002</v>
      </c>
      <c r="AI29" s="11">
        <v>27.312000000000044</v>
      </c>
      <c r="AJ29" s="11">
        <v>27.496999999999982</v>
      </c>
      <c r="AK29" s="172">
        <v>27.682000000000027</v>
      </c>
      <c r="AL29" s="11">
        <v>27.867999999999956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7.125000000000008</v>
      </c>
      <c r="N30" s="11">
        <v>5.4930000000000021</v>
      </c>
      <c r="O30" s="11">
        <v>5.9159999999999853</v>
      </c>
      <c r="P30" s="11">
        <v>6.4309999999999965</v>
      </c>
      <c r="Q30" s="11">
        <v>6.5049999999999972</v>
      </c>
      <c r="R30" s="11">
        <v>6.3009999999999922</v>
      </c>
      <c r="S30" s="11">
        <v>6.9740000000000109</v>
      </c>
      <c r="T30" s="11">
        <v>6.8470000000000049</v>
      </c>
      <c r="U30" s="11">
        <v>7.1649999999999796</v>
      </c>
      <c r="V30" s="11">
        <v>6.2150000000000007</v>
      </c>
      <c r="W30" s="11">
        <v>6.370999999999988</v>
      </c>
      <c r="X30" s="11">
        <v>6.2579999999999893</v>
      </c>
      <c r="Y30" s="11">
        <v>5.8689999999999944</v>
      </c>
      <c r="Z30" s="11">
        <v>5.752000000000006</v>
      </c>
      <c r="AA30" s="11">
        <v>5.8149999999999915</v>
      </c>
      <c r="AB30" s="11">
        <v>5.8420000000000076</v>
      </c>
      <c r="AC30" s="11">
        <v>5.8780000000000028</v>
      </c>
      <c r="AD30" s="11">
        <v>5.908000000000011</v>
      </c>
      <c r="AE30" s="11">
        <v>5.9349999999999961</v>
      </c>
      <c r="AF30" s="11">
        <v>5.9589999999999854</v>
      </c>
      <c r="AG30" s="11">
        <v>5.9849999999999861</v>
      </c>
      <c r="AH30" s="11">
        <v>6.0140000000000011</v>
      </c>
      <c r="AI30" s="11">
        <v>6.0429999999999993</v>
      </c>
      <c r="AJ30" s="11">
        <v>6.0730000000000048</v>
      </c>
      <c r="AK30" s="172">
        <v>6.1020000000000039</v>
      </c>
      <c r="AL30" s="11">
        <v>6.1310000000000011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6.0729999999999924</v>
      </c>
      <c r="N31" s="11">
        <v>6.7350000000000092</v>
      </c>
      <c r="O31" s="11">
        <v>6.7580000000000009</v>
      </c>
      <c r="P31" s="11">
        <v>4.6209999999999942</v>
      </c>
      <c r="Q31" s="11">
        <v>7.1640000000000077</v>
      </c>
      <c r="R31" s="11">
        <v>5.7839999999999998</v>
      </c>
      <c r="S31" s="11">
        <v>7.0339999999999909</v>
      </c>
      <c r="T31" s="11">
        <v>6.2190000000000003</v>
      </c>
      <c r="U31" s="11">
        <v>7.8060000000000089</v>
      </c>
      <c r="V31" s="11">
        <v>8.4490000000000229</v>
      </c>
      <c r="W31" s="11">
        <v>9.7550000000000061</v>
      </c>
      <c r="X31" s="11">
        <v>9.100000000000005</v>
      </c>
      <c r="Y31" s="11">
        <v>8.7230000000000061</v>
      </c>
      <c r="Z31" s="11">
        <v>8.672000000000013</v>
      </c>
      <c r="AA31" s="11">
        <v>8.6400000000000041</v>
      </c>
      <c r="AB31" s="11">
        <v>8.5980000000000132</v>
      </c>
      <c r="AC31" s="11">
        <v>8.5520000000000191</v>
      </c>
      <c r="AD31" s="11">
        <v>8.5079999999999991</v>
      </c>
      <c r="AE31" s="11">
        <v>8.4659999999999975</v>
      </c>
      <c r="AF31" s="11">
        <v>8.4269999999999943</v>
      </c>
      <c r="AG31" s="11">
        <v>8.3930000000000078</v>
      </c>
      <c r="AH31" s="11">
        <v>8.3610000000000042</v>
      </c>
      <c r="AI31" s="11">
        <v>8.3299999999999983</v>
      </c>
      <c r="AJ31" s="11">
        <v>8.3010000000000002</v>
      </c>
      <c r="AK31" s="172">
        <v>8.2730000000000068</v>
      </c>
      <c r="AL31" s="11">
        <v>8.2460000000000004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85.826999999999927</v>
      </c>
      <c r="N33" s="11">
        <f t="shared" ref="N33:AK33" si="20">SUM(N34:N36)</f>
        <v>80.158000000000044</v>
      </c>
      <c r="O33" s="11">
        <f t="shared" si="20"/>
        <v>82.477000000000004</v>
      </c>
      <c r="P33" s="11">
        <f t="shared" si="20"/>
        <v>82.460999999999956</v>
      </c>
      <c r="Q33" s="11">
        <f t="shared" si="20"/>
        <v>80.359999999999928</v>
      </c>
      <c r="R33" s="11">
        <f t="shared" si="20"/>
        <v>80.467000000000098</v>
      </c>
      <c r="S33" s="11">
        <f t="shared" si="20"/>
        <v>77.701000000000093</v>
      </c>
      <c r="T33" s="11">
        <f t="shared" si="20"/>
        <v>78.37600000000009</v>
      </c>
      <c r="U33" s="11">
        <f t="shared" si="20"/>
        <v>77.889999999999887</v>
      </c>
      <c r="V33" s="11">
        <f t="shared" si="20"/>
        <v>77.482000000000085</v>
      </c>
      <c r="W33" s="11">
        <f t="shared" si="20"/>
        <v>78.462000000000089</v>
      </c>
      <c r="X33" s="11">
        <f t="shared" si="20"/>
        <v>79.031000000000006</v>
      </c>
      <c r="Y33" s="11">
        <f t="shared" si="20"/>
        <v>79.613999999999834</v>
      </c>
      <c r="Z33" s="11">
        <f t="shared" si="20"/>
        <v>80.170999999999907</v>
      </c>
      <c r="AA33" s="11">
        <f t="shared" si="20"/>
        <v>80.795000000000044</v>
      </c>
      <c r="AB33" s="11">
        <f t="shared" si="20"/>
        <v>81.37400000000008</v>
      </c>
      <c r="AC33" s="11">
        <f t="shared" si="20"/>
        <v>81.824999999999989</v>
      </c>
      <c r="AD33" s="11">
        <f t="shared" si="20"/>
        <v>82.258999999999986</v>
      </c>
      <c r="AE33" s="11">
        <f t="shared" si="20"/>
        <v>82.692000000000007</v>
      </c>
      <c r="AF33" s="11">
        <f t="shared" si="20"/>
        <v>83.132000000000005</v>
      </c>
      <c r="AG33" s="11">
        <f t="shared" si="20"/>
        <v>83.590000000000089</v>
      </c>
      <c r="AH33" s="11">
        <f t="shared" si="20"/>
        <v>84.047000000000054</v>
      </c>
      <c r="AI33" s="11">
        <f t="shared" si="20"/>
        <v>84.506999999999977</v>
      </c>
      <c r="AJ33" s="11">
        <f t="shared" si="20"/>
        <v>84.972999999999999</v>
      </c>
      <c r="AK33" s="11">
        <f t="shared" si="20"/>
        <v>85.438999999999936</v>
      </c>
      <c r="AL33" s="11">
        <f>SUM(AL34:AL36)</f>
        <v>85.909999999999968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23.41199999999996</v>
      </c>
      <c r="N34" s="11">
        <v>20.574000000000016</v>
      </c>
      <c r="O34" s="11">
        <v>21.885000000000023</v>
      </c>
      <c r="P34" s="11">
        <v>20.242000000000019</v>
      </c>
      <c r="Q34" s="11">
        <v>20.644000000000027</v>
      </c>
      <c r="R34" s="11">
        <v>16.866</v>
      </c>
      <c r="S34" s="11">
        <v>16.093000000000021</v>
      </c>
      <c r="T34" s="11">
        <v>15.74500000000001</v>
      </c>
      <c r="U34" s="11">
        <v>16.317999999999948</v>
      </c>
      <c r="V34" s="11">
        <v>15.356000000000014</v>
      </c>
      <c r="W34" s="11">
        <v>16.434000000000008</v>
      </c>
      <c r="X34" s="11">
        <v>16.442000000000029</v>
      </c>
      <c r="Y34" s="11">
        <v>16.481999999999967</v>
      </c>
      <c r="Z34" s="11">
        <v>16.466999999999963</v>
      </c>
      <c r="AA34" s="11">
        <v>16.452999999999999</v>
      </c>
      <c r="AB34" s="11">
        <v>16.466000000000022</v>
      </c>
      <c r="AC34" s="11">
        <v>16.466999999999992</v>
      </c>
      <c r="AD34" s="11">
        <v>16.469000000000033</v>
      </c>
      <c r="AE34" s="11">
        <v>16.471999999999991</v>
      </c>
      <c r="AF34" s="11">
        <v>16.475999999999999</v>
      </c>
      <c r="AG34" s="11">
        <v>16.480000000000018</v>
      </c>
      <c r="AH34" s="11">
        <v>16.485000000000007</v>
      </c>
      <c r="AI34" s="11">
        <v>16.490999999999968</v>
      </c>
      <c r="AJ34" s="11">
        <v>16.497999999999983</v>
      </c>
      <c r="AK34" s="172">
        <v>16.501999999999985</v>
      </c>
      <c r="AL34" s="11">
        <v>16.505000000000031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27.647999999999971</v>
      </c>
      <c r="N35" s="11">
        <v>23.745999999999977</v>
      </c>
      <c r="O35" s="11">
        <v>23.666999999999987</v>
      </c>
      <c r="P35" s="11">
        <v>25.868999999999961</v>
      </c>
      <c r="Q35" s="11">
        <v>23.730999999999977</v>
      </c>
      <c r="R35" s="11">
        <v>25.66100000000003</v>
      </c>
      <c r="S35" s="11">
        <v>24.063999999999997</v>
      </c>
      <c r="T35" s="11">
        <v>24.884000000000025</v>
      </c>
      <c r="U35" s="11">
        <v>25.28899999999997</v>
      </c>
      <c r="V35" s="11">
        <v>24.410000000000036</v>
      </c>
      <c r="W35" s="11">
        <v>24.248000000000022</v>
      </c>
      <c r="X35" s="11">
        <v>24.167999999999957</v>
      </c>
      <c r="Y35" s="11">
        <v>24.104999999999993</v>
      </c>
      <c r="Z35" s="11">
        <v>24.114000000000011</v>
      </c>
      <c r="AA35" s="11">
        <v>24.151999999999973</v>
      </c>
      <c r="AB35" s="11">
        <v>24.209</v>
      </c>
      <c r="AC35" s="11">
        <v>24.234000000000005</v>
      </c>
      <c r="AD35" s="11">
        <v>24.263999999999964</v>
      </c>
      <c r="AE35" s="11">
        <v>24.298999999999992</v>
      </c>
      <c r="AF35" s="11">
        <v>24.341000000000019</v>
      </c>
      <c r="AG35" s="11">
        <v>24.40200000000004</v>
      </c>
      <c r="AH35" s="11">
        <v>24.46299999999999</v>
      </c>
      <c r="AI35" s="11">
        <v>24.526000000000018</v>
      </c>
      <c r="AJ35" s="11">
        <v>24.59</v>
      </c>
      <c r="AK35" s="172">
        <v>24.652000000000022</v>
      </c>
      <c r="AL35" s="11">
        <v>24.714999999999982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34.766999999999996</v>
      </c>
      <c r="N36" s="11">
        <v>35.838000000000044</v>
      </c>
      <c r="O36" s="11">
        <v>36.924999999999997</v>
      </c>
      <c r="P36" s="11">
        <v>36.349999999999987</v>
      </c>
      <c r="Q36" s="11">
        <v>35.984999999999935</v>
      </c>
      <c r="R36" s="11">
        <v>37.940000000000069</v>
      </c>
      <c r="S36" s="11">
        <v>37.544000000000075</v>
      </c>
      <c r="T36" s="11">
        <v>37.747000000000064</v>
      </c>
      <c r="U36" s="11">
        <v>36.282999999999973</v>
      </c>
      <c r="V36" s="11">
        <v>37.71600000000003</v>
      </c>
      <c r="W36" s="11">
        <v>37.780000000000058</v>
      </c>
      <c r="X36" s="11">
        <v>38.421000000000014</v>
      </c>
      <c r="Y36" s="11">
        <v>39.026999999999866</v>
      </c>
      <c r="Z36" s="11">
        <v>39.589999999999925</v>
      </c>
      <c r="AA36" s="11">
        <v>40.190000000000076</v>
      </c>
      <c r="AB36" s="11">
        <v>40.699000000000055</v>
      </c>
      <c r="AC36" s="11">
        <v>41.124000000000002</v>
      </c>
      <c r="AD36" s="11">
        <v>41.525999999999982</v>
      </c>
      <c r="AE36" s="11">
        <v>41.921000000000028</v>
      </c>
      <c r="AF36" s="11">
        <v>42.314999999999984</v>
      </c>
      <c r="AG36" s="11">
        <v>42.708000000000034</v>
      </c>
      <c r="AH36" s="11">
        <v>43.099000000000061</v>
      </c>
      <c r="AI36" s="11">
        <v>43.489999999999995</v>
      </c>
      <c r="AJ36" s="11">
        <v>43.885000000000019</v>
      </c>
      <c r="AK36" s="172">
        <v>44.284999999999933</v>
      </c>
      <c r="AL36" s="11">
        <v>44.689999999999948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269.94299999999993</v>
      </c>
      <c r="N38" s="11">
        <f t="shared" ref="N38:AL38" si="21">SUM(N5,N11,N16,N18,N23,N33)</f>
        <v>265.6930000000001</v>
      </c>
      <c r="O38" s="11">
        <f t="shared" si="21"/>
        <v>261.41300000000001</v>
      </c>
      <c r="P38" s="11">
        <f t="shared" si="21"/>
        <v>263.35500000000008</v>
      </c>
      <c r="Q38" s="11">
        <f t="shared" si="21"/>
        <v>273.93899999999991</v>
      </c>
      <c r="R38" s="11">
        <f t="shared" si="21"/>
        <v>272.09100000000012</v>
      </c>
      <c r="S38" s="11">
        <f t="shared" si="21"/>
        <v>282.85200000000015</v>
      </c>
      <c r="T38" s="11">
        <f t="shared" si="21"/>
        <v>290.53500000000025</v>
      </c>
      <c r="U38" s="11">
        <f t="shared" si="21"/>
        <v>289.88200000000006</v>
      </c>
      <c r="V38" s="11">
        <f t="shared" si="21"/>
        <v>283.63700000000017</v>
      </c>
      <c r="W38" s="11">
        <f t="shared" si="21"/>
        <v>287.06000000000017</v>
      </c>
      <c r="X38" s="11">
        <f t="shared" si="21"/>
        <v>286.19200000000001</v>
      </c>
      <c r="Y38" s="11">
        <f t="shared" si="21"/>
        <v>286.16399999999982</v>
      </c>
      <c r="Z38" s="11">
        <f t="shared" si="21"/>
        <v>286.90499999999986</v>
      </c>
      <c r="AA38" s="11">
        <f t="shared" si="21"/>
        <v>288.13200000000012</v>
      </c>
      <c r="AB38" s="11">
        <f t="shared" si="21"/>
        <v>289.02699999999999</v>
      </c>
      <c r="AC38" s="11">
        <f t="shared" si="21"/>
        <v>289.71300000000008</v>
      </c>
      <c r="AD38" s="11">
        <f t="shared" si="21"/>
        <v>290.28700000000003</v>
      </c>
      <c r="AE38" s="11">
        <f t="shared" si="21"/>
        <v>290.86800000000005</v>
      </c>
      <c r="AF38" s="11">
        <f t="shared" si="21"/>
        <v>291.45099999999985</v>
      </c>
      <c r="AG38" s="11">
        <f t="shared" si="21"/>
        <v>292.1430000000002</v>
      </c>
      <c r="AH38" s="11">
        <f t="shared" si="21"/>
        <v>292.81799999999998</v>
      </c>
      <c r="AI38" s="11">
        <f t="shared" si="21"/>
        <v>293.50699999999995</v>
      </c>
      <c r="AJ38" s="11">
        <f t="shared" si="21"/>
        <v>294.22000000000003</v>
      </c>
      <c r="AK38" s="11">
        <f t="shared" si="21"/>
        <v>294.92900000000009</v>
      </c>
      <c r="AL38" s="11">
        <f t="shared" si="21"/>
        <v>295.64900000000011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Humber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Humber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Humber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Humber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Humber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Humber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Humber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29.573561786314162</v>
      </c>
      <c r="N231" s="40">
        <f>'Ind T1'!D25</f>
        <v>27.332961750156777</v>
      </c>
      <c r="O231" s="40">
        <f>'Ind T1'!F25</f>
        <v>29.058106064962146</v>
      </c>
    </row>
    <row r="232" spans="1:15" x14ac:dyDescent="0.2">
      <c r="L232" t="str">
        <f>L23</f>
        <v>Business and other services</v>
      </c>
      <c r="M232" s="40">
        <f>'Ind T1'!B24</f>
        <v>20.975335457622638</v>
      </c>
      <c r="N232" s="40">
        <f>'Ind T1'!D24</f>
        <v>24.445412108966746</v>
      </c>
      <c r="O232" s="40">
        <f>'Ind T1'!F24</f>
        <v>24.920429292843842</v>
      </c>
    </row>
    <row r="233" spans="1:15" x14ac:dyDescent="0.2">
      <c r="L233" t="str">
        <f>L18</f>
        <v>Trade, accomod. and transport</v>
      </c>
      <c r="M233" s="40">
        <f>'Ind T1'!B23</f>
        <v>25.642524008511852</v>
      </c>
      <c r="N233" s="40">
        <f>'Ind T1'!D23</f>
        <v>24.220720406883544</v>
      </c>
      <c r="O233" s="40">
        <f>'Ind T1'!F23</f>
        <v>24.598087597116844</v>
      </c>
    </row>
    <row r="234" spans="1:15" x14ac:dyDescent="0.2">
      <c r="L234" t="str">
        <f>L16</f>
        <v>Construction</v>
      </c>
      <c r="M234" s="40">
        <f>'Ind T1'!B22</f>
        <v>6.4625437813084528</v>
      </c>
      <c r="N234" s="40">
        <f>'Ind T1'!D22</f>
        <v>7.5681042290810492</v>
      </c>
      <c r="O234" s="40">
        <f>'Ind T1'!F22</f>
        <v>7.2789016705620657</v>
      </c>
    </row>
    <row r="235" spans="1:15" x14ac:dyDescent="0.2">
      <c r="L235" t="str">
        <f>L11</f>
        <v>Manufacturing</v>
      </c>
      <c r="M235" s="40">
        <f>'Ind T1'!B21</f>
        <v>14.555056947859345</v>
      </c>
      <c r="N235" s="40">
        <f>'Ind T1'!D21</f>
        <v>14.14861004668014</v>
      </c>
      <c r="O235" s="40">
        <f>'Ind T1'!F21</f>
        <v>11.843097727372708</v>
      </c>
    </row>
    <row r="236" spans="1:15" x14ac:dyDescent="0.2">
      <c r="L236" t="str">
        <f>L5</f>
        <v>Primary sector and utilities</v>
      </c>
      <c r="M236" s="40">
        <f>'Ind T1'!B20</f>
        <v>2.7909780183835564</v>
      </c>
      <c r="N236" s="40">
        <f>'Ind T1'!D20</f>
        <v>2.2841914582317315</v>
      </c>
      <c r="O236" s="40">
        <f>'Ind T1'!F20</f>
        <v>2.3013776471423872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Humber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-2.0050000000000097</v>
      </c>
      <c r="O261" s="11">
        <f>'Ind T1'!F50</f>
        <v>7.4479999999998796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13.100999999999949</v>
      </c>
      <c r="O262" s="11">
        <f>'Ind T1'!F49</f>
        <v>3.5039999999999338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-0.24300000000006605</v>
      </c>
      <c r="O263" s="11">
        <f>'Ind T1'!F48</f>
        <v>3.1960000000000548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4.1410000000000835</v>
      </c>
      <c r="O264" s="11">
        <f>'Ind T1'!F47</f>
        <v>-0.20500000000002316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1.0120000000000431</v>
      </c>
      <c r="O265" s="11">
        <f>'Ind T1'!F46</f>
        <v>-5.6009999999998854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-1.0369999999999937</v>
      </c>
      <c r="O266" s="11">
        <f>'Ind T1'!F45</f>
        <v>0.24699999999998656</v>
      </c>
    </row>
    <row r="268" spans="1:16" x14ac:dyDescent="0.2">
      <c r="L268" t="str">
        <f>L38</f>
        <v>All industries</v>
      </c>
      <c r="N268" s="11">
        <f>'Ind T1'!D14-'Ind T1'!B14</f>
        <v>14.969000000000051</v>
      </c>
      <c r="O268" s="11">
        <f>SUM(O261:O266)</f>
        <v>8.5889999999999453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Humber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8.0362446932426046</v>
      </c>
      <c r="C9" s="249">
        <f>SUM(C26,C43,C60,C77,C94,C111,C128,C145,C162,C179,C196,C213,C230,C247,C264,C281,C298,C315,C332,C349,C366,C383)</f>
        <v>15.080363310731533</v>
      </c>
      <c r="D9" s="249">
        <f>SUM(B9:C9)</f>
        <v>23.116608003974136</v>
      </c>
      <c r="E9" s="238"/>
      <c r="F9" s="249">
        <f>SUM(F26,F43,F60,F77,F94,F111,F128,F145,F162,F179,F196,F213,F230,F247,F264,F281,F298,F315,F332,F349,F366,F383)</f>
        <v>10.414596157591809</v>
      </c>
      <c r="G9" s="249">
        <f>SUM(G26,G43,G60,G77,G94,G111,G128,G145,G162,G179,G196,G213,G230,G247,G264,G281,G298,G315,G332,G349,G366,G383)</f>
        <v>18.324736241644846</v>
      </c>
      <c r="H9" s="249">
        <f>SUM(F9:G9)</f>
        <v>28.739332399236655</v>
      </c>
      <c r="I9" s="238"/>
      <c r="J9" s="249">
        <f>SUM(J26,J43,J60,J77,J94,J111,J128,J145,J162,J179,J196,J213,J230,J247,J264,J281,J298,J315,J332,J349,J366,J383)</f>
        <v>12.861495015154619</v>
      </c>
      <c r="K9" s="249">
        <f>SUM(K26,K43,K60,K77,K94,K111,K128,K145,K162,K179,K196,K213,K230,K247,K264,K281,K298,K315,K332,K349,K366,K383)</f>
        <v>19.110544503411141</v>
      </c>
      <c r="L9" s="249">
        <f>SUM(J9:K9)</f>
        <v>31.972039518565758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24.191454103442258</v>
      </c>
      <c r="C10" s="249">
        <f t="shared" si="0"/>
        <v>21.440905957666597</v>
      </c>
      <c r="D10" s="249">
        <f t="shared" ref="D10:D17" si="1">SUM(B10:C10)</f>
        <v>45.632360061108855</v>
      </c>
      <c r="E10" s="238"/>
      <c r="F10" s="249">
        <f t="shared" ref="F10:G17" si="2">SUM(F27,F44,F61,F78,F95,F112,F129,F146,F163,F180,F197,F214,F231,F248,F265,F282,F299,F316,F333,F350,F367,F384)</f>
        <v>29.484752310483046</v>
      </c>
      <c r="G10" s="249">
        <f t="shared" si="2"/>
        <v>27.128684309998704</v>
      </c>
      <c r="H10" s="249">
        <f t="shared" ref="H10:H17" si="3">SUM(F10:G10)</f>
        <v>56.61343662048175</v>
      </c>
      <c r="I10" s="238"/>
      <c r="J10" s="249">
        <f t="shared" ref="J10:K17" si="4">SUM(J27,J44,J61,J78,J95,J112,J129,J146,J163,J180,J197,J214,J231,J248,J265,J282,J299,J316,J333,J350,J367,J384)</f>
        <v>36.55935998458316</v>
      </c>
      <c r="K10" s="249">
        <f t="shared" si="4"/>
        <v>30.238942925941522</v>
      </c>
      <c r="L10" s="249">
        <f t="shared" ref="L10:L17" si="5">SUM(J10:K10)</f>
        <v>66.798302910524683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13.609551759128209</v>
      </c>
      <c r="C11" s="249">
        <f t="shared" si="0"/>
        <v>15.254753490222045</v>
      </c>
      <c r="D11" s="249">
        <f t="shared" si="1"/>
        <v>28.864305249350252</v>
      </c>
      <c r="E11" s="238"/>
      <c r="F11" s="249">
        <f t="shared" si="2"/>
        <v>16.456370013173405</v>
      </c>
      <c r="G11" s="249">
        <f t="shared" si="2"/>
        <v>18.55185540259826</v>
      </c>
      <c r="H11" s="249">
        <f t="shared" si="3"/>
        <v>35.008225415771662</v>
      </c>
      <c r="I11" s="238"/>
      <c r="J11" s="249">
        <f t="shared" si="4"/>
        <v>18.893896348901002</v>
      </c>
      <c r="K11" s="249">
        <f t="shared" si="4"/>
        <v>17.316819701240089</v>
      </c>
      <c r="L11" s="249">
        <f t="shared" si="5"/>
        <v>36.210716050141087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23.462068466998467</v>
      </c>
      <c r="C12" s="249">
        <f t="shared" si="0"/>
        <v>10.228758992831629</v>
      </c>
      <c r="D12" s="249">
        <f t="shared" si="1"/>
        <v>33.690827459830096</v>
      </c>
      <c r="E12" s="238"/>
      <c r="F12" s="249">
        <f t="shared" si="2"/>
        <v>22.821253920545672</v>
      </c>
      <c r="G12" s="249">
        <f t="shared" si="2"/>
        <v>11.770978182950655</v>
      </c>
      <c r="H12" s="249">
        <f t="shared" si="3"/>
        <v>34.592232103496329</v>
      </c>
      <c r="I12" s="238"/>
      <c r="J12" s="249">
        <f t="shared" si="4"/>
        <v>17.965406014441253</v>
      </c>
      <c r="K12" s="249">
        <f t="shared" si="4"/>
        <v>12.733433382992271</v>
      </c>
      <c r="L12" s="249">
        <f t="shared" si="5"/>
        <v>30.698839397433524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3.248254540516943</v>
      </c>
      <c r="C13" s="249">
        <f t="shared" si="0"/>
        <v>30.417728164348208</v>
      </c>
      <c r="D13" s="249">
        <f t="shared" si="1"/>
        <v>33.665982704865151</v>
      </c>
      <c r="E13" s="238"/>
      <c r="F13" s="249">
        <f t="shared" si="2"/>
        <v>3.2967167370444068</v>
      </c>
      <c r="G13" s="249">
        <f t="shared" si="2"/>
        <v>26.377741973262829</v>
      </c>
      <c r="H13" s="249">
        <f t="shared" si="3"/>
        <v>29.674458710307235</v>
      </c>
      <c r="I13" s="238"/>
      <c r="J13" s="249">
        <f t="shared" si="4"/>
        <v>3.808596089812021</v>
      </c>
      <c r="K13" s="249">
        <f t="shared" si="4"/>
        <v>22.986328370594091</v>
      </c>
      <c r="L13" s="249">
        <f t="shared" si="5"/>
        <v>26.794924460406111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23.00566079246061</v>
      </c>
      <c r="C14" s="249">
        <f t="shared" si="0"/>
        <v>4.6245412420611265</v>
      </c>
      <c r="D14" s="249">
        <f t="shared" si="1"/>
        <v>27.630202034521737</v>
      </c>
      <c r="E14" s="238"/>
      <c r="F14" s="249">
        <f t="shared" si="2"/>
        <v>22.487206055737715</v>
      </c>
      <c r="G14" s="249">
        <f t="shared" si="2"/>
        <v>5.1180108993232682</v>
      </c>
      <c r="H14" s="249">
        <f t="shared" si="3"/>
        <v>27.605216955060982</v>
      </c>
      <c r="I14" s="238"/>
      <c r="J14" s="249">
        <f t="shared" si="4"/>
        <v>24.786584802037105</v>
      </c>
      <c r="K14" s="249">
        <f t="shared" si="4"/>
        <v>6.4796238749026394</v>
      </c>
      <c r="L14" s="249">
        <f t="shared" si="5"/>
        <v>31.266208676939744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14.229125812155928</v>
      </c>
      <c r="C15" s="249">
        <f t="shared" si="0"/>
        <v>8.9505622387969233</v>
      </c>
      <c r="D15" s="249">
        <f t="shared" si="1"/>
        <v>23.179688050952851</v>
      </c>
      <c r="E15" s="238"/>
      <c r="F15" s="249">
        <f t="shared" si="2"/>
        <v>13.612490270686779</v>
      </c>
      <c r="G15" s="249">
        <f t="shared" si="2"/>
        <v>9.952139475055187</v>
      </c>
      <c r="H15" s="249">
        <f t="shared" si="3"/>
        <v>23.564629745741968</v>
      </c>
      <c r="I15" s="238"/>
      <c r="J15" s="249">
        <f t="shared" si="4"/>
        <v>12.588939298732683</v>
      </c>
      <c r="K15" s="249">
        <f t="shared" si="4"/>
        <v>10.86942415281216</v>
      </c>
      <c r="L15" s="249">
        <f t="shared" si="5"/>
        <v>23.458363451544841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3.6946837530269216</v>
      </c>
      <c r="C16" s="249">
        <f t="shared" si="0"/>
        <v>19.601478629119963</v>
      </c>
      <c r="D16" s="249">
        <f t="shared" si="1"/>
        <v>23.296162382146886</v>
      </c>
      <c r="E16" s="238"/>
      <c r="F16" s="249">
        <f t="shared" si="2"/>
        <v>3.4077976241635346</v>
      </c>
      <c r="G16" s="249">
        <f t="shared" si="2"/>
        <v>18.014688325675309</v>
      </c>
      <c r="H16" s="249">
        <f t="shared" si="3"/>
        <v>21.422485949838844</v>
      </c>
      <c r="I16" s="238"/>
      <c r="J16" s="249">
        <f t="shared" si="4"/>
        <v>4.2757700470379083</v>
      </c>
      <c r="K16" s="249">
        <f t="shared" si="4"/>
        <v>18.163959253118424</v>
      </c>
      <c r="L16" s="249">
        <f t="shared" si="5"/>
        <v>22.439729300156333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14.888891510630209</v>
      </c>
      <c r="C17" s="249">
        <f t="shared" si="0"/>
        <v>18.125972542619824</v>
      </c>
      <c r="D17" s="249">
        <f t="shared" si="1"/>
        <v>33.014864053250037</v>
      </c>
      <c r="E17" s="238"/>
      <c r="F17" s="249">
        <f t="shared" si="2"/>
        <v>13.018105035075724</v>
      </c>
      <c r="G17" s="249">
        <f t="shared" si="2"/>
        <v>16.821877064988808</v>
      </c>
      <c r="H17" s="249">
        <f t="shared" si="3"/>
        <v>29.839982100064532</v>
      </c>
      <c r="I17" s="238"/>
      <c r="J17" s="249">
        <f t="shared" si="4"/>
        <v>10.470668610719143</v>
      </c>
      <c r="K17" s="249">
        <f t="shared" si="4"/>
        <v>15.53920762356876</v>
      </c>
      <c r="L17" s="249">
        <f t="shared" si="5"/>
        <v>26.009876234287901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128.36593543160217</v>
      </c>
      <c r="C19" s="247">
        <f t="shared" ref="C19:L19" si="6">SUM(C9:C17)</f>
        <v>143.72506456839784</v>
      </c>
      <c r="D19" s="247">
        <f t="shared" si="6"/>
        <v>272.09100000000001</v>
      </c>
      <c r="E19" s="247"/>
      <c r="F19" s="247">
        <f t="shared" si="6"/>
        <v>134.9992881245021</v>
      </c>
      <c r="G19" s="247">
        <f t="shared" si="6"/>
        <v>152.06071187549784</v>
      </c>
      <c r="H19" s="247">
        <f t="shared" si="6"/>
        <v>287.05999999999995</v>
      </c>
      <c r="I19" s="247"/>
      <c r="J19" s="247">
        <f t="shared" si="6"/>
        <v>142.21071621141891</v>
      </c>
      <c r="K19" s="247">
        <f t="shared" si="6"/>
        <v>153.43828378858112</v>
      </c>
      <c r="L19" s="247">
        <f t="shared" si="6"/>
        <v>295.649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3.4165238117499108E-2</v>
      </c>
      <c r="C26" s="302">
        <v>0.13798877846255236</v>
      </c>
      <c r="D26" s="302">
        <f>SUM(B26:C26)</f>
        <v>0.17215401658005147</v>
      </c>
      <c r="E26" s="303"/>
      <c r="F26" s="302">
        <v>6.1692724880586067E-2</v>
      </c>
      <c r="G26" s="302">
        <v>0.10432671347204328</v>
      </c>
      <c r="H26" s="302">
        <f>SUM(F26:G26)</f>
        <v>0.16601943835262933</v>
      </c>
      <c r="I26" s="303"/>
      <c r="J26" s="302">
        <v>6.843620897626472E-2</v>
      </c>
      <c r="K26" s="302">
        <v>0.14690566470763541</v>
      </c>
      <c r="L26" s="302">
        <f>SUM(J26:K26)</f>
        <v>0.21534187368390012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5.1475351569159923E-2</v>
      </c>
      <c r="C27" s="302">
        <v>0.1211382880216107</v>
      </c>
      <c r="D27" s="302">
        <f t="shared" ref="D27:D34" si="7">SUM(B27:C27)</f>
        <v>0.17261363959077061</v>
      </c>
      <c r="E27" s="303"/>
      <c r="F27" s="302">
        <v>0.11699003945031575</v>
      </c>
      <c r="G27" s="302">
        <v>0.10334525673980906</v>
      </c>
      <c r="H27" s="302">
        <f t="shared" ref="H27:H34" si="8">SUM(F27:G27)</f>
        <v>0.22033529619012482</v>
      </c>
      <c r="I27" s="303"/>
      <c r="J27" s="302">
        <v>0.19650256180092779</v>
      </c>
      <c r="K27" s="302">
        <v>0.16847149867001096</v>
      </c>
      <c r="L27" s="302">
        <f t="shared" ref="L27:L34" si="9">SUM(J27:K27)</f>
        <v>0.36497406047093872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3.4332754531284211E-2</v>
      </c>
      <c r="C28" s="302">
        <v>8.5763781802714933E-2</v>
      </c>
      <c r="D28" s="302">
        <f t="shared" si="7"/>
        <v>0.12009653633399914</v>
      </c>
      <c r="E28" s="303"/>
      <c r="F28" s="302">
        <v>7.7859412741979009E-2</v>
      </c>
      <c r="G28" s="302">
        <v>6.6531545480688861E-2</v>
      </c>
      <c r="H28" s="302">
        <f t="shared" si="8"/>
        <v>0.14439095822266787</v>
      </c>
      <c r="I28" s="303"/>
      <c r="J28" s="302">
        <v>0.11661443690231189</v>
      </c>
      <c r="K28" s="302">
        <v>7.9327146807341417E-2</v>
      </c>
      <c r="L28" s="302">
        <f t="shared" si="9"/>
        <v>0.19594158370965331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0.10883422471168727</v>
      </c>
      <c r="C29" s="302">
        <v>4.2170722013262052E-2</v>
      </c>
      <c r="D29" s="302">
        <f t="shared" si="7"/>
        <v>0.15100494672494932</v>
      </c>
      <c r="E29" s="303"/>
      <c r="F29" s="302">
        <v>0.24864159171517866</v>
      </c>
      <c r="G29" s="302">
        <v>3.8657378232040372E-2</v>
      </c>
      <c r="H29" s="302">
        <f t="shared" si="8"/>
        <v>0.28729896994721904</v>
      </c>
      <c r="I29" s="303"/>
      <c r="J29" s="302">
        <v>0.20237840803371074</v>
      </c>
      <c r="K29" s="302">
        <v>5.2181279370412059E-2</v>
      </c>
      <c r="L29" s="302">
        <f t="shared" si="9"/>
        <v>0.25455968740412283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0.29859443895109489</v>
      </c>
      <c r="C30" s="302">
        <v>2.3815818468162355</v>
      </c>
      <c r="D30" s="302">
        <f t="shared" si="7"/>
        <v>2.6801762857673306</v>
      </c>
      <c r="E30" s="303"/>
      <c r="F30" s="302">
        <v>0.18383412155267559</v>
      </c>
      <c r="G30" s="302">
        <v>1.5786213973242709</v>
      </c>
      <c r="H30" s="302">
        <f t="shared" si="8"/>
        <v>1.7624555188769464</v>
      </c>
      <c r="I30" s="303"/>
      <c r="J30" s="302">
        <v>0.18020643109567946</v>
      </c>
      <c r="K30" s="302">
        <v>1.5673798751997567</v>
      </c>
      <c r="L30" s="302">
        <f t="shared" si="9"/>
        <v>1.7475863062954362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3.5440411150060198E-2</v>
      </c>
      <c r="C31" s="302">
        <v>7.4586554148406425E-2</v>
      </c>
      <c r="D31" s="302">
        <f t="shared" si="7"/>
        <v>0.11002696529846662</v>
      </c>
      <c r="E31" s="303"/>
      <c r="F31" s="302">
        <v>1.9584493852108087E-2</v>
      </c>
      <c r="G31" s="302">
        <v>4.9614595991390321E-2</v>
      </c>
      <c r="H31" s="302">
        <f t="shared" si="8"/>
        <v>6.9199089843498401E-2</v>
      </c>
      <c r="I31" s="303"/>
      <c r="J31" s="302">
        <v>2.6033251488038829E-3</v>
      </c>
      <c r="K31" s="302">
        <v>6.2997033546699069E-2</v>
      </c>
      <c r="L31" s="302">
        <f t="shared" si="9"/>
        <v>6.5600358695502958E-2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2.0391685594949166E-2</v>
      </c>
      <c r="C32" s="302">
        <v>5.7768159105738369E-2</v>
      </c>
      <c r="D32" s="302">
        <f t="shared" si="7"/>
        <v>7.8159844700687542E-2</v>
      </c>
      <c r="E32" s="303"/>
      <c r="F32" s="302">
        <v>4.008178485132885E-2</v>
      </c>
      <c r="G32" s="302">
        <v>4.2524831705190218E-2</v>
      </c>
      <c r="H32" s="302">
        <f t="shared" si="8"/>
        <v>8.2606616556519075E-2</v>
      </c>
      <c r="I32" s="303"/>
      <c r="J32" s="302">
        <v>3.5467342467212414E-2</v>
      </c>
      <c r="K32" s="302">
        <v>4.5966864441325486E-2</v>
      </c>
      <c r="L32" s="302">
        <f t="shared" si="9"/>
        <v>8.1434206908537893E-2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3.8441584583851275E-3</v>
      </c>
      <c r="C33" s="302">
        <v>0.27441323470591544</v>
      </c>
      <c r="D33" s="302">
        <f t="shared" si="7"/>
        <v>0.27825739316430059</v>
      </c>
      <c r="E33" s="303"/>
      <c r="F33" s="302">
        <v>5.6145100707004261E-3</v>
      </c>
      <c r="G33" s="302">
        <v>0.14073377861719172</v>
      </c>
      <c r="H33" s="302">
        <f t="shared" si="8"/>
        <v>0.14634828868789215</v>
      </c>
      <c r="I33" s="303"/>
      <c r="J33" s="302">
        <v>8.7555814949492761E-3</v>
      </c>
      <c r="K33" s="302">
        <v>0.18025237173031564</v>
      </c>
      <c r="L33" s="302">
        <f t="shared" si="9"/>
        <v>0.18900795322526492</v>
      </c>
      <c r="M33" s="236"/>
      <c r="N33" s="236"/>
    </row>
    <row r="34" spans="1:18" x14ac:dyDescent="0.2">
      <c r="A34" s="237" t="str">
        <f>name!E$12</f>
        <v>Elementary occupations</v>
      </c>
      <c r="B34" s="302">
        <v>6.1824167128560335E-2</v>
      </c>
      <c r="C34" s="302">
        <v>0.63368620471088677</v>
      </c>
      <c r="D34" s="302">
        <f t="shared" si="7"/>
        <v>0.69551037183944708</v>
      </c>
      <c r="E34" s="303"/>
      <c r="F34" s="302">
        <v>3.9163166589948596E-2</v>
      </c>
      <c r="G34" s="302">
        <v>0.30618265673255662</v>
      </c>
      <c r="H34" s="302">
        <f t="shared" si="8"/>
        <v>0.34534582332250524</v>
      </c>
      <c r="I34" s="303"/>
      <c r="J34" s="302">
        <v>4.8903645166686292E-3</v>
      </c>
      <c r="K34" s="302">
        <v>0.25566360508997288</v>
      </c>
      <c r="L34" s="302">
        <f t="shared" si="9"/>
        <v>0.26055396960664151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0.64890243021268024</v>
      </c>
      <c r="C36" s="311">
        <f t="shared" ref="C36:K36" si="10">SUM(C26:C34)</f>
        <v>3.8090975697873226</v>
      </c>
      <c r="D36" s="311">
        <f t="shared" si="10"/>
        <v>4.4580000000000028</v>
      </c>
      <c r="E36" s="311"/>
      <c r="F36" s="311">
        <f t="shared" si="10"/>
        <v>0.79346184570482114</v>
      </c>
      <c r="G36" s="311">
        <f t="shared" si="10"/>
        <v>2.4305381542951814</v>
      </c>
      <c r="H36" s="311">
        <f t="shared" si="10"/>
        <v>3.224000000000002</v>
      </c>
      <c r="I36" s="311"/>
      <c r="J36" s="311">
        <f t="shared" si="10"/>
        <v>0.81585466043652877</v>
      </c>
      <c r="K36" s="311">
        <f t="shared" si="10"/>
        <v>2.5591453395634698</v>
      </c>
      <c r="L36" s="311">
        <f>SUM(L26:L34)</f>
        <v>3.3749999999999987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2.773678966052048E-2</v>
      </c>
      <c r="C43" s="302">
        <v>5.629826485920203E-2</v>
      </c>
      <c r="D43" s="302">
        <f>SUM(B43:C43)</f>
        <v>8.4035054519722513E-2</v>
      </c>
      <c r="E43" s="303"/>
      <c r="F43" s="302">
        <v>6.5531189104303189E-3</v>
      </c>
      <c r="G43" s="302">
        <v>3.9647479938526207E-2</v>
      </c>
      <c r="H43" s="302">
        <f>SUM(F43:G43)</f>
        <v>4.6200598848956526E-2</v>
      </c>
      <c r="I43" s="303"/>
      <c r="J43" s="302">
        <v>2.1582844016137348E-3</v>
      </c>
      <c r="K43" s="302">
        <v>2.4926852612876856E-2</v>
      </c>
      <c r="L43" s="302">
        <f>SUM(J43:K43)</f>
        <v>2.7085137014490591E-2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1.9191743599597154E-2</v>
      </c>
      <c r="C44" s="302">
        <v>7.6578992089589501E-2</v>
      </c>
      <c r="D44" s="302">
        <f t="shared" ref="D44:D51" si="11">SUM(B44:C44)</f>
        <v>9.5770735689186648E-2</v>
      </c>
      <c r="E44" s="303"/>
      <c r="F44" s="302">
        <v>1.3473317606843421E-2</v>
      </c>
      <c r="G44" s="302">
        <v>6.0441351733316495E-2</v>
      </c>
      <c r="H44" s="302">
        <f t="shared" ref="H44:H51" si="12">SUM(F44:G44)</f>
        <v>7.3914669340159916E-2</v>
      </c>
      <c r="I44" s="303"/>
      <c r="J44" s="302">
        <v>1.0181921272124427E-2</v>
      </c>
      <c r="K44" s="302">
        <v>3.9983188705325974E-2</v>
      </c>
      <c r="L44" s="302">
        <f t="shared" ref="L44:L51" si="13">SUM(J44:K44)</f>
        <v>5.0165109977450398E-2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2.2014617665147947E-2</v>
      </c>
      <c r="C45" s="302">
        <v>4.9858530001304212E-2</v>
      </c>
      <c r="D45" s="302">
        <f t="shared" si="11"/>
        <v>7.1873147666452156E-2</v>
      </c>
      <c r="E45" s="303"/>
      <c r="F45" s="302">
        <v>6.3013728558195935E-3</v>
      </c>
      <c r="G45" s="302">
        <v>3.9519922582915271E-2</v>
      </c>
      <c r="H45" s="302">
        <f t="shared" si="12"/>
        <v>4.5821295438734866E-2</v>
      </c>
      <c r="I45" s="303"/>
      <c r="J45" s="302">
        <v>7.2291498203299522E-3</v>
      </c>
      <c r="K45" s="302">
        <v>2.0733156084789584E-2</v>
      </c>
      <c r="L45" s="302">
        <f t="shared" si="13"/>
        <v>2.7962305905119535E-2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5.5883680109307887E-2</v>
      </c>
      <c r="C46" s="302">
        <v>8.7342434590999621E-3</v>
      </c>
      <c r="D46" s="302">
        <f t="shared" si="11"/>
        <v>6.4617923568407842E-2</v>
      </c>
      <c r="E46" s="303"/>
      <c r="F46" s="302">
        <v>1.3486568770548039E-2</v>
      </c>
      <c r="G46" s="302">
        <v>4.134063930481202E-3</v>
      </c>
      <c r="H46" s="302">
        <f t="shared" si="12"/>
        <v>1.7620632701029242E-2</v>
      </c>
      <c r="I46" s="303"/>
      <c r="J46" s="302">
        <v>4.7007049941938973E-3</v>
      </c>
      <c r="K46" s="302">
        <v>2.5576735279308873E-3</v>
      </c>
      <c r="L46" s="302">
        <f t="shared" si="13"/>
        <v>7.2583785221247846E-3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3.7906954389816424E-3</v>
      </c>
      <c r="C47" s="302">
        <v>0.16336781538923381</v>
      </c>
      <c r="D47" s="302">
        <f t="shared" si="11"/>
        <v>0.16715851082821545</v>
      </c>
      <c r="E47" s="303"/>
      <c r="F47" s="302">
        <v>1.2197812137211396E-3</v>
      </c>
      <c r="G47" s="302">
        <v>9.1362474544657915E-2</v>
      </c>
      <c r="H47" s="302">
        <f>SUM(F47:G47)</f>
        <v>9.2582255758379056E-2</v>
      </c>
      <c r="I47" s="303"/>
      <c r="J47" s="302">
        <v>3.1315073342565717E-4</v>
      </c>
      <c r="K47" s="302">
        <v>4.0815056459622322E-2</v>
      </c>
      <c r="L47" s="302">
        <f t="shared" si="13"/>
        <v>4.112820719304798E-2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1.1389007383398791E-2</v>
      </c>
      <c r="C48" s="302">
        <v>1.0850400396811455E-2</v>
      </c>
      <c r="D48" s="302">
        <f t="shared" si="11"/>
        <v>2.2239407780210246E-2</v>
      </c>
      <c r="E48" s="303"/>
      <c r="F48" s="302">
        <v>6.7683360684605877E-3</v>
      </c>
      <c r="G48" s="302">
        <v>5.4787261041584464E-3</v>
      </c>
      <c r="H48" s="302">
        <f t="shared" si="12"/>
        <v>1.2247062172619033E-2</v>
      </c>
      <c r="I48" s="303"/>
      <c r="J48" s="302">
        <v>1.699417799857728E-3</v>
      </c>
      <c r="K48" s="302">
        <v>3.8245763446714551E-3</v>
      </c>
      <c r="L48" s="302">
        <f t="shared" si="13"/>
        <v>5.5239941445291828E-3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1.2192644469338017E-2</v>
      </c>
      <c r="C49" s="302">
        <v>1.011815682063434E-2</v>
      </c>
      <c r="D49" s="302">
        <f t="shared" si="11"/>
        <v>2.2310801289972357E-2</v>
      </c>
      <c r="E49" s="303"/>
      <c r="F49" s="302">
        <v>2.6719730605630752E-3</v>
      </c>
      <c r="G49" s="302">
        <v>2.97192330401991E-3</v>
      </c>
      <c r="H49" s="302">
        <f t="shared" si="12"/>
        <v>5.6438963645829851E-3</v>
      </c>
      <c r="I49" s="303"/>
      <c r="J49" s="302">
        <v>1.0462827192084414E-3</v>
      </c>
      <c r="K49" s="302">
        <v>2.039072995057606E-3</v>
      </c>
      <c r="L49" s="302">
        <f t="shared" si="13"/>
        <v>3.0853557142660475E-3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5.2366073594652274E-3</v>
      </c>
      <c r="C50" s="302">
        <v>0.12757962253331334</v>
      </c>
      <c r="D50" s="302">
        <f t="shared" si="11"/>
        <v>0.13281622989277858</v>
      </c>
      <c r="E50" s="303"/>
      <c r="F50" s="302">
        <v>1.256532912236086E-3</v>
      </c>
      <c r="G50" s="302">
        <v>6.070447188556951E-2</v>
      </c>
      <c r="H50" s="302">
        <f t="shared" si="12"/>
        <v>6.1961004797805593E-2</v>
      </c>
      <c r="I50" s="303"/>
      <c r="J50" s="302">
        <v>1.8530648506068706E-4</v>
      </c>
      <c r="K50" s="302">
        <v>2.6910016641209244E-2</v>
      </c>
      <c r="L50" s="302">
        <f t="shared" si="13"/>
        <v>2.709532312626993E-2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9.6217298162423488E-3</v>
      </c>
      <c r="C51" s="302">
        <v>8.1556458948811653E-2</v>
      </c>
      <c r="D51" s="302">
        <f t="shared" si="11"/>
        <v>9.1178188765054E-2</v>
      </c>
      <c r="E51" s="303"/>
      <c r="F51" s="302">
        <v>2.0214415977532181E-3</v>
      </c>
      <c r="G51" s="302">
        <v>1.1987142979980108E-2</v>
      </c>
      <c r="H51" s="302">
        <f t="shared" si="12"/>
        <v>1.4008584577733327E-2</v>
      </c>
      <c r="I51" s="303"/>
      <c r="J51" s="302">
        <v>3.4292463234533331E-4</v>
      </c>
      <c r="K51" s="302">
        <v>5.3532637703562784E-3</v>
      </c>
      <c r="L51" s="302">
        <f t="shared" si="13"/>
        <v>5.6961884027016112E-3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0.16705751550199952</v>
      </c>
      <c r="C53" s="311">
        <f t="shared" ref="C53:L53" si="14">SUM(C43:C51)</f>
        <v>0.58494248449800035</v>
      </c>
      <c r="D53" s="311">
        <f t="shared" si="14"/>
        <v>0.75199999999999978</v>
      </c>
      <c r="E53" s="311"/>
      <c r="F53" s="311">
        <f t="shared" si="14"/>
        <v>5.375244299637548E-2</v>
      </c>
      <c r="G53" s="311">
        <f t="shared" si="14"/>
        <v>0.31624755700362506</v>
      </c>
      <c r="H53" s="311">
        <f t="shared" si="14"/>
        <v>0.37000000000000055</v>
      </c>
      <c r="I53" s="311"/>
      <c r="J53" s="311">
        <f t="shared" si="14"/>
        <v>2.7857142858159861E-2</v>
      </c>
      <c r="K53" s="311">
        <f t="shared" si="14"/>
        <v>0.16714285714184018</v>
      </c>
      <c r="L53" s="311">
        <f t="shared" si="14"/>
        <v>0.19500000000000003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0.14398374716855528</v>
      </c>
      <c r="C60" s="302">
        <v>0.44461026147833588</v>
      </c>
      <c r="D60" s="302">
        <f>SUM(B60:C60)</f>
        <v>0.58859400864689115</v>
      </c>
      <c r="E60" s="303"/>
      <c r="F60" s="302">
        <v>0.21797416868549713</v>
      </c>
      <c r="G60" s="302">
        <v>0.69064154561323765</v>
      </c>
      <c r="H60" s="302">
        <f>SUM(F60:G60)</f>
        <v>0.90861571429873478</v>
      </c>
      <c r="I60" s="303"/>
      <c r="J60" s="302">
        <v>0.20719251061032029</v>
      </c>
      <c r="K60" s="302">
        <v>0.48133109242890909</v>
      </c>
      <c r="L60" s="302">
        <f>SUM(J60:K60)</f>
        <v>0.68852360303922944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0.15042391344301537</v>
      </c>
      <c r="C61" s="302">
        <v>0.3063957896406076</v>
      </c>
      <c r="D61" s="302">
        <f t="shared" ref="D61:D68" si="15">SUM(B61:C61)</f>
        <v>0.45681970308362296</v>
      </c>
      <c r="E61" s="303"/>
      <c r="F61" s="302">
        <v>0.26032366348310604</v>
      </c>
      <c r="G61" s="302">
        <v>0.51356974961150914</v>
      </c>
      <c r="H61" s="302">
        <f t="shared" ref="H61:H68" si="16">SUM(F61:G61)</f>
        <v>0.77389341309461512</v>
      </c>
      <c r="I61" s="303"/>
      <c r="J61" s="302">
        <v>0.28590054047686592</v>
      </c>
      <c r="K61" s="302">
        <v>0.4789688735633737</v>
      </c>
      <c r="L61" s="302">
        <f t="shared" ref="L61:L68" si="17">SUM(J61:K61)</f>
        <v>0.76486941404023967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0.22160214846322696</v>
      </c>
      <c r="C62" s="302">
        <v>0.43048273629974737</v>
      </c>
      <c r="D62" s="302">
        <f t="shared" si="15"/>
        <v>0.65208488476297433</v>
      </c>
      <c r="E62" s="303"/>
      <c r="F62" s="302">
        <v>0.33584735844205171</v>
      </c>
      <c r="G62" s="302">
        <v>0.69331895705176294</v>
      </c>
      <c r="H62" s="302">
        <f t="shared" si="16"/>
        <v>1.0291663154938147</v>
      </c>
      <c r="I62" s="303"/>
      <c r="J62" s="302">
        <v>0.30742259117186588</v>
      </c>
      <c r="K62" s="302">
        <v>0.46375189612229256</v>
      </c>
      <c r="L62" s="302">
        <f t="shared" si="17"/>
        <v>0.77117448729415838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0.30439824138682808</v>
      </c>
      <c r="C63" s="302">
        <v>0.17789770496707033</v>
      </c>
      <c r="D63" s="302">
        <f t="shared" si="15"/>
        <v>0.48229594635389839</v>
      </c>
      <c r="E63" s="303"/>
      <c r="F63" s="302">
        <v>0.32418589401487496</v>
      </c>
      <c r="G63" s="302">
        <v>0.2794418308429133</v>
      </c>
      <c r="H63" s="302">
        <f t="shared" si="16"/>
        <v>0.60362772485778826</v>
      </c>
      <c r="I63" s="303"/>
      <c r="J63" s="302">
        <v>0.24650747782448149</v>
      </c>
      <c r="K63" s="302">
        <v>0.18573781987197319</v>
      </c>
      <c r="L63" s="302">
        <f t="shared" si="17"/>
        <v>0.4322452976964547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0.17869908053576042</v>
      </c>
      <c r="C64" s="302">
        <v>0.83931392834789353</v>
      </c>
      <c r="D64" s="302">
        <f t="shared" si="15"/>
        <v>1.0180130088836539</v>
      </c>
      <c r="E64" s="303"/>
      <c r="F64" s="302">
        <v>0.19109045942364397</v>
      </c>
      <c r="G64" s="302">
        <v>0.87281131084409525</v>
      </c>
      <c r="H64" s="302">
        <f t="shared" si="16"/>
        <v>1.0639017702677391</v>
      </c>
      <c r="I64" s="303"/>
      <c r="J64" s="302">
        <v>0.13314720402004138</v>
      </c>
      <c r="K64" s="302">
        <v>0.56517463606712548</v>
      </c>
      <c r="L64" s="302">
        <f t="shared" si="17"/>
        <v>0.69832184008716691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4.4332334417896788E-2</v>
      </c>
      <c r="C65" s="302">
        <v>3.0450419900698352E-2</v>
      </c>
      <c r="D65" s="302">
        <f t="shared" si="15"/>
        <v>7.4782754318595143E-2</v>
      </c>
      <c r="E65" s="303"/>
      <c r="F65" s="302">
        <v>3.7105198957076341E-2</v>
      </c>
      <c r="G65" s="302">
        <v>4.4173234917035037E-2</v>
      </c>
      <c r="H65" s="302">
        <f t="shared" si="16"/>
        <v>8.1278433874111378E-2</v>
      </c>
      <c r="I65" s="303"/>
      <c r="J65" s="302">
        <v>2.9720527248172614E-2</v>
      </c>
      <c r="K65" s="302">
        <v>3.2177799345237082E-2</v>
      </c>
      <c r="L65" s="302">
        <f t="shared" si="17"/>
        <v>6.18983265934097E-2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0.14896939757059938</v>
      </c>
      <c r="C66" s="302">
        <v>0.10187720071235884</v>
      </c>
      <c r="D66" s="302">
        <f t="shared" si="15"/>
        <v>0.25084659828295819</v>
      </c>
      <c r="E66" s="303"/>
      <c r="F66" s="302">
        <v>0.11916905532710191</v>
      </c>
      <c r="G66" s="302">
        <v>0.12300641119567618</v>
      </c>
      <c r="H66" s="302">
        <f t="shared" si="16"/>
        <v>0.2421754665227781</v>
      </c>
      <c r="I66" s="303"/>
      <c r="J66" s="302">
        <v>9.3877020035299324E-2</v>
      </c>
      <c r="K66" s="302">
        <v>9.2276135863696193E-2</v>
      </c>
      <c r="L66" s="302">
        <f t="shared" si="17"/>
        <v>0.1861531558989955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0.90250154789299297</v>
      </c>
      <c r="C67" s="302">
        <v>2.013339297348538</v>
      </c>
      <c r="D67" s="302">
        <f t="shared" si="15"/>
        <v>2.9158408452415312</v>
      </c>
      <c r="E67" s="303"/>
      <c r="F67" s="302">
        <v>0.93949177428906527</v>
      </c>
      <c r="G67" s="302">
        <v>2.2445985236549295</v>
      </c>
      <c r="H67" s="302">
        <f t="shared" si="16"/>
        <v>3.1840902979439947</v>
      </c>
      <c r="I67" s="303"/>
      <c r="J67" s="302">
        <v>0.72752736157598119</v>
      </c>
      <c r="K67" s="302">
        <v>1.7191890655015232</v>
      </c>
      <c r="L67" s="302">
        <f t="shared" si="17"/>
        <v>2.4467164270775044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0.82131478609734043</v>
      </c>
      <c r="C68" s="302">
        <v>0.44740746432853806</v>
      </c>
      <c r="D68" s="302">
        <f t="shared" si="15"/>
        <v>1.2687222504258786</v>
      </c>
      <c r="E68" s="303"/>
      <c r="F68" s="302">
        <v>0.7258516791374614</v>
      </c>
      <c r="G68" s="302">
        <v>0.51239918450896427</v>
      </c>
      <c r="H68" s="302">
        <f t="shared" si="16"/>
        <v>1.2382508636464258</v>
      </c>
      <c r="I68" s="303"/>
      <c r="J68" s="302">
        <v>0.51373556318931057</v>
      </c>
      <c r="K68" s="302">
        <v>0.26036188508353458</v>
      </c>
      <c r="L68" s="302">
        <f t="shared" si="17"/>
        <v>0.7740974482728451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2.9162251969762156</v>
      </c>
      <c r="C70" s="311">
        <f t="shared" ref="C70:L70" si="18">SUM(C60:C68)</f>
        <v>4.7917748030237881</v>
      </c>
      <c r="D70" s="311">
        <f t="shared" si="18"/>
        <v>7.7080000000000037</v>
      </c>
      <c r="E70" s="311"/>
      <c r="F70" s="311">
        <f t="shared" si="18"/>
        <v>3.1510392517598786</v>
      </c>
      <c r="G70" s="311">
        <f t="shared" si="18"/>
        <v>5.9739607482401231</v>
      </c>
      <c r="H70" s="311">
        <f t="shared" si="18"/>
        <v>9.1250000000000018</v>
      </c>
      <c r="I70" s="311"/>
      <c r="J70" s="311">
        <f t="shared" si="18"/>
        <v>2.5450307961523393</v>
      </c>
      <c r="K70" s="311">
        <f t="shared" si="18"/>
        <v>4.2789692038476659</v>
      </c>
      <c r="L70" s="311">
        <f t="shared" si="18"/>
        <v>6.8240000000000043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5.4690294925640912E-2</v>
      </c>
      <c r="C77" s="302">
        <v>0.36096455957652696</v>
      </c>
      <c r="D77" s="302">
        <f>SUM(B77:C77)</f>
        <v>0.41565485450216788</v>
      </c>
      <c r="E77" s="303"/>
      <c r="F77" s="302">
        <v>8.7154630857923146E-2</v>
      </c>
      <c r="G77" s="302">
        <v>0.42689192176173774</v>
      </c>
      <c r="H77" s="302">
        <f>SUM(F77:G77)</f>
        <v>0.51404655261966092</v>
      </c>
      <c r="I77" s="303"/>
      <c r="J77" s="302">
        <v>0.10209481660887897</v>
      </c>
      <c r="K77" s="302">
        <v>0.45460590228271164</v>
      </c>
      <c r="L77" s="302">
        <f>SUM(J77:K77)</f>
        <v>0.55670071889159056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8.2801716892531241E-2</v>
      </c>
      <c r="C78" s="302">
        <v>0.4565666381098627</v>
      </c>
      <c r="D78" s="302">
        <f t="shared" ref="D78:D85" si="19">SUM(B78:C78)</f>
        <v>0.539368355002394</v>
      </c>
      <c r="E78" s="303"/>
      <c r="F78" s="302">
        <v>0.12127486674701757</v>
      </c>
      <c r="G78" s="302">
        <v>0.58567032490005022</v>
      </c>
      <c r="H78" s="302">
        <f t="shared" ref="H78:H85" si="20">SUM(F78:G78)</f>
        <v>0.70694519164706782</v>
      </c>
      <c r="I78" s="303"/>
      <c r="J78" s="302">
        <v>0.14607086607354527</v>
      </c>
      <c r="K78" s="302">
        <v>0.70545061889653582</v>
      </c>
      <c r="L78" s="302">
        <f t="shared" ref="L78:L85" si="21">SUM(J78:K78)</f>
        <v>0.85152148497008107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0.10715022033508631</v>
      </c>
      <c r="C79" s="302">
        <v>0.26864361165449835</v>
      </c>
      <c r="D79" s="302">
        <f t="shared" si="19"/>
        <v>0.37579383198958466</v>
      </c>
      <c r="E79" s="303"/>
      <c r="F79" s="302">
        <v>0.13694006732663125</v>
      </c>
      <c r="G79" s="302">
        <v>0.3324687747697106</v>
      </c>
      <c r="H79" s="302">
        <f t="shared" si="20"/>
        <v>0.46940884209634182</v>
      </c>
      <c r="I79" s="303"/>
      <c r="J79" s="302">
        <v>0.15107639892115085</v>
      </c>
      <c r="K79" s="302">
        <v>0.30961908358912565</v>
      </c>
      <c r="L79" s="302">
        <f t="shared" si="21"/>
        <v>0.46069548251027648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0.18341673071455022</v>
      </c>
      <c r="C80" s="302">
        <v>4.3526047215241968E-2</v>
      </c>
      <c r="D80" s="302">
        <f t="shared" si="19"/>
        <v>0.2269427779297922</v>
      </c>
      <c r="E80" s="303"/>
      <c r="F80" s="302">
        <v>0.21439807486967999</v>
      </c>
      <c r="G80" s="302">
        <v>5.9328163831521931E-2</v>
      </c>
      <c r="H80" s="302">
        <f t="shared" si="20"/>
        <v>0.27372623870120194</v>
      </c>
      <c r="I80" s="303"/>
      <c r="J80" s="302">
        <v>0.15523316958583411</v>
      </c>
      <c r="K80" s="302">
        <v>6.4715833057083491E-2</v>
      </c>
      <c r="L80" s="302">
        <f t="shared" si="21"/>
        <v>0.21994900264291761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1.9685892705230346E-2</v>
      </c>
      <c r="C81" s="302">
        <v>0.8466930098251414</v>
      </c>
      <c r="D81" s="302">
        <f t="shared" si="19"/>
        <v>0.86637890253037175</v>
      </c>
      <c r="E81" s="303"/>
      <c r="F81" s="302">
        <v>2.3344499385353507E-2</v>
      </c>
      <c r="G81" s="302">
        <v>0.71973783635908617</v>
      </c>
      <c r="H81" s="302">
        <f t="shared" si="20"/>
        <v>0.74308233574443971</v>
      </c>
      <c r="I81" s="303"/>
      <c r="J81" s="302">
        <v>3.8159688231702814E-2</v>
      </c>
      <c r="K81" s="302">
        <v>0.61410523025539165</v>
      </c>
      <c r="L81" s="302">
        <f t="shared" si="21"/>
        <v>0.65226491848709445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4.8623071900648948E-2</v>
      </c>
      <c r="C82" s="302">
        <v>4.9983362959525775E-3</v>
      </c>
      <c r="D82" s="302">
        <f t="shared" si="19"/>
        <v>5.3621408196601522E-2</v>
      </c>
      <c r="E82" s="303"/>
      <c r="F82" s="302">
        <v>5.3863989157990184E-2</v>
      </c>
      <c r="G82" s="302">
        <v>5.7944267794529172E-3</v>
      </c>
      <c r="H82" s="302">
        <f t="shared" si="20"/>
        <v>5.9658415937443102E-2</v>
      </c>
      <c r="I82" s="303"/>
      <c r="J82" s="302">
        <v>5.3152301333136344E-2</v>
      </c>
      <c r="K82" s="302">
        <v>7.140748528459767E-3</v>
      </c>
      <c r="L82" s="302">
        <f t="shared" si="21"/>
        <v>6.0293049861596108E-2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5.1064073900781833E-2</v>
      </c>
      <c r="C83" s="302">
        <v>5.5210156116290911E-2</v>
      </c>
      <c r="D83" s="302">
        <f t="shared" si="19"/>
        <v>0.10627423001707274</v>
      </c>
      <c r="E83" s="303"/>
      <c r="F83" s="302">
        <v>5.6444935476613847E-2</v>
      </c>
      <c r="G83" s="302">
        <v>6.1756837547418356E-2</v>
      </c>
      <c r="H83" s="302">
        <f t="shared" si="20"/>
        <v>0.1182017730240322</v>
      </c>
      <c r="I83" s="303"/>
      <c r="J83" s="302">
        <v>5.6066127945582758E-2</v>
      </c>
      <c r="K83" s="302">
        <v>7.2602165296651922E-2</v>
      </c>
      <c r="L83" s="302">
        <f t="shared" si="21"/>
        <v>0.12866829324223467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6.1225656716117828E-2</v>
      </c>
      <c r="C84" s="302">
        <v>0.27449680657794168</v>
      </c>
      <c r="D84" s="302">
        <f t="shared" si="19"/>
        <v>0.33572246329405953</v>
      </c>
      <c r="E84" s="303"/>
      <c r="F84" s="302">
        <v>4.8213566710303385E-2</v>
      </c>
      <c r="G84" s="302">
        <v>0.23170415916184417</v>
      </c>
      <c r="H84" s="302">
        <f t="shared" si="20"/>
        <v>0.27991772587214758</v>
      </c>
      <c r="I84" s="303"/>
      <c r="J84" s="302">
        <v>4.5589311055733141E-2</v>
      </c>
      <c r="K84" s="302">
        <v>0.25071063119059978</v>
      </c>
      <c r="L84" s="302">
        <f t="shared" si="21"/>
        <v>0.29629994224633294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3.4704494687042613E-2</v>
      </c>
      <c r="C85" s="302">
        <v>0.12853868185091136</v>
      </c>
      <c r="D85" s="302">
        <f t="shared" si="19"/>
        <v>0.16324317653795398</v>
      </c>
      <c r="E85" s="303"/>
      <c r="F85" s="302">
        <v>3.6204455400138544E-2</v>
      </c>
      <c r="G85" s="302">
        <v>0.11080846895753235</v>
      </c>
      <c r="H85" s="302">
        <f t="shared" si="20"/>
        <v>0.14701292435767088</v>
      </c>
      <c r="I85" s="303"/>
      <c r="J85" s="302">
        <v>3.0056024238007593E-2</v>
      </c>
      <c r="K85" s="302">
        <v>7.3551082909866158E-2</v>
      </c>
      <c r="L85" s="302">
        <f t="shared" si="21"/>
        <v>0.10360710714787374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0.64336215277763031</v>
      </c>
      <c r="C87" s="311">
        <f t="shared" ref="C87:D87" si="22">SUM(C77:C85)</f>
        <v>2.4396378472223681</v>
      </c>
      <c r="D87" s="311">
        <f t="shared" si="22"/>
        <v>3.0829999999999984</v>
      </c>
      <c r="E87" s="311"/>
      <c r="F87" s="311">
        <f t="shared" ref="F87:H87" si="23">SUM(F77:F85)</f>
        <v>0.77783908593165152</v>
      </c>
      <c r="G87" s="311">
        <f t="shared" si="23"/>
        <v>2.5341609140683548</v>
      </c>
      <c r="H87" s="311">
        <f t="shared" si="23"/>
        <v>3.3120000000000061</v>
      </c>
      <c r="I87" s="311"/>
      <c r="J87" s="311">
        <f t="shared" ref="J87:L87" si="24">SUM(J77:J85)</f>
        <v>0.77749870399357179</v>
      </c>
      <c r="K87" s="311">
        <f t="shared" si="24"/>
        <v>2.5525012960064255</v>
      </c>
      <c r="L87" s="311">
        <f t="shared" si="24"/>
        <v>3.3299999999999979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0.49630426150953844</v>
      </c>
      <c r="C94" s="302">
        <v>2.5579836409040322</v>
      </c>
      <c r="D94" s="302">
        <f>SUM(B94:C94)</f>
        <v>3.0542879024135705</v>
      </c>
      <c r="E94" s="303"/>
      <c r="F94" s="302">
        <v>0.64784050938081483</v>
      </c>
      <c r="G94" s="302">
        <v>2.8579193440155675</v>
      </c>
      <c r="H94" s="302">
        <f>SUM(F94:G94)</f>
        <v>3.5057598533963823</v>
      </c>
      <c r="I94" s="303"/>
      <c r="J94" s="302">
        <v>0.62704865792507292</v>
      </c>
      <c r="K94" s="302">
        <v>2.5973793617379779</v>
      </c>
      <c r="L94" s="302">
        <f>SUM(J94:K94)</f>
        <v>3.2244280196630508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0.63527318785405229</v>
      </c>
      <c r="C95" s="302">
        <v>2.4752216235204569</v>
      </c>
      <c r="D95" s="302">
        <f t="shared" ref="D95:D102" si="25">SUM(B95:C95)</f>
        <v>3.110494811374509</v>
      </c>
      <c r="E95" s="303"/>
      <c r="F95" s="302">
        <v>0.86802499348500983</v>
      </c>
      <c r="G95" s="302">
        <v>3.2179027728209526</v>
      </c>
      <c r="H95" s="302">
        <f t="shared" ref="H95:H102" si="26">SUM(F95:G95)</f>
        <v>4.0859277663059625</v>
      </c>
      <c r="I95" s="303"/>
      <c r="J95" s="302">
        <v>0.94178105975307469</v>
      </c>
      <c r="K95" s="302">
        <v>3.3990609691280005</v>
      </c>
      <c r="L95" s="302">
        <f t="shared" ref="L95:L102" si="27">SUM(J95:K95)</f>
        <v>4.3408420288810756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0.78262592573012368</v>
      </c>
      <c r="C96" s="302">
        <v>1.6669228833370306</v>
      </c>
      <c r="D96" s="302">
        <f t="shared" si="25"/>
        <v>2.4495488090671542</v>
      </c>
      <c r="E96" s="303"/>
      <c r="F96" s="302">
        <v>0.94695691708059804</v>
      </c>
      <c r="G96" s="302">
        <v>2.0510819170237764</v>
      </c>
      <c r="H96" s="302">
        <f t="shared" si="26"/>
        <v>2.9980388341043742</v>
      </c>
      <c r="I96" s="303"/>
      <c r="J96" s="302">
        <v>0.88084371336303824</v>
      </c>
      <c r="K96" s="302">
        <v>1.7041678650976324</v>
      </c>
      <c r="L96" s="302">
        <f t="shared" si="27"/>
        <v>2.5850115784606706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1.4611013545344762</v>
      </c>
      <c r="C97" s="302">
        <v>0.48962897327854621</v>
      </c>
      <c r="D97" s="302">
        <f t="shared" si="25"/>
        <v>1.9507303278130224</v>
      </c>
      <c r="E97" s="303"/>
      <c r="F97" s="302">
        <v>1.4869191104632744</v>
      </c>
      <c r="G97" s="302">
        <v>0.60979103359972253</v>
      </c>
      <c r="H97" s="302">
        <f t="shared" si="26"/>
        <v>2.0967101440629969</v>
      </c>
      <c r="I97" s="303"/>
      <c r="J97" s="302">
        <v>1.0222544735044528</v>
      </c>
      <c r="K97" s="302">
        <v>0.51741248290887099</v>
      </c>
      <c r="L97" s="302">
        <f t="shared" si="27"/>
        <v>1.5396669564133236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0.51627881734892112</v>
      </c>
      <c r="C98" s="302">
        <v>8.6255975981485147</v>
      </c>
      <c r="D98" s="302">
        <f t="shared" si="25"/>
        <v>9.1418764154974355</v>
      </c>
      <c r="E98" s="303"/>
      <c r="F98" s="302">
        <v>0.47660922686912649</v>
      </c>
      <c r="G98" s="302">
        <v>6.7447145226909759</v>
      </c>
      <c r="H98" s="302">
        <f t="shared" si="26"/>
        <v>7.2213237495601028</v>
      </c>
      <c r="I98" s="303"/>
      <c r="J98" s="302">
        <v>0.42781918899252208</v>
      </c>
      <c r="K98" s="302">
        <v>5.3209460382579632</v>
      </c>
      <c r="L98" s="302">
        <f t="shared" si="27"/>
        <v>5.7487652272504857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0.23893171575557345</v>
      </c>
      <c r="C99" s="302">
        <v>0.12435223227207513</v>
      </c>
      <c r="D99" s="302">
        <f t="shared" si="25"/>
        <v>0.36328394802764857</v>
      </c>
      <c r="E99" s="303"/>
      <c r="F99" s="302">
        <v>0.24760652830288787</v>
      </c>
      <c r="G99" s="302">
        <v>0.1614012998424014</v>
      </c>
      <c r="H99" s="302">
        <f t="shared" si="26"/>
        <v>0.40900782814528924</v>
      </c>
      <c r="I99" s="303"/>
      <c r="J99" s="302">
        <v>0.21295538912677092</v>
      </c>
      <c r="K99" s="302">
        <v>0.19513113534583842</v>
      </c>
      <c r="L99" s="302">
        <f t="shared" si="27"/>
        <v>0.40808652447260935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0.45240176064563148</v>
      </c>
      <c r="C100" s="302">
        <v>0.34686973943322263</v>
      </c>
      <c r="D100" s="302">
        <f t="shared" si="25"/>
        <v>0.79927150007885417</v>
      </c>
      <c r="E100" s="303"/>
      <c r="F100" s="302">
        <v>0.4499920694129107</v>
      </c>
      <c r="G100" s="302">
        <v>0.37655163640523026</v>
      </c>
      <c r="H100" s="302">
        <f t="shared" si="26"/>
        <v>0.82654370581814096</v>
      </c>
      <c r="I100" s="303"/>
      <c r="J100" s="302">
        <v>0.38820911853543688</v>
      </c>
      <c r="K100" s="302">
        <v>0.37693380773529228</v>
      </c>
      <c r="L100" s="302">
        <f t="shared" si="27"/>
        <v>0.76514292627072922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0.94941375077678813</v>
      </c>
      <c r="C101" s="302">
        <v>4.8264705873361153</v>
      </c>
      <c r="D101" s="302">
        <f t="shared" si="25"/>
        <v>5.7758843381129035</v>
      </c>
      <c r="E101" s="303"/>
      <c r="F101" s="302">
        <v>0.80286977214233124</v>
      </c>
      <c r="G101" s="302">
        <v>4.2787390883856276</v>
      </c>
      <c r="H101" s="302">
        <f t="shared" si="26"/>
        <v>5.0816088605279592</v>
      </c>
      <c r="I101" s="303"/>
      <c r="J101" s="302">
        <v>0.89526279889272453</v>
      </c>
      <c r="K101" s="302">
        <v>4.154560272152259</v>
      </c>
      <c r="L101" s="302">
        <f t="shared" si="27"/>
        <v>5.0498230710449832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0.67388746290983748</v>
      </c>
      <c r="C102" s="302">
        <v>1.4927344847049917</v>
      </c>
      <c r="D102" s="302">
        <f t="shared" si="25"/>
        <v>2.1666219476148294</v>
      </c>
      <c r="E102" s="303"/>
      <c r="F102" s="302">
        <v>0.55501162716931307</v>
      </c>
      <c r="G102" s="302">
        <v>1.3980676309094606</v>
      </c>
      <c r="H102" s="302">
        <f t="shared" si="26"/>
        <v>1.9530792580787737</v>
      </c>
      <c r="I102" s="303"/>
      <c r="J102" s="302">
        <v>0.38164981257906511</v>
      </c>
      <c r="K102" s="302">
        <v>0.81658385496404684</v>
      </c>
      <c r="L102" s="302">
        <f t="shared" si="27"/>
        <v>1.198233667543112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6.2062182370649426</v>
      </c>
      <c r="C104" s="311">
        <f t="shared" ref="C104:D104" si="28">SUM(C94:C102)</f>
        <v>22.605781762934985</v>
      </c>
      <c r="D104" s="311">
        <f t="shared" si="28"/>
        <v>28.81199999999993</v>
      </c>
      <c r="E104" s="311"/>
      <c r="F104" s="311">
        <f t="shared" ref="F104:H104" si="29">SUM(F94:F102)</f>
        <v>6.4818307543062668</v>
      </c>
      <c r="G104" s="311">
        <f t="shared" si="29"/>
        <v>21.696169245693714</v>
      </c>
      <c r="H104" s="311">
        <f t="shared" si="29"/>
        <v>28.177999999999983</v>
      </c>
      <c r="I104" s="311"/>
      <c r="J104" s="311">
        <f t="shared" ref="J104:L104" si="30">SUM(J94:J102)</f>
        <v>5.777824212672158</v>
      </c>
      <c r="K104" s="311">
        <f t="shared" si="30"/>
        <v>19.082175787327881</v>
      </c>
      <c r="L104" s="311">
        <f t="shared" si="30"/>
        <v>24.860000000000042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3.6496675692039272E-2</v>
      </c>
      <c r="C111" s="302">
        <v>9.6720642921488978E-2</v>
      </c>
      <c r="D111" s="302">
        <f>SUM(B111:C111)</f>
        <v>0.13321731861352826</v>
      </c>
      <c r="E111" s="303"/>
      <c r="F111" s="302">
        <v>1.2172059847397722E-2</v>
      </c>
      <c r="G111" s="302">
        <v>2.9409940274871905E-2</v>
      </c>
      <c r="H111" s="302">
        <f>SUM(F111:G111)</f>
        <v>4.1582000122269626E-2</v>
      </c>
      <c r="I111" s="303"/>
      <c r="J111" s="302">
        <v>1.30673633480564E-2</v>
      </c>
      <c r="K111" s="302">
        <v>2.8401433717234262E-2</v>
      </c>
      <c r="L111" s="302">
        <f>SUM(J111:K111)</f>
        <v>4.1468797065290663E-2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5.3679267651058647E-2</v>
      </c>
      <c r="C112" s="302">
        <v>0.16817522875850763</v>
      </c>
      <c r="D112" s="302">
        <f t="shared" ref="D112:D119" si="31">SUM(B112:C112)</f>
        <v>0.22185449640956628</v>
      </c>
      <c r="E112" s="303"/>
      <c r="F112" s="302">
        <v>2.015872758843024E-2</v>
      </c>
      <c r="G112" s="302">
        <v>6.1529833336626885E-2</v>
      </c>
      <c r="H112" s="302">
        <f t="shared" ref="H112:H119" si="32">SUM(F112:G112)</f>
        <v>8.1688560925057122E-2</v>
      </c>
      <c r="I112" s="303"/>
      <c r="J112" s="302">
        <v>2.3866611664384977E-2</v>
      </c>
      <c r="K112" s="302">
        <v>6.5190204890701833E-2</v>
      </c>
      <c r="L112" s="302">
        <f t="shared" ref="L112:L119" si="33">SUM(J112:K112)</f>
        <v>8.9056816555086807E-2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5.0588560142244415E-2</v>
      </c>
      <c r="C113" s="302">
        <v>9.7704178506074282E-2</v>
      </c>
      <c r="D113" s="302">
        <f t="shared" si="31"/>
        <v>0.14829273864831871</v>
      </c>
      <c r="E113" s="303"/>
      <c r="F113" s="302">
        <v>1.5877870870690185E-2</v>
      </c>
      <c r="G113" s="302">
        <v>3.6846426886449762E-2</v>
      </c>
      <c r="H113" s="302">
        <f t="shared" si="32"/>
        <v>5.2724297757139951E-2</v>
      </c>
      <c r="I113" s="303"/>
      <c r="J113" s="302">
        <v>1.5583789403289881E-2</v>
      </c>
      <c r="K113" s="302">
        <v>2.932910096101958E-2</v>
      </c>
      <c r="L113" s="302">
        <f t="shared" si="33"/>
        <v>4.4912890364309462E-2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0.10809084024857354</v>
      </c>
      <c r="C114" s="302">
        <v>9.0902187078684374E-2</v>
      </c>
      <c r="D114" s="302">
        <f t="shared" si="31"/>
        <v>0.19899302732725793</v>
      </c>
      <c r="E114" s="303"/>
      <c r="F114" s="302">
        <v>2.6505633938761763E-2</v>
      </c>
      <c r="G114" s="302">
        <v>3.276720664163469E-2</v>
      </c>
      <c r="H114" s="302">
        <f t="shared" si="32"/>
        <v>5.9272840580396453E-2</v>
      </c>
      <c r="I114" s="303"/>
      <c r="J114" s="302">
        <v>1.8587178296938449E-2</v>
      </c>
      <c r="K114" s="302">
        <v>2.953341770116379E-2</v>
      </c>
      <c r="L114" s="302">
        <f t="shared" si="33"/>
        <v>4.8120595998102242E-2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1.8529737130836227E-3</v>
      </c>
      <c r="C115" s="302">
        <v>0.13664741219735041</v>
      </c>
      <c r="D115" s="302">
        <f t="shared" si="31"/>
        <v>0.13850038591043404</v>
      </c>
      <c r="E115" s="303"/>
      <c r="F115" s="302">
        <v>4.4627078492983898E-4</v>
      </c>
      <c r="G115" s="302">
        <v>3.1460121349905848E-2</v>
      </c>
      <c r="H115" s="302">
        <f t="shared" si="32"/>
        <v>3.190639213483569E-2</v>
      </c>
      <c r="I115" s="303"/>
      <c r="J115" s="302">
        <v>6.0610914902802144E-4</v>
      </c>
      <c r="K115" s="302">
        <v>1.9699935462722522E-2</v>
      </c>
      <c r="L115" s="302">
        <f t="shared" si="33"/>
        <v>2.0306044611750545E-2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3.6619489749873798E-3</v>
      </c>
      <c r="C116" s="302">
        <v>1.3467493811443769E-2</v>
      </c>
      <c r="D116" s="302">
        <f t="shared" si="31"/>
        <v>1.7129442786431148E-2</v>
      </c>
      <c r="E116" s="303"/>
      <c r="F116" s="302">
        <v>8.3713126661708157E-4</v>
      </c>
      <c r="G116" s="302">
        <v>4.3929511506381677E-3</v>
      </c>
      <c r="H116" s="302">
        <f t="shared" si="32"/>
        <v>5.2300824172552491E-3</v>
      </c>
      <c r="I116" s="303"/>
      <c r="J116" s="302">
        <v>5.9360554246247086E-4</v>
      </c>
      <c r="K116" s="302">
        <v>4.7233600588857541E-3</v>
      </c>
      <c r="L116" s="302">
        <f t="shared" si="33"/>
        <v>5.3169656013482246E-3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6.8423725006435163E-2</v>
      </c>
      <c r="C117" s="302">
        <v>8.7060997175654645E-2</v>
      </c>
      <c r="D117" s="302">
        <f t="shared" si="31"/>
        <v>0.15548472218208981</v>
      </c>
      <c r="E117" s="303"/>
      <c r="F117" s="302">
        <v>1.6445427025376973E-2</v>
      </c>
      <c r="G117" s="302">
        <v>2.6972820088230067E-2</v>
      </c>
      <c r="H117" s="302">
        <f t="shared" si="32"/>
        <v>4.3418247113607041E-2</v>
      </c>
      <c r="I117" s="303"/>
      <c r="J117" s="302">
        <v>1.8745504657745233E-2</v>
      </c>
      <c r="K117" s="302">
        <v>3.3621442425051946E-2</v>
      </c>
      <c r="L117" s="302">
        <f t="shared" si="33"/>
        <v>5.2366947082797183E-2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1.0556531612119335E-3</v>
      </c>
      <c r="C118" s="302">
        <v>6.3868117240065525E-2</v>
      </c>
      <c r="D118" s="302">
        <f t="shared" si="31"/>
        <v>6.4923770401277461E-2</v>
      </c>
      <c r="E118" s="303"/>
      <c r="F118" s="302">
        <v>2.2442702184946218E-4</v>
      </c>
      <c r="G118" s="302">
        <v>1.4643481995068321E-2</v>
      </c>
      <c r="H118" s="302">
        <f t="shared" si="32"/>
        <v>1.4867909016917783E-2</v>
      </c>
      <c r="I118" s="303"/>
      <c r="J118" s="302">
        <v>3.756862026106737E-4</v>
      </c>
      <c r="K118" s="302">
        <v>1.5388376041229085E-2</v>
      </c>
      <c r="L118" s="302">
        <f t="shared" si="33"/>
        <v>1.576406224383976E-2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4.0628013265459175E-3</v>
      </c>
      <c r="C119" s="302">
        <v>2.1541296394550914E-2</v>
      </c>
      <c r="D119" s="302">
        <f t="shared" si="31"/>
        <v>2.5604097721096831E-2</v>
      </c>
      <c r="E119" s="303"/>
      <c r="F119" s="302">
        <v>6.75053444533579E-4</v>
      </c>
      <c r="G119" s="302">
        <v>4.6346164879875786E-3</v>
      </c>
      <c r="H119" s="302">
        <f t="shared" si="32"/>
        <v>5.3096699325211579E-3</v>
      </c>
      <c r="I119" s="303"/>
      <c r="J119" s="302">
        <v>3.7773475296975302E-4</v>
      </c>
      <c r="K119" s="302">
        <v>3.3091457245051957E-3</v>
      </c>
      <c r="L119" s="302">
        <f t="shared" si="33"/>
        <v>3.6868804774749489E-3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0.32791244591617991</v>
      </c>
      <c r="C121" s="311">
        <f t="shared" ref="C121:D121" si="34">SUM(C111:C119)</f>
        <v>0.77608755408382057</v>
      </c>
      <c r="D121" s="311">
        <f t="shared" si="34"/>
        <v>1.1040000000000005</v>
      </c>
      <c r="E121" s="311"/>
      <c r="F121" s="311">
        <f t="shared" ref="F121:H121" si="35">SUM(F111:F119)</f>
        <v>9.334260178858686E-2</v>
      </c>
      <c r="G121" s="311">
        <f t="shared" si="35"/>
        <v>0.24265739821141324</v>
      </c>
      <c r="H121" s="311">
        <f t="shared" si="35"/>
        <v>0.33600000000000002</v>
      </c>
      <c r="I121" s="311"/>
      <c r="J121" s="311">
        <f t="shared" ref="J121:L121" si="36">SUM(J111:J119)</f>
        <v>9.1803583017485854E-2</v>
      </c>
      <c r="K121" s="311">
        <f t="shared" si="36"/>
        <v>0.22919641698251397</v>
      </c>
      <c r="L121" s="311">
        <f t="shared" si="36"/>
        <v>0.32099999999999979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3.3017634584330748E-2</v>
      </c>
      <c r="C128" s="302">
        <v>0.10016516887650551</v>
      </c>
      <c r="D128" s="302">
        <f>SUM(B128:C128)</f>
        <v>0.13318280346083625</v>
      </c>
      <c r="E128" s="303"/>
      <c r="F128" s="302">
        <v>7.7553692576513886E-2</v>
      </c>
      <c r="G128" s="302">
        <v>0.231828586533601</v>
      </c>
      <c r="H128" s="302">
        <f>SUM(F128:G128)</f>
        <v>0.3093822791101149</v>
      </c>
      <c r="I128" s="303"/>
      <c r="J128" s="302">
        <v>9.7159196635496534E-2</v>
      </c>
      <c r="K128" s="302">
        <v>0.25161788362820831</v>
      </c>
      <c r="L128" s="302">
        <f>SUM(J128:K128)</f>
        <v>0.34877708026370485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5.7252448109305583E-2</v>
      </c>
      <c r="C129" s="302">
        <v>7.5818338160826407E-2</v>
      </c>
      <c r="D129" s="302">
        <f t="shared" ref="D129:D136" si="37">SUM(B129:C129)</f>
        <v>0.133070786270132</v>
      </c>
      <c r="E129" s="303"/>
      <c r="F129" s="302">
        <v>0.16614190240114995</v>
      </c>
      <c r="G129" s="302">
        <v>0.20696214227454227</v>
      </c>
      <c r="H129" s="302">
        <f t="shared" ref="H129:H136" si="38">SUM(F129:G129)</f>
        <v>0.37310404467569225</v>
      </c>
      <c r="I129" s="303"/>
      <c r="J129" s="302">
        <v>0.23285691050224838</v>
      </c>
      <c r="K129" s="302">
        <v>0.2446051421178535</v>
      </c>
      <c r="L129" s="302">
        <f t="shared" ref="L129:L136" si="39">SUM(J129:K129)</f>
        <v>0.47746205262010188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7.2165604985312326E-2</v>
      </c>
      <c r="C130" s="302">
        <v>6.3749470481495804E-2</v>
      </c>
      <c r="D130" s="302">
        <f t="shared" si="37"/>
        <v>0.13591507546680814</v>
      </c>
      <c r="E130" s="303"/>
      <c r="F130" s="302">
        <v>0.16416532211510504</v>
      </c>
      <c r="G130" s="302">
        <v>0.15006253989738969</v>
      </c>
      <c r="H130" s="302">
        <f t="shared" si="38"/>
        <v>0.31422786201249475</v>
      </c>
      <c r="I130" s="303"/>
      <c r="J130" s="302">
        <v>0.21646123173959794</v>
      </c>
      <c r="K130" s="302">
        <v>0.14353394061692629</v>
      </c>
      <c r="L130" s="302">
        <f t="shared" si="39"/>
        <v>0.35999517235652423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7.3853055530999218E-2</v>
      </c>
      <c r="C131" s="302">
        <v>3.4327624620943811E-2</v>
      </c>
      <c r="D131" s="302">
        <f t="shared" si="37"/>
        <v>0.10818068015194303</v>
      </c>
      <c r="E131" s="303"/>
      <c r="F131" s="302">
        <v>0.1724194724023034</v>
      </c>
      <c r="G131" s="302">
        <v>8.680712101663407E-2</v>
      </c>
      <c r="H131" s="302">
        <f t="shared" si="38"/>
        <v>0.2592265934189375</v>
      </c>
      <c r="I131" s="303"/>
      <c r="J131" s="302">
        <v>0.15423726576728419</v>
      </c>
      <c r="K131" s="302">
        <v>9.3990212437049275E-2</v>
      </c>
      <c r="L131" s="302">
        <f t="shared" si="39"/>
        <v>0.24822747820433347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2.2038272866072964E-2</v>
      </c>
      <c r="C132" s="302">
        <v>0.13722485722462491</v>
      </c>
      <c r="D132" s="302">
        <f t="shared" si="37"/>
        <v>0.15926313009069787</v>
      </c>
      <c r="E132" s="303"/>
      <c r="F132" s="302">
        <v>3.8712071657251164E-2</v>
      </c>
      <c r="G132" s="302">
        <v>0.21576202908653097</v>
      </c>
      <c r="H132" s="302">
        <f t="shared" si="38"/>
        <v>0.25447410074378213</v>
      </c>
      <c r="I132" s="303"/>
      <c r="J132" s="302">
        <v>6.1436155934712827E-2</v>
      </c>
      <c r="K132" s="302">
        <v>0.20045945653557512</v>
      </c>
      <c r="L132" s="302">
        <f t="shared" si="39"/>
        <v>0.26189561247028792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1.6351755550702528E-2</v>
      </c>
      <c r="C133" s="302">
        <v>9.6325015924673008E-3</v>
      </c>
      <c r="D133" s="302">
        <f t="shared" si="37"/>
        <v>2.5984257143169827E-2</v>
      </c>
      <c r="E133" s="303"/>
      <c r="F133" s="302">
        <v>3.5680477321119258E-2</v>
      </c>
      <c r="G133" s="302">
        <v>2.0268723942360813E-2</v>
      </c>
      <c r="H133" s="302">
        <f t="shared" si="38"/>
        <v>5.5949201263480075E-2</v>
      </c>
      <c r="I133" s="303"/>
      <c r="J133" s="302">
        <v>4.4843864392274738E-2</v>
      </c>
      <c r="K133" s="302">
        <v>2.2519214475595795E-2</v>
      </c>
      <c r="L133" s="302">
        <f t="shared" si="39"/>
        <v>6.7363078867870532E-2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3.3663249743779322E-2</v>
      </c>
      <c r="C134" s="302">
        <v>2.5723070745039728E-2</v>
      </c>
      <c r="D134" s="302">
        <f>SUM(B134:C134)</f>
        <v>5.9386320488819047E-2</v>
      </c>
      <c r="E134" s="303"/>
      <c r="F134" s="302">
        <v>6.5250417647599701E-2</v>
      </c>
      <c r="G134" s="302">
        <v>5.63458109701147E-2</v>
      </c>
      <c r="H134" s="302">
        <f t="shared" si="38"/>
        <v>0.12159622861771441</v>
      </c>
      <c r="I134" s="303"/>
      <c r="J134" s="302">
        <v>7.2660777520784259E-2</v>
      </c>
      <c r="K134" s="302">
        <v>6.3343318146795211E-2</v>
      </c>
      <c r="L134" s="302">
        <f t="shared" si="39"/>
        <v>0.13600409566757948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2.3547154141806793E-2</v>
      </c>
      <c r="C135" s="302">
        <v>0.32342072320683229</v>
      </c>
      <c r="D135" s="302">
        <f t="shared" si="37"/>
        <v>0.3469678773486391</v>
      </c>
      <c r="E135" s="303"/>
      <c r="F135" s="302">
        <v>5.3758417766656769E-2</v>
      </c>
      <c r="G135" s="302">
        <v>0.57690122393000409</v>
      </c>
      <c r="H135" s="302">
        <f t="shared" si="38"/>
        <v>0.63065964169666089</v>
      </c>
      <c r="I135" s="303"/>
      <c r="J135" s="302">
        <v>6.9875000166873258E-2</v>
      </c>
      <c r="K135" s="302">
        <v>0.65160927135481317</v>
      </c>
      <c r="L135" s="302">
        <f t="shared" si="39"/>
        <v>0.72148427152168648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3.6347355693534533E-2</v>
      </c>
      <c r="C136" s="302">
        <v>0.14170171388541908</v>
      </c>
      <c r="D136" s="302">
        <f t="shared" si="37"/>
        <v>0.17804906957895361</v>
      </c>
      <c r="E136" s="303"/>
      <c r="F136" s="302">
        <v>5.1800001728535772E-2</v>
      </c>
      <c r="G136" s="302">
        <v>0.2565800467325951</v>
      </c>
      <c r="H136" s="302">
        <f t="shared" si="38"/>
        <v>0.30838004846113087</v>
      </c>
      <c r="I136" s="303"/>
      <c r="J136" s="302">
        <v>3.1582534696925617E-2</v>
      </c>
      <c r="K136" s="302">
        <v>0.26020862333098316</v>
      </c>
      <c r="L136" s="302">
        <f t="shared" si="39"/>
        <v>0.29179115802790878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0.36823653120584404</v>
      </c>
      <c r="C138" s="311">
        <f t="shared" ref="C138" si="40">SUM(C128:C136)</f>
        <v>0.91176346879415482</v>
      </c>
      <c r="D138" s="311">
        <f>SUM(D128:D136)</f>
        <v>1.2799999999999991</v>
      </c>
      <c r="E138" s="311"/>
      <c r="F138" s="311">
        <f t="shared" ref="F138:H138" si="41">SUM(F128:F136)</f>
        <v>0.82548177561623515</v>
      </c>
      <c r="G138" s="311">
        <f t="shared" si="41"/>
        <v>1.8015182243837728</v>
      </c>
      <c r="H138" s="311">
        <f t="shared" si="41"/>
        <v>2.6270000000000078</v>
      </c>
      <c r="I138" s="311"/>
      <c r="J138" s="311">
        <f t="shared" ref="J138:L138" si="42">SUM(J128:J136)</f>
        <v>0.98111293735619776</v>
      </c>
      <c r="K138" s="311">
        <f t="shared" si="42"/>
        <v>1.9318870626437996</v>
      </c>
      <c r="L138" s="311">
        <f t="shared" si="42"/>
        <v>2.9129999999999976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0.33398004146423521</v>
      </c>
      <c r="C145" s="302">
        <v>1.200113496753008</v>
      </c>
      <c r="D145" s="302">
        <f>SUM(B145:C145)</f>
        <v>1.5340935382172431</v>
      </c>
      <c r="E145" s="303"/>
      <c r="F145" s="302">
        <v>0.63255236773673751</v>
      </c>
      <c r="G145" s="302">
        <v>1.9982662564354732</v>
      </c>
      <c r="H145" s="302">
        <f>SUM(F145:G145)</f>
        <v>2.6308186241722105</v>
      </c>
      <c r="I145" s="303"/>
      <c r="J145" s="302">
        <v>0.77157670731540562</v>
      </c>
      <c r="K145" s="302">
        <v>2.0170431183374582</v>
      </c>
      <c r="L145" s="302">
        <f>SUM(J145:K145)</f>
        <v>2.788619825652864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0.24215487572118471</v>
      </c>
      <c r="C146" s="302">
        <v>1.1266242367948152</v>
      </c>
      <c r="D146" s="302">
        <f t="shared" ref="D146:D153" si="43">SUM(B146:C146)</f>
        <v>1.3687791125159998</v>
      </c>
      <c r="E146" s="303"/>
      <c r="F146" s="302">
        <v>0.44887672186943817</v>
      </c>
      <c r="G146" s="302">
        <v>1.9820949742637277</v>
      </c>
      <c r="H146" s="302">
        <f t="shared" ref="H146:H153" si="44">SUM(F146:G146)</f>
        <v>2.4309716961331658</v>
      </c>
      <c r="I146" s="303"/>
      <c r="J146" s="302">
        <v>0.56654587767352971</v>
      </c>
      <c r="K146" s="302">
        <v>2.3100203909467907</v>
      </c>
      <c r="L146" s="302">
        <f t="shared" ref="L146:L153" si="45">SUM(J146:K146)</f>
        <v>2.8765662686203202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0.28039637931810885</v>
      </c>
      <c r="C147" s="302">
        <v>0.71777315914084239</v>
      </c>
      <c r="D147" s="302">
        <f t="shared" si="43"/>
        <v>0.99816953845895129</v>
      </c>
      <c r="E147" s="303"/>
      <c r="F147" s="302">
        <v>0.45060737012496066</v>
      </c>
      <c r="G147" s="302">
        <v>1.2407215185034943</v>
      </c>
      <c r="H147" s="302">
        <f t="shared" si="44"/>
        <v>1.691328888628455</v>
      </c>
      <c r="I147" s="303"/>
      <c r="J147" s="302">
        <v>0.51643101138456893</v>
      </c>
      <c r="K147" s="302">
        <v>1.1569772238434637</v>
      </c>
      <c r="L147" s="302">
        <f t="shared" si="45"/>
        <v>1.6734082352280326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0.91441505918043042</v>
      </c>
      <c r="C148" s="302">
        <v>0.47302920988404829</v>
      </c>
      <c r="D148" s="302">
        <f t="shared" si="43"/>
        <v>1.3874442690644786</v>
      </c>
      <c r="E148" s="303"/>
      <c r="F148" s="302">
        <v>1.1551919212286772</v>
      </c>
      <c r="G148" s="302">
        <v>0.81270076211645392</v>
      </c>
      <c r="H148" s="302">
        <f t="shared" si="44"/>
        <v>1.9678926833451311</v>
      </c>
      <c r="I148" s="303"/>
      <c r="J148" s="302">
        <v>0.8527740385222039</v>
      </c>
      <c r="K148" s="302">
        <v>0.9254398247008897</v>
      </c>
      <c r="L148" s="302">
        <f t="shared" si="45"/>
        <v>1.7782138632230935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3.6116952180075011E-2</v>
      </c>
      <c r="C149" s="302">
        <v>9.1010749731995144</v>
      </c>
      <c r="D149" s="302">
        <f t="shared" si="43"/>
        <v>9.1371919253795895</v>
      </c>
      <c r="E149" s="303"/>
      <c r="F149" s="302">
        <v>9.840904187172643E-2</v>
      </c>
      <c r="G149" s="302">
        <v>9.1091108650916119</v>
      </c>
      <c r="H149" s="302">
        <f t="shared" si="44"/>
        <v>9.2075199069633378</v>
      </c>
      <c r="I149" s="303"/>
      <c r="J149" s="302">
        <v>0.16399357663265623</v>
      </c>
      <c r="K149" s="302">
        <v>8.1309407296001233</v>
      </c>
      <c r="L149" s="302">
        <f t="shared" si="45"/>
        <v>8.2949343062327792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1.2152381689810868E-2</v>
      </c>
      <c r="C150" s="302">
        <v>2.9568507034269793E-2</v>
      </c>
      <c r="D150" s="302">
        <f t="shared" si="43"/>
        <v>4.1720888724080661E-2</v>
      </c>
      <c r="E150" s="303"/>
      <c r="F150" s="302">
        <v>1.7169990841286294E-2</v>
      </c>
      <c r="G150" s="302">
        <v>5.2013070872968532E-2</v>
      </c>
      <c r="H150" s="302">
        <f t="shared" si="44"/>
        <v>6.9183061714254826E-2</v>
      </c>
      <c r="I150" s="303"/>
      <c r="J150" s="302">
        <v>1.9648874386411042E-2</v>
      </c>
      <c r="K150" s="302">
        <v>5.3831638666540116E-2</v>
      </c>
      <c r="L150" s="302">
        <f t="shared" si="45"/>
        <v>7.3480513052951155E-2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0.17484855225059959</v>
      </c>
      <c r="C151" s="302">
        <v>0.16430189886610402</v>
      </c>
      <c r="D151" s="302">
        <f t="shared" si="43"/>
        <v>0.33915045111670361</v>
      </c>
      <c r="E151" s="303"/>
      <c r="F151" s="302">
        <v>0.22532834317025016</v>
      </c>
      <c r="G151" s="302">
        <v>0.24887095016265851</v>
      </c>
      <c r="H151" s="302">
        <f t="shared" si="44"/>
        <v>0.47419929333290867</v>
      </c>
      <c r="I151" s="303"/>
      <c r="J151" s="302">
        <v>0.23200680055398273</v>
      </c>
      <c r="K151" s="302">
        <v>0.3122806643628539</v>
      </c>
      <c r="L151" s="302">
        <f t="shared" si="45"/>
        <v>0.54428746491683666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2.6451851242465314E-2</v>
      </c>
      <c r="C152" s="302">
        <v>1.485610412111346</v>
      </c>
      <c r="D152" s="302">
        <f t="shared" si="43"/>
        <v>1.5120622633538114</v>
      </c>
      <c r="E152" s="303"/>
      <c r="F152" s="302">
        <v>2.9678782582915578E-2</v>
      </c>
      <c r="G152" s="302">
        <v>1.7582120793390072</v>
      </c>
      <c r="H152" s="302">
        <f t="shared" si="44"/>
        <v>1.7878908619219229</v>
      </c>
      <c r="I152" s="303"/>
      <c r="J152" s="302">
        <v>3.6317998761248721E-2</v>
      </c>
      <c r="K152" s="302">
        <v>2.0598832301837455</v>
      </c>
      <c r="L152" s="302">
        <f t="shared" si="45"/>
        <v>2.0962012289449943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0.11569150357899322</v>
      </c>
      <c r="C153" s="302">
        <v>1.1496965095901395</v>
      </c>
      <c r="D153" s="302">
        <f t="shared" si="43"/>
        <v>1.2653880131691326</v>
      </c>
      <c r="E153" s="303"/>
      <c r="F153" s="302">
        <v>0.12654780102681223</v>
      </c>
      <c r="G153" s="302">
        <v>1.3386471827617996</v>
      </c>
      <c r="H153" s="302">
        <f t="shared" si="44"/>
        <v>1.4651949837886118</v>
      </c>
      <c r="I153" s="303"/>
      <c r="J153" s="302">
        <v>0.10090076588113164</v>
      </c>
      <c r="K153" s="302">
        <v>1.2933875282470111</v>
      </c>
      <c r="L153" s="302">
        <f t="shared" si="45"/>
        <v>1.3942882941281427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2.1362075966259031</v>
      </c>
      <c r="C155" s="311">
        <f t="shared" ref="C155:D155" si="46">SUM(C145:C153)</f>
        <v>15.447792403374086</v>
      </c>
      <c r="D155" s="311">
        <f t="shared" si="46"/>
        <v>17.583999999999989</v>
      </c>
      <c r="E155" s="311"/>
      <c r="F155" s="311">
        <f t="shared" ref="F155:H155" si="47">SUM(F145:F153)</f>
        <v>3.1843623404528043</v>
      </c>
      <c r="G155" s="311">
        <f t="shared" si="47"/>
        <v>18.540637659547198</v>
      </c>
      <c r="H155" s="311">
        <f t="shared" si="47"/>
        <v>21.725000000000001</v>
      </c>
      <c r="I155" s="311"/>
      <c r="J155" s="311">
        <f t="shared" ref="J155:L155" si="48">SUM(J145:J153)</f>
        <v>3.2601956511111387</v>
      </c>
      <c r="K155" s="311">
        <f t="shared" si="48"/>
        <v>18.259804348888878</v>
      </c>
      <c r="L155" s="311">
        <f t="shared" si="48"/>
        <v>21.520000000000014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1.9106210529389078</v>
      </c>
      <c r="C162" s="302">
        <v>3.2795502711299021</v>
      </c>
      <c r="D162" s="302">
        <f>SUM(B162:C162)</f>
        <v>5.1901713240688103</v>
      </c>
      <c r="E162" s="303"/>
      <c r="F162" s="302">
        <v>1.8955634088632143</v>
      </c>
      <c r="G162" s="302">
        <v>4.0608107836391607</v>
      </c>
      <c r="H162" s="302">
        <f>SUM(F162:G162)</f>
        <v>5.9563741925023752</v>
      </c>
      <c r="I162" s="303"/>
      <c r="J162" s="302">
        <v>2.554520985776807</v>
      </c>
      <c r="K162" s="302">
        <v>4.4315580467818183</v>
      </c>
      <c r="L162" s="302">
        <f>SUM(J162:K162)</f>
        <v>6.9860790325586253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1.3019543856909814</v>
      </c>
      <c r="C163" s="302">
        <v>1.5860810734302837</v>
      </c>
      <c r="D163" s="302">
        <f t="shared" ref="D163:D170" si="49">SUM(B163:C163)</f>
        <v>2.8880354591212649</v>
      </c>
      <c r="E163" s="303"/>
      <c r="F163" s="302">
        <v>1.6052013283199966</v>
      </c>
      <c r="G163" s="302">
        <v>2.2740766604539453</v>
      </c>
      <c r="H163" s="302">
        <f t="shared" ref="H163:H170" si="50">SUM(F163:G163)</f>
        <v>3.8792779887739419</v>
      </c>
      <c r="I163" s="303"/>
      <c r="J163" s="302">
        <v>2.0688982232914346</v>
      </c>
      <c r="K163" s="302">
        <v>2.7373123200124647</v>
      </c>
      <c r="L163" s="302">
        <f t="shared" ref="L163:L170" si="51">SUM(J163:K163)</f>
        <v>4.8062105433038997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1.3748478725236619</v>
      </c>
      <c r="C164" s="302">
        <v>1.7002780566237499</v>
      </c>
      <c r="D164" s="302">
        <f t="shared" si="49"/>
        <v>3.0751259291474118</v>
      </c>
      <c r="E164" s="303"/>
      <c r="F164" s="302">
        <v>1.4574099664247602</v>
      </c>
      <c r="G164" s="302">
        <v>2.1800852421634582</v>
      </c>
      <c r="H164" s="302">
        <f t="shared" si="50"/>
        <v>3.6374952085882182</v>
      </c>
      <c r="I164" s="303"/>
      <c r="J164" s="302">
        <v>1.6042413115296568</v>
      </c>
      <c r="K164" s="302">
        <v>2.1686789449188901</v>
      </c>
      <c r="L164" s="302">
        <f t="shared" si="51"/>
        <v>3.7729202564485469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2.4482741923142539</v>
      </c>
      <c r="C165" s="302">
        <v>1.2877749293230412</v>
      </c>
      <c r="D165" s="302">
        <f t="shared" si="49"/>
        <v>3.7360491216372953</v>
      </c>
      <c r="E165" s="303"/>
      <c r="F165" s="302">
        <v>2.1836579417153712</v>
      </c>
      <c r="G165" s="302">
        <v>1.6172381786792933</v>
      </c>
      <c r="H165" s="302">
        <f t="shared" si="50"/>
        <v>3.8008961203946647</v>
      </c>
      <c r="I165" s="303"/>
      <c r="J165" s="302">
        <v>1.9778146810133064</v>
      </c>
      <c r="K165" s="302">
        <v>1.9329657108377853</v>
      </c>
      <c r="L165" s="302">
        <f t="shared" si="51"/>
        <v>3.9107803918510919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0.53329308632829397</v>
      </c>
      <c r="C166" s="302">
        <v>3.295973823565534</v>
      </c>
      <c r="D166" s="302">
        <f t="shared" si="49"/>
        <v>3.8292669098938279</v>
      </c>
      <c r="E166" s="303"/>
      <c r="F166" s="302">
        <v>0.40502623723322367</v>
      </c>
      <c r="G166" s="302">
        <v>3.0268087687838894</v>
      </c>
      <c r="H166" s="302">
        <f t="shared" si="50"/>
        <v>3.431835006017113</v>
      </c>
      <c r="I166" s="303"/>
      <c r="J166" s="302">
        <v>0.48140535350526154</v>
      </c>
      <c r="K166" s="302">
        <v>2.9977847453267001</v>
      </c>
      <c r="L166" s="302">
        <f t="shared" si="51"/>
        <v>3.4791900988319617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0.25457945749160921</v>
      </c>
      <c r="C167" s="302">
        <v>8.073799414687137E-2</v>
      </c>
      <c r="D167" s="302">
        <f t="shared" si="49"/>
        <v>0.33531745163848059</v>
      </c>
      <c r="E167" s="303"/>
      <c r="F167" s="302">
        <v>0.20593019592191533</v>
      </c>
      <c r="G167" s="302">
        <v>0.1004052512525785</v>
      </c>
      <c r="H167" s="302">
        <f t="shared" si="50"/>
        <v>0.30633544717449385</v>
      </c>
      <c r="I167" s="303"/>
      <c r="J167" s="302">
        <v>0.27739635052427791</v>
      </c>
      <c r="K167" s="302">
        <v>0.12798944817324034</v>
      </c>
      <c r="L167" s="302">
        <f t="shared" si="51"/>
        <v>0.40538579869751823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9.3276789454749558</v>
      </c>
      <c r="C168" s="302">
        <v>4.8328237025661647</v>
      </c>
      <c r="D168" s="302">
        <f t="shared" si="49"/>
        <v>14.16050264804112</v>
      </c>
      <c r="E168" s="303"/>
      <c r="F168" s="302">
        <v>8.5191622725907497</v>
      </c>
      <c r="G168" s="302">
        <v>5.5329490263412318</v>
      </c>
      <c r="H168" s="302">
        <f t="shared" si="50"/>
        <v>14.052111298931981</v>
      </c>
      <c r="I168" s="303"/>
      <c r="J168" s="302">
        <v>6.7836768833819097</v>
      </c>
      <c r="K168" s="302">
        <v>5.3308985450863977</v>
      </c>
      <c r="L168" s="302">
        <f t="shared" si="51"/>
        <v>12.114575428468306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0.78259582815345707</v>
      </c>
      <c r="C169" s="302">
        <v>2.4405561146745627</v>
      </c>
      <c r="D169" s="302">
        <f t="shared" si="49"/>
        <v>3.2231519428280198</v>
      </c>
      <c r="E169" s="303"/>
      <c r="F169" s="302">
        <v>0.59156109742048479</v>
      </c>
      <c r="G169" s="302">
        <v>2.2356660725456385</v>
      </c>
      <c r="H169" s="302">
        <f t="shared" si="50"/>
        <v>2.8272271699661236</v>
      </c>
      <c r="I169" s="303"/>
      <c r="J169" s="302">
        <v>0.9952295320302017</v>
      </c>
      <c r="K169" s="302">
        <v>2.3858399508111519</v>
      </c>
      <c r="L169" s="302">
        <f t="shared" si="51"/>
        <v>3.3810694828413537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1.7727219609884799</v>
      </c>
      <c r="C170" s="302">
        <v>2.5436572526353203</v>
      </c>
      <c r="D170" s="302">
        <f t="shared" si="49"/>
        <v>4.3163792136237999</v>
      </c>
      <c r="E170" s="303"/>
      <c r="F170" s="302">
        <v>1.3917580011979001</v>
      </c>
      <c r="G170" s="302">
        <v>2.2906895664531448</v>
      </c>
      <c r="H170" s="302">
        <f t="shared" si="50"/>
        <v>3.6824475676510451</v>
      </c>
      <c r="I170" s="303"/>
      <c r="J170" s="302">
        <v>1.0343863445330437</v>
      </c>
      <c r="K170" s="302">
        <v>1.7544026224656517</v>
      </c>
      <c r="L170" s="302">
        <f t="shared" si="51"/>
        <v>2.7887889669986956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19.706566781904602</v>
      </c>
      <c r="C172" s="311">
        <f t="shared" ref="C172:D172" si="52">SUM(C162:C170)</f>
        <v>21.047433218095431</v>
      </c>
      <c r="D172" s="311">
        <f t="shared" si="52"/>
        <v>40.754000000000026</v>
      </c>
      <c r="E172" s="311"/>
      <c r="F172" s="311">
        <f t="shared" ref="F172:H172" si="53">SUM(F162:F170)</f>
        <v>18.255270449687615</v>
      </c>
      <c r="G172" s="311">
        <f t="shared" si="53"/>
        <v>23.318729550312337</v>
      </c>
      <c r="H172" s="311">
        <f t="shared" si="53"/>
        <v>41.573999999999955</v>
      </c>
      <c r="I172" s="311"/>
      <c r="J172" s="311">
        <f t="shared" ref="J172:L172" si="54">SUM(J162:J170)</f>
        <v>17.777569665585901</v>
      </c>
      <c r="K172" s="311">
        <f t="shared" si="54"/>
        <v>23.867430334414102</v>
      </c>
      <c r="L172" s="311">
        <f t="shared" si="54"/>
        <v>41.644999999999996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0.19091341949166687</v>
      </c>
      <c r="C179" s="302">
        <v>0.79285622190104943</v>
      </c>
      <c r="D179" s="302">
        <f>SUM(B179:C179)</f>
        <v>0.98376964139271628</v>
      </c>
      <c r="E179" s="303"/>
      <c r="F179" s="302">
        <v>0.25749289529656644</v>
      </c>
      <c r="G179" s="302">
        <v>0.86633340490389055</v>
      </c>
      <c r="H179" s="302">
        <f>SUM(F179:G179)</f>
        <v>1.1238263002004569</v>
      </c>
      <c r="I179" s="303"/>
      <c r="J179" s="302">
        <v>0.36922082100050363</v>
      </c>
      <c r="K179" s="302">
        <v>0.98629192515156194</v>
      </c>
      <c r="L179" s="302">
        <f>SUM(J179:K179)</f>
        <v>1.3555127461520655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0.16116133308197514</v>
      </c>
      <c r="C180" s="302">
        <v>0.54538996799770101</v>
      </c>
      <c r="D180" s="302">
        <f t="shared" ref="D180:D187" si="55">SUM(B180:C180)</f>
        <v>0.70655130107967612</v>
      </c>
      <c r="E180" s="303"/>
      <c r="F180" s="302">
        <v>0.24802910358019856</v>
      </c>
      <c r="G180" s="302">
        <v>0.73168647997529568</v>
      </c>
      <c r="H180" s="302">
        <f t="shared" ref="H180:H187" si="56">SUM(F180:G180)</f>
        <v>0.97971558355549426</v>
      </c>
      <c r="I180" s="303"/>
      <c r="J180" s="302">
        <v>0.36025726829915361</v>
      </c>
      <c r="K180" s="302">
        <v>1.0740271743683485</v>
      </c>
      <c r="L180" s="302">
        <f t="shared" ref="L180:L187" si="57">SUM(J180:K180)</f>
        <v>1.4342844426675021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0.17610205388366415</v>
      </c>
      <c r="C181" s="302">
        <v>0.6384091456148433</v>
      </c>
      <c r="D181" s="302">
        <f t="shared" si="55"/>
        <v>0.81451119949850748</v>
      </c>
      <c r="E181" s="303"/>
      <c r="F181" s="302">
        <v>0.23336446776460609</v>
      </c>
      <c r="G181" s="302">
        <v>0.81099319192873365</v>
      </c>
      <c r="H181" s="302">
        <f t="shared" si="56"/>
        <v>1.0443576596933397</v>
      </c>
      <c r="I181" s="303"/>
      <c r="J181" s="302">
        <v>0.28893248421031159</v>
      </c>
      <c r="K181" s="302">
        <v>0.99607699554942408</v>
      </c>
      <c r="L181" s="302">
        <f t="shared" si="57"/>
        <v>1.2850094797597356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0.70507889902844478</v>
      </c>
      <c r="C182" s="302">
        <v>0.69866359507684528</v>
      </c>
      <c r="D182" s="302">
        <f t="shared" si="55"/>
        <v>1.4037424941052901</v>
      </c>
      <c r="E182" s="303"/>
      <c r="F182" s="302">
        <v>0.80626395791163974</v>
      </c>
      <c r="G182" s="302">
        <v>0.81944902218520188</v>
      </c>
      <c r="H182" s="302">
        <f t="shared" si="56"/>
        <v>1.6257129800968415</v>
      </c>
      <c r="I182" s="303"/>
      <c r="J182" s="302">
        <v>0.7252941494775289</v>
      </c>
      <c r="K182" s="302">
        <v>0.96587192688071788</v>
      </c>
      <c r="L182" s="302">
        <f t="shared" si="57"/>
        <v>1.6911660763582468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2.7452442262176361E-2</v>
      </c>
      <c r="C183" s="302">
        <v>0.69616820903783483</v>
      </c>
      <c r="D183" s="302">
        <f t="shared" si="55"/>
        <v>0.72362065130001119</v>
      </c>
      <c r="E183" s="303"/>
      <c r="F183" s="302">
        <v>3.1169864893163507E-2</v>
      </c>
      <c r="G183" s="302">
        <v>0.50799498298501777</v>
      </c>
      <c r="H183" s="302">
        <f t="shared" si="56"/>
        <v>0.53916484787818131</v>
      </c>
      <c r="I183" s="303"/>
      <c r="J183" s="302">
        <v>6.4695466613538227E-2</v>
      </c>
      <c r="K183" s="302">
        <v>0.51264422083307803</v>
      </c>
      <c r="L183" s="302">
        <f t="shared" si="57"/>
        <v>0.57733968744661623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0.37991041146728449</v>
      </c>
      <c r="C184" s="302">
        <v>0.35122053899570727</v>
      </c>
      <c r="D184" s="302">
        <f t="shared" si="55"/>
        <v>0.7311309504629917</v>
      </c>
      <c r="E184" s="303"/>
      <c r="F184" s="302">
        <v>0.38871400584802496</v>
      </c>
      <c r="G184" s="302">
        <v>0.41746636156933981</v>
      </c>
      <c r="H184" s="302">
        <f t="shared" si="56"/>
        <v>0.80618036741736476</v>
      </c>
      <c r="I184" s="303"/>
      <c r="J184" s="302">
        <v>0.4029049309395808</v>
      </c>
      <c r="K184" s="302">
        <v>0.56530390985973067</v>
      </c>
      <c r="L184" s="302">
        <f t="shared" si="57"/>
        <v>0.96820884079931147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0.21952284858367602</v>
      </c>
      <c r="C185" s="302">
        <v>0.29699641176117703</v>
      </c>
      <c r="D185" s="302">
        <f t="shared" si="55"/>
        <v>0.51651926034485307</v>
      </c>
      <c r="E185" s="303"/>
      <c r="F185" s="302">
        <v>0.25137928654124952</v>
      </c>
      <c r="G185" s="302">
        <v>0.31894322802133046</v>
      </c>
      <c r="H185" s="302">
        <f t="shared" si="56"/>
        <v>0.57032251456257999</v>
      </c>
      <c r="I185" s="303"/>
      <c r="J185" s="302">
        <v>0.31873263137558999</v>
      </c>
      <c r="K185" s="302">
        <v>0.49063206943949134</v>
      </c>
      <c r="L185" s="302">
        <f t="shared" si="57"/>
        <v>0.80936470081508127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0.19278181243583686</v>
      </c>
      <c r="C186" s="302">
        <v>4.6574910583724041</v>
      </c>
      <c r="D186" s="302">
        <f t="shared" si="55"/>
        <v>4.850272870808241</v>
      </c>
      <c r="E186" s="303"/>
      <c r="F186" s="302">
        <v>0.1973482399691506</v>
      </c>
      <c r="G186" s="302">
        <v>3.5532264695525635</v>
      </c>
      <c r="H186" s="302">
        <f t="shared" si="56"/>
        <v>3.7505747095217141</v>
      </c>
      <c r="I186" s="303"/>
      <c r="J186" s="302">
        <v>0.38694249203926856</v>
      </c>
      <c r="K186" s="302">
        <v>3.6256306242964222</v>
      </c>
      <c r="L186" s="302">
        <f t="shared" si="57"/>
        <v>4.012573116335691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0.50791314221332839</v>
      </c>
      <c r="C187" s="302">
        <v>1.52496848879437</v>
      </c>
      <c r="D187" s="302">
        <f t="shared" si="55"/>
        <v>2.0328816310076983</v>
      </c>
      <c r="E187" s="303"/>
      <c r="F187" s="302">
        <v>0.51697850068905316</v>
      </c>
      <c r="G187" s="302">
        <v>1.2731665363849742</v>
      </c>
      <c r="H187" s="302">
        <f t="shared" si="56"/>
        <v>1.7901450370740273</v>
      </c>
      <c r="I187" s="303"/>
      <c r="J187" s="302">
        <v>0.66057124590261573</v>
      </c>
      <c r="K187" s="302">
        <v>0.99296966376312645</v>
      </c>
      <c r="L187" s="302">
        <f t="shared" si="57"/>
        <v>1.6535409096657423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2.560836362448053</v>
      </c>
      <c r="C189" s="311">
        <f t="shared" ref="C189:D189" si="58">SUM(C179:C187)</f>
        <v>10.202163637551932</v>
      </c>
      <c r="D189" s="311">
        <f t="shared" si="58"/>
        <v>12.762999999999984</v>
      </c>
      <c r="E189" s="311"/>
      <c r="F189" s="311">
        <f t="shared" ref="F189:H189" si="59">SUM(F179:F187)</f>
        <v>2.9307403224936528</v>
      </c>
      <c r="G189" s="311">
        <f t="shared" si="59"/>
        <v>9.2992596775063472</v>
      </c>
      <c r="H189" s="311">
        <f t="shared" si="59"/>
        <v>12.23</v>
      </c>
      <c r="I189" s="311"/>
      <c r="J189" s="311">
        <f t="shared" ref="J189:L189" si="60">SUM(J179:J187)</f>
        <v>3.5775514898580907</v>
      </c>
      <c r="K189" s="311">
        <f t="shared" si="60"/>
        <v>10.209448510141902</v>
      </c>
      <c r="L189" s="311">
        <f t="shared" si="60"/>
        <v>13.786999999999992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0.9958332823718492</v>
      </c>
      <c r="C196" s="302">
        <v>1.2556589923517263</v>
      </c>
      <c r="D196" s="302">
        <f>SUM(B196:C196)</f>
        <v>2.2514922747235753</v>
      </c>
      <c r="E196" s="303"/>
      <c r="F196" s="302">
        <v>1.2357093427124857</v>
      </c>
      <c r="G196" s="302">
        <v>1.2424065936307482</v>
      </c>
      <c r="H196" s="302">
        <f>SUM(F196:G196)</f>
        <v>2.4781159363432339</v>
      </c>
      <c r="I196" s="303"/>
      <c r="J196" s="302">
        <v>1.5798088626494144</v>
      </c>
      <c r="K196" s="302">
        <v>1.6038562093658946</v>
      </c>
      <c r="L196" s="302">
        <f>SUM(J196:K196)</f>
        <v>3.1836650720153088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0.27392042574017178</v>
      </c>
      <c r="C197" s="302">
        <v>0.21596725490101082</v>
      </c>
      <c r="D197" s="302">
        <f t="shared" ref="D197:D204" si="61">SUM(B197:C197)</f>
        <v>0.4898876806411826</v>
      </c>
      <c r="E197" s="303"/>
      <c r="F197" s="302">
        <v>0.40383064918320177</v>
      </c>
      <c r="G197" s="302">
        <v>0.29010728397399321</v>
      </c>
      <c r="H197" s="302">
        <f t="shared" ref="H197:H204" si="62">SUM(F197:G197)</f>
        <v>0.69393793315719499</v>
      </c>
      <c r="I197" s="303"/>
      <c r="J197" s="302">
        <v>0.46961718692412208</v>
      </c>
      <c r="K197" s="302">
        <v>0.31153407070620898</v>
      </c>
      <c r="L197" s="302">
        <f t="shared" ref="L197:L204" si="63">SUM(J197:K197)</f>
        <v>0.781151257630331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0.26872392635068554</v>
      </c>
      <c r="C198" s="302">
        <v>0.26378820005472275</v>
      </c>
      <c r="D198" s="302">
        <f t="shared" si="61"/>
        <v>0.53251212640540824</v>
      </c>
      <c r="E198" s="303"/>
      <c r="F198" s="302">
        <v>0.34564982932561189</v>
      </c>
      <c r="G198" s="302">
        <v>0.30505187713268367</v>
      </c>
      <c r="H198" s="302">
        <f t="shared" si="62"/>
        <v>0.65070170645829561</v>
      </c>
      <c r="I198" s="303"/>
      <c r="J198" s="302">
        <v>0.41362404758594562</v>
      </c>
      <c r="K198" s="302">
        <v>0.36656505902642872</v>
      </c>
      <c r="L198" s="302">
        <f t="shared" si="63"/>
        <v>0.78018910661237428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0.52759802727828875</v>
      </c>
      <c r="C199" s="302">
        <v>0.2113432670479459</v>
      </c>
      <c r="D199" s="302">
        <f t="shared" si="61"/>
        <v>0.73894129432623468</v>
      </c>
      <c r="E199" s="303"/>
      <c r="F199" s="302">
        <v>0.57736228927506428</v>
      </c>
      <c r="G199" s="302">
        <v>0.25466487816748107</v>
      </c>
      <c r="H199" s="302">
        <f t="shared" si="62"/>
        <v>0.83202716744254535</v>
      </c>
      <c r="I199" s="303"/>
      <c r="J199" s="302">
        <v>0.69299124065757711</v>
      </c>
      <c r="K199" s="302">
        <v>0.28338539478569102</v>
      </c>
      <c r="L199" s="302">
        <f t="shared" si="63"/>
        <v>0.97637663544326814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0.63414287018136306</v>
      </c>
      <c r="C200" s="302">
        <v>1.1734847650549898</v>
      </c>
      <c r="D200" s="302">
        <f t="shared" si="61"/>
        <v>1.8076276352363529</v>
      </c>
      <c r="E200" s="303"/>
      <c r="F200" s="302">
        <v>0.64848049797346263</v>
      </c>
      <c r="G200" s="302">
        <v>0.8696599706709387</v>
      </c>
      <c r="H200" s="302">
        <f t="shared" si="62"/>
        <v>1.5181404686444013</v>
      </c>
      <c r="I200" s="303"/>
      <c r="J200" s="302">
        <v>0.65312987632397379</v>
      </c>
      <c r="K200" s="302">
        <v>0.70593300843269846</v>
      </c>
      <c r="L200" s="302">
        <f t="shared" si="63"/>
        <v>1.3590628847566721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0.61246073841137094</v>
      </c>
      <c r="C201" s="302">
        <v>0.14646568573723301</v>
      </c>
      <c r="D201" s="302">
        <f t="shared" si="61"/>
        <v>0.75892642414860401</v>
      </c>
      <c r="E201" s="303"/>
      <c r="F201" s="302">
        <v>0.58291181946680803</v>
      </c>
      <c r="G201" s="302">
        <v>0.15933751670123036</v>
      </c>
      <c r="H201" s="302">
        <f t="shared" si="62"/>
        <v>0.74224933616803845</v>
      </c>
      <c r="I201" s="303"/>
      <c r="J201" s="302">
        <v>0.63115089709388106</v>
      </c>
      <c r="K201" s="302">
        <v>0.17124528948534554</v>
      </c>
      <c r="L201" s="302">
        <f t="shared" si="63"/>
        <v>0.80239618657922662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0.85564416778237928</v>
      </c>
      <c r="C202" s="302">
        <v>0.674419689871809</v>
      </c>
      <c r="D202" s="302">
        <f t="shared" si="61"/>
        <v>1.5300638576541883</v>
      </c>
      <c r="E202" s="303"/>
      <c r="F202" s="302">
        <v>0.85344242479852894</v>
      </c>
      <c r="G202" s="302">
        <v>0.61594310919516537</v>
      </c>
      <c r="H202" s="302">
        <f t="shared" si="62"/>
        <v>1.4693855339936943</v>
      </c>
      <c r="I202" s="303"/>
      <c r="J202" s="302">
        <v>1.0644423885566803</v>
      </c>
      <c r="K202" s="302">
        <v>0.69316110040468937</v>
      </c>
      <c r="L202" s="302">
        <f t="shared" si="63"/>
        <v>1.7576034889613696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0.11396118055620638</v>
      </c>
      <c r="C203" s="302">
        <v>0.49484429220106912</v>
      </c>
      <c r="D203" s="302">
        <f t="shared" si="61"/>
        <v>0.60880547275727548</v>
      </c>
      <c r="E203" s="303"/>
      <c r="F203" s="302">
        <v>0.10222878897232551</v>
      </c>
      <c r="G203" s="302">
        <v>0.51095796718856845</v>
      </c>
      <c r="H203" s="302">
        <f t="shared" si="62"/>
        <v>0.61318675616089391</v>
      </c>
      <c r="I203" s="303"/>
      <c r="J203" s="302">
        <v>0.20888051065408525</v>
      </c>
      <c r="K203" s="302">
        <v>0.61380166625431842</v>
      </c>
      <c r="L203" s="302">
        <f t="shared" si="63"/>
        <v>0.82268217690840362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4.1774245755192343</v>
      </c>
      <c r="C204" s="302">
        <v>3.3583186585879345</v>
      </c>
      <c r="D204" s="302">
        <f t="shared" si="61"/>
        <v>7.5357432341071693</v>
      </c>
      <c r="E204" s="303"/>
      <c r="F204" s="302">
        <v>3.7404333592523882</v>
      </c>
      <c r="G204" s="302">
        <v>2.9858218023793119</v>
      </c>
      <c r="H204" s="302">
        <f t="shared" si="62"/>
        <v>6.7262551616317001</v>
      </c>
      <c r="I204" s="303"/>
      <c r="J204" s="302">
        <v>3.6190069144503267</v>
      </c>
      <c r="K204" s="302">
        <v>3.2098662766427148</v>
      </c>
      <c r="L204" s="302">
        <f t="shared" si="63"/>
        <v>6.8288731910930416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8.4597091941915483</v>
      </c>
      <c r="C206" s="311">
        <f t="shared" ref="C206:D206" si="64">SUM(C196:C204)</f>
        <v>7.7942908058084406</v>
      </c>
      <c r="D206" s="311">
        <f t="shared" si="64"/>
        <v>16.253999999999991</v>
      </c>
      <c r="E206" s="311"/>
      <c r="F206" s="311">
        <f t="shared" ref="F206:H206" si="65">SUM(F196:F204)</f>
        <v>8.4900490009598766</v>
      </c>
      <c r="G206" s="311">
        <f t="shared" si="65"/>
        <v>7.233950999040121</v>
      </c>
      <c r="H206" s="311">
        <f t="shared" si="65"/>
        <v>15.723999999999998</v>
      </c>
      <c r="I206" s="311"/>
      <c r="J206" s="311">
        <f t="shared" ref="J206:L206" si="66">SUM(J196:J204)</f>
        <v>9.3326519248960054</v>
      </c>
      <c r="K206" s="311">
        <f t="shared" si="66"/>
        <v>7.95934807510399</v>
      </c>
      <c r="L206" s="311">
        <f t="shared" si="66"/>
        <v>17.291999999999994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2.0978467251456766E-2</v>
      </c>
      <c r="C213" s="302">
        <v>6.414958121413307E-2</v>
      </c>
      <c r="D213" s="302">
        <f>SUM(B213:C213)</f>
        <v>8.5128048465589828E-2</v>
      </c>
      <c r="E213" s="303"/>
      <c r="F213" s="302">
        <v>5.8545861547988881E-2</v>
      </c>
      <c r="G213" s="302">
        <v>0.14067897781143668</v>
      </c>
      <c r="H213" s="302">
        <f>SUM(F213:G213)</f>
        <v>0.19922483935942556</v>
      </c>
      <c r="I213" s="303"/>
      <c r="J213" s="302">
        <v>5.9777651511974769E-2</v>
      </c>
      <c r="K213" s="302">
        <v>0.15204707412143859</v>
      </c>
      <c r="L213" s="302">
        <f>SUM(J213:K213)</f>
        <v>0.21182472563341337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3.5978356107479195E-2</v>
      </c>
      <c r="C214" s="302">
        <v>0.10940479173295055</v>
      </c>
      <c r="D214" s="302">
        <f t="shared" ref="D214:D221" si="67">SUM(B214:C214)</f>
        <v>0.14538314784042974</v>
      </c>
      <c r="E214" s="303"/>
      <c r="F214" s="302">
        <v>0.1139019773158246</v>
      </c>
      <c r="G214" s="302">
        <v>0.19717666102513204</v>
      </c>
      <c r="H214" s="302">
        <f t="shared" ref="H214:H221" si="68">SUM(F214:G214)</f>
        <v>0.31107863834095661</v>
      </c>
      <c r="I214" s="303"/>
      <c r="J214" s="302">
        <v>0.13468048200862603</v>
      </c>
      <c r="K214" s="302">
        <v>0.19930028243549885</v>
      </c>
      <c r="L214" s="302">
        <f t="shared" ref="L214:L221" si="69">SUM(J214:K214)</f>
        <v>0.33398076444412489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5.8903402193899848E-2</v>
      </c>
      <c r="C215" s="302">
        <v>9.092765269244274E-2</v>
      </c>
      <c r="D215" s="302">
        <f t="shared" si="67"/>
        <v>0.14983105488634257</v>
      </c>
      <c r="E215" s="303"/>
      <c r="F215" s="302">
        <v>0.16242601810677071</v>
      </c>
      <c r="G215" s="302">
        <v>0.26502005370701875</v>
      </c>
      <c r="H215" s="302">
        <f t="shared" si="68"/>
        <v>0.42744607181378946</v>
      </c>
      <c r="I215" s="303"/>
      <c r="J215" s="302">
        <v>0.17254865433395145</v>
      </c>
      <c r="K215" s="302">
        <v>0.25122240604546431</v>
      </c>
      <c r="L215" s="302">
        <f t="shared" si="69"/>
        <v>0.42377106037941575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7.3153746220429791E-2</v>
      </c>
      <c r="C216" s="302">
        <v>1.8514621309266649E-2</v>
      </c>
      <c r="D216" s="302">
        <f t="shared" si="67"/>
        <v>9.166836752969644E-2</v>
      </c>
      <c r="E216" s="303"/>
      <c r="F216" s="302">
        <v>0.13302506522046664</v>
      </c>
      <c r="G216" s="302">
        <v>7.3212316460509894E-2</v>
      </c>
      <c r="H216" s="302">
        <f t="shared" si="68"/>
        <v>0.20623738168097655</v>
      </c>
      <c r="I216" s="303"/>
      <c r="J216" s="302">
        <v>0.10849113090439896</v>
      </c>
      <c r="K216" s="302">
        <v>7.2267965114388655E-2</v>
      </c>
      <c r="L216" s="302">
        <f t="shared" si="69"/>
        <v>0.18075909601878762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1.5419581363841566E-2</v>
      </c>
      <c r="C217" s="302">
        <v>9.12706080202485E-2</v>
      </c>
      <c r="D217" s="302">
        <f t="shared" si="67"/>
        <v>0.10669018938409007</v>
      </c>
      <c r="E217" s="303"/>
      <c r="F217" s="302">
        <v>3.9685946753121315E-2</v>
      </c>
      <c r="G217" s="302">
        <v>0.12881036744243807</v>
      </c>
      <c r="H217" s="302">
        <f t="shared" si="68"/>
        <v>0.16849631419555938</v>
      </c>
      <c r="I217" s="303"/>
      <c r="J217" s="302">
        <v>4.7449269835386172E-2</v>
      </c>
      <c r="K217" s="302">
        <v>0.10845232261091398</v>
      </c>
      <c r="L217" s="302">
        <f t="shared" si="69"/>
        <v>0.15590159244630014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2.1693610881135066E-2</v>
      </c>
      <c r="C218" s="302">
        <v>9.3790151779080781E-3</v>
      </c>
      <c r="D218" s="302">
        <f t="shared" si="67"/>
        <v>3.1072626059043144E-2</v>
      </c>
      <c r="E218" s="303"/>
      <c r="F218" s="302">
        <v>7.1580879315849111E-2</v>
      </c>
      <c r="G218" s="302">
        <v>3.1136234095944432E-2</v>
      </c>
      <c r="H218" s="302">
        <f t="shared" si="68"/>
        <v>0.10271711341179354</v>
      </c>
      <c r="I218" s="303"/>
      <c r="J218" s="302">
        <v>7.2506342022777323E-2</v>
      </c>
      <c r="K218" s="302">
        <v>3.4394868608491995E-2</v>
      </c>
      <c r="L218" s="302">
        <f t="shared" si="69"/>
        <v>0.10690121063126931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3.3457903184087763E-2</v>
      </c>
      <c r="C219" s="302">
        <v>1.575907294126001E-2</v>
      </c>
      <c r="D219" s="302">
        <f t="shared" si="67"/>
        <v>4.9216976125347769E-2</v>
      </c>
      <c r="E219" s="303"/>
      <c r="F219" s="302">
        <v>4.9218206342739448E-2</v>
      </c>
      <c r="G219" s="302">
        <v>5.0336431189515439E-2</v>
      </c>
      <c r="H219" s="302">
        <f t="shared" si="68"/>
        <v>9.955463753225488E-2</v>
      </c>
      <c r="I219" s="303"/>
      <c r="J219" s="302">
        <v>4.6507020010684484E-2</v>
      </c>
      <c r="K219" s="302">
        <v>6.5302589592554056E-2</v>
      </c>
      <c r="L219" s="302">
        <f t="shared" si="69"/>
        <v>0.11180960960323855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1.4939371864765483E-2</v>
      </c>
      <c r="C220" s="302">
        <v>2.6471064450194794E-2</v>
      </c>
      <c r="D220" s="302">
        <f t="shared" si="67"/>
        <v>4.1410436314960275E-2</v>
      </c>
      <c r="E220" s="303"/>
      <c r="F220" s="302">
        <v>2.2818487288649839E-2</v>
      </c>
      <c r="G220" s="302">
        <v>4.2433929405772397E-2</v>
      </c>
      <c r="H220" s="302">
        <f t="shared" si="68"/>
        <v>6.5252416694422236E-2</v>
      </c>
      <c r="I220" s="303"/>
      <c r="J220" s="302">
        <v>2.3974784732578202E-2</v>
      </c>
      <c r="K220" s="302">
        <v>4.7356376049543354E-2</v>
      </c>
      <c r="L220" s="302">
        <f t="shared" si="69"/>
        <v>7.1331160782121553E-2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7.7671628753591224E-2</v>
      </c>
      <c r="C221" s="302">
        <v>5.1927524640907795E-2</v>
      </c>
      <c r="D221" s="302">
        <f t="shared" si="67"/>
        <v>0.12959915339449901</v>
      </c>
      <c r="E221" s="303"/>
      <c r="F221" s="302">
        <v>0.10623779662971285</v>
      </c>
      <c r="G221" s="302">
        <v>0.12775479034111331</v>
      </c>
      <c r="H221" s="302">
        <f t="shared" si="68"/>
        <v>0.23399258697082614</v>
      </c>
      <c r="I221" s="303"/>
      <c r="J221" s="302">
        <v>8.7016575855762168E-2</v>
      </c>
      <c r="K221" s="302">
        <v>0.1287042042055658</v>
      </c>
      <c r="L221" s="302">
        <f t="shared" si="69"/>
        <v>0.21572078006132797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0.35219606782068669</v>
      </c>
      <c r="C223" s="311">
        <f t="shared" ref="C223:D223" si="70">SUM(C213:C221)</f>
        <v>0.47780393217931216</v>
      </c>
      <c r="D223" s="311">
        <f t="shared" si="70"/>
        <v>0.82999999999999885</v>
      </c>
      <c r="E223" s="311"/>
      <c r="F223" s="311">
        <f t="shared" ref="F223:H223" si="71">SUM(F213:F221)</f>
        <v>0.75744023852112352</v>
      </c>
      <c r="G223" s="311">
        <f t="shared" si="71"/>
        <v>1.0565597614788811</v>
      </c>
      <c r="H223" s="311">
        <f t="shared" si="71"/>
        <v>1.8140000000000043</v>
      </c>
      <c r="I223" s="311"/>
      <c r="J223" s="311">
        <f t="shared" ref="J223:L223" si="72">SUM(J213:J221)</f>
        <v>0.75295191121613958</v>
      </c>
      <c r="K223" s="311">
        <f t="shared" si="72"/>
        <v>1.0590480887838596</v>
      </c>
      <c r="L223" s="311">
        <f t="shared" si="72"/>
        <v>1.8119999999999992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0.16138134907717946</v>
      </c>
      <c r="C230" s="302">
        <v>0.45464466045309043</v>
      </c>
      <c r="D230" s="302">
        <f>SUM(B230:C230)</f>
        <v>0.61602600953026987</v>
      </c>
      <c r="E230" s="303"/>
      <c r="F230" s="302">
        <v>0.18542617560985017</v>
      </c>
      <c r="G230" s="302">
        <v>0.57283876891352059</v>
      </c>
      <c r="H230" s="302">
        <f>SUM(F230:G230)</f>
        <v>0.75826494452337079</v>
      </c>
      <c r="I230" s="303"/>
      <c r="J230" s="302">
        <v>0.22688944744123743</v>
      </c>
      <c r="K230" s="302">
        <v>0.59267598171934244</v>
      </c>
      <c r="L230" s="302">
        <f>SUM(J230:K230)</f>
        <v>0.81956542916057984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0.28772275098069311</v>
      </c>
      <c r="C231" s="302">
        <v>1.3443669573090202</v>
      </c>
      <c r="D231" s="302">
        <f t="shared" ref="D231:D238" si="73">SUM(B231:C231)</f>
        <v>1.6320897082897132</v>
      </c>
      <c r="E231" s="303"/>
      <c r="F231" s="302">
        <v>0.36957468505848828</v>
      </c>
      <c r="G231" s="302">
        <v>1.8234753903995975</v>
      </c>
      <c r="H231" s="302">
        <f t="shared" ref="H231:H238" si="74">SUM(F231:G231)</f>
        <v>2.1930500754580859</v>
      </c>
      <c r="I231" s="303"/>
      <c r="J231" s="302">
        <v>0.47328893635318636</v>
      </c>
      <c r="K231" s="302">
        <v>2.0454342063857061</v>
      </c>
      <c r="L231" s="302">
        <f t="shared" ref="L231:L238" si="75">SUM(J231:K231)</f>
        <v>2.5187231427388923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0.21033285468786755</v>
      </c>
      <c r="C232" s="302">
        <v>0.47534164512783189</v>
      </c>
      <c r="D232" s="302">
        <f t="shared" si="73"/>
        <v>0.68567449981569939</v>
      </c>
      <c r="E232" s="303"/>
      <c r="F232" s="302">
        <v>0.23416051545207262</v>
      </c>
      <c r="G232" s="302">
        <v>0.62005667653560548</v>
      </c>
      <c r="H232" s="302">
        <f t="shared" si="74"/>
        <v>0.85421719198767809</v>
      </c>
      <c r="I232" s="303"/>
      <c r="J232" s="302">
        <v>0.26386582301945277</v>
      </c>
      <c r="K232" s="302">
        <v>0.61804507999159386</v>
      </c>
      <c r="L232" s="302">
        <f t="shared" si="75"/>
        <v>0.88191090301104658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0.25492484111094244</v>
      </c>
      <c r="C233" s="302">
        <v>0.15480269463083904</v>
      </c>
      <c r="D233" s="302">
        <f t="shared" si="73"/>
        <v>0.40972753574178145</v>
      </c>
      <c r="E233" s="303"/>
      <c r="F233" s="302">
        <v>0.20345256950290116</v>
      </c>
      <c r="G233" s="302">
        <v>0.18576171640595798</v>
      </c>
      <c r="H233" s="302">
        <f t="shared" si="74"/>
        <v>0.38921428590885915</v>
      </c>
      <c r="I233" s="303"/>
      <c r="J233" s="302">
        <v>0.14799621766319587</v>
      </c>
      <c r="K233" s="302">
        <v>0.19819969023283501</v>
      </c>
      <c r="L233" s="302">
        <f t="shared" si="75"/>
        <v>0.34619590789603089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2.0172477166658421E-2</v>
      </c>
      <c r="C234" s="302">
        <v>0.28232870828060869</v>
      </c>
      <c r="D234" s="302">
        <f t="shared" si="73"/>
        <v>0.30250118544726712</v>
      </c>
      <c r="E234" s="303"/>
      <c r="F234" s="302">
        <v>2.1916325331049886E-2</v>
      </c>
      <c r="G234" s="302">
        <v>0.24869102664635692</v>
      </c>
      <c r="H234" s="302">
        <f t="shared" si="74"/>
        <v>0.27060735197740682</v>
      </c>
      <c r="I234" s="303"/>
      <c r="J234" s="302">
        <v>3.6330991953290433E-2</v>
      </c>
      <c r="K234" s="302">
        <v>0.20611280376363533</v>
      </c>
      <c r="L234" s="302">
        <f t="shared" si="75"/>
        <v>0.24244379571692576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4.7930809210078876E-2</v>
      </c>
      <c r="C235" s="302">
        <v>4.4638703805929852E-2</v>
      </c>
      <c r="D235" s="302">
        <f t="shared" si="73"/>
        <v>9.2569513016008728E-2</v>
      </c>
      <c r="E235" s="303"/>
      <c r="F235" s="302">
        <v>4.2414880892303213E-2</v>
      </c>
      <c r="G235" s="302">
        <v>5.0357980761096863E-2</v>
      </c>
      <c r="H235" s="302">
        <f t="shared" si="74"/>
        <v>9.2772861653400068E-2</v>
      </c>
      <c r="I235" s="303"/>
      <c r="J235" s="302">
        <v>5.0146142738608533E-2</v>
      </c>
      <c r="K235" s="302">
        <v>6.8173419886617764E-2</v>
      </c>
      <c r="L235" s="302">
        <f t="shared" si="75"/>
        <v>0.1183195626252263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0.16239839067550405</v>
      </c>
      <c r="C236" s="302">
        <v>0.12148452949468143</v>
      </c>
      <c r="D236" s="302">
        <f t="shared" si="73"/>
        <v>0.28388292017018546</v>
      </c>
      <c r="E236" s="303"/>
      <c r="F236" s="302">
        <v>0.12487579285179805</v>
      </c>
      <c r="G236" s="302">
        <v>0.12375823162279161</v>
      </c>
      <c r="H236" s="302">
        <f t="shared" si="74"/>
        <v>0.24863402447458965</v>
      </c>
      <c r="I236" s="303"/>
      <c r="J236" s="302">
        <v>0.13958720263128493</v>
      </c>
      <c r="K236" s="302">
        <v>0.18012762266200302</v>
      </c>
      <c r="L236" s="302">
        <f t="shared" si="75"/>
        <v>0.31971482529328799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1.2548497432545295E-2</v>
      </c>
      <c r="C237" s="302">
        <v>5.7032113865948114E-2</v>
      </c>
      <c r="D237" s="302">
        <f t="shared" si="73"/>
        <v>6.9580611298493411E-2</v>
      </c>
      <c r="E237" s="303"/>
      <c r="F237" s="302">
        <v>8.6876294004113175E-3</v>
      </c>
      <c r="G237" s="302">
        <v>4.9472702632494557E-2</v>
      </c>
      <c r="H237" s="302">
        <f t="shared" si="74"/>
        <v>5.8160332032905875E-2</v>
      </c>
      <c r="I237" s="303"/>
      <c r="J237" s="302">
        <v>1.0297398982635748E-2</v>
      </c>
      <c r="K237" s="302">
        <v>5.4782013890969143E-2</v>
      </c>
      <c r="L237" s="302">
        <f t="shared" si="75"/>
        <v>6.5079412873604886E-2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2.9218088650263964E-2</v>
      </c>
      <c r="C238" s="302">
        <v>9.1729928040321651E-2</v>
      </c>
      <c r="D238" s="302">
        <f t="shared" si="73"/>
        <v>0.12094801669058561</v>
      </c>
      <c r="E238" s="303"/>
      <c r="F238" s="302">
        <v>2.168733463829951E-2</v>
      </c>
      <c r="G238" s="302">
        <v>7.5391597345403891E-2</v>
      </c>
      <c r="H238" s="302">
        <f t="shared" si="74"/>
        <v>9.7078931983703404E-2</v>
      </c>
      <c r="I238" s="303"/>
      <c r="J238" s="302">
        <v>1.9654831116711201E-2</v>
      </c>
      <c r="K238" s="302">
        <v>6.5392189567701556E-2</v>
      </c>
      <c r="L238" s="302">
        <f t="shared" si="75"/>
        <v>8.504702068441275E-2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1.1866300589917331</v>
      </c>
      <c r="C240" s="311">
        <f t="shared" ref="C240:D240" si="76">SUM(C230:C238)</f>
        <v>3.0263699410082721</v>
      </c>
      <c r="D240" s="311">
        <f t="shared" si="76"/>
        <v>4.2130000000000045</v>
      </c>
      <c r="E240" s="311"/>
      <c r="F240" s="311">
        <f t="shared" ref="F240:H240" si="77">SUM(F230:F238)</f>
        <v>1.2121959087371741</v>
      </c>
      <c r="G240" s="311">
        <f t="shared" si="77"/>
        <v>3.7498040912628259</v>
      </c>
      <c r="H240" s="311">
        <f t="shared" si="77"/>
        <v>4.9619999999999997</v>
      </c>
      <c r="I240" s="311"/>
      <c r="J240" s="311">
        <f t="shared" ref="J240:L240" si="78">SUM(J230:J238)</f>
        <v>1.3680569918996035</v>
      </c>
      <c r="K240" s="311">
        <f t="shared" si="78"/>
        <v>4.0289430081004038</v>
      </c>
      <c r="L240" s="311">
        <f t="shared" si="78"/>
        <v>5.3970000000000073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0.14857777725993715</v>
      </c>
      <c r="C247" s="302">
        <v>0.22749032590683554</v>
      </c>
      <c r="D247" s="302">
        <f>SUM(B247:C247)</f>
        <v>0.37606810316677269</v>
      </c>
      <c r="E247" s="303"/>
      <c r="F247" s="302">
        <v>0.14740523916697396</v>
      </c>
      <c r="G247" s="302">
        <v>0.195328343670824</v>
      </c>
      <c r="H247" s="302">
        <f>SUM(F247:G247)</f>
        <v>0.34273358283779798</v>
      </c>
      <c r="I247" s="303"/>
      <c r="J247" s="302">
        <v>0.1740548275109233</v>
      </c>
      <c r="K247" s="302">
        <v>0.17902496432445558</v>
      </c>
      <c r="L247" s="302">
        <f>SUM(J247:K247)</f>
        <v>0.35307979183537885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0.18357879347715103</v>
      </c>
      <c r="C248" s="302">
        <v>0.31463305199746877</v>
      </c>
      <c r="D248" s="302">
        <f t="shared" ref="D248:D255" si="79">SUM(B248:C248)</f>
        <v>0.49821184547461983</v>
      </c>
      <c r="E248" s="303"/>
      <c r="F248" s="302">
        <v>0.21105798076845608</v>
      </c>
      <c r="G248" s="302">
        <v>0.31025559031960387</v>
      </c>
      <c r="H248" s="302">
        <f t="shared" ref="H248:H255" si="80">SUM(F248:G248)</f>
        <v>0.52131357108805998</v>
      </c>
      <c r="I248" s="303"/>
      <c r="J248" s="302">
        <v>0.26635388274113131</v>
      </c>
      <c r="K248" s="302">
        <v>0.36031757695847594</v>
      </c>
      <c r="L248" s="302">
        <f t="shared" ref="L248:L255" si="81">SUM(J248:K248)</f>
        <v>0.62667145969960725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0.27142382878883919</v>
      </c>
      <c r="C249" s="302">
        <v>0.28681331026084778</v>
      </c>
      <c r="D249" s="302">
        <f t="shared" si="79"/>
        <v>0.55823713904968697</v>
      </c>
      <c r="E249" s="303"/>
      <c r="F249" s="302">
        <v>0.25403169963331496</v>
      </c>
      <c r="G249" s="302">
        <v>0.2548080948811639</v>
      </c>
      <c r="H249" s="302">
        <f t="shared" si="80"/>
        <v>0.50883979451447892</v>
      </c>
      <c r="I249" s="303"/>
      <c r="J249" s="302">
        <v>0.26642820957271524</v>
      </c>
      <c r="K249" s="302">
        <v>0.21231195939091532</v>
      </c>
      <c r="L249" s="302">
        <f t="shared" si="81"/>
        <v>0.47874016896363059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0.67166922657759132</v>
      </c>
      <c r="C250" s="302">
        <v>0.28904356355510269</v>
      </c>
      <c r="D250" s="302">
        <f t="shared" si="79"/>
        <v>0.96071279013269395</v>
      </c>
      <c r="E250" s="303"/>
      <c r="F250" s="302">
        <v>0.49094212243028051</v>
      </c>
      <c r="G250" s="302">
        <v>0.25453054867486946</v>
      </c>
      <c r="H250" s="302">
        <f t="shared" si="80"/>
        <v>0.74547267110515003</v>
      </c>
      <c r="I250" s="303"/>
      <c r="J250" s="302">
        <v>0.35035216849485595</v>
      </c>
      <c r="K250" s="302">
        <v>0.24422009470586634</v>
      </c>
      <c r="L250" s="302">
        <f t="shared" si="81"/>
        <v>0.59457226320072232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8.9720401383441162E-3</v>
      </c>
      <c r="C251" s="302">
        <v>2.8049483014649889E-2</v>
      </c>
      <c r="D251" s="302">
        <f t="shared" si="79"/>
        <v>3.7021523152994007E-2</v>
      </c>
      <c r="E251" s="303"/>
      <c r="F251" s="302">
        <v>7.9343395277134358E-3</v>
      </c>
      <c r="G251" s="302">
        <v>2.0653030240456009E-2</v>
      </c>
      <c r="H251" s="302">
        <f t="shared" si="80"/>
        <v>2.8587369768169446E-2</v>
      </c>
      <c r="I251" s="303"/>
      <c r="J251" s="302">
        <v>1.1034091482616365E-2</v>
      </c>
      <c r="K251" s="302">
        <v>1.7309919534437699E-2</v>
      </c>
      <c r="L251" s="302">
        <f t="shared" si="81"/>
        <v>2.8344011017054062E-2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1.0438137868700282E-2</v>
      </c>
      <c r="C252" s="302">
        <v>6.1419750139711723E-3</v>
      </c>
      <c r="D252" s="302">
        <f t="shared" si="79"/>
        <v>1.6580112882671454E-2</v>
      </c>
      <c r="E252" s="303"/>
      <c r="F252" s="302">
        <v>1.4487173376347494E-2</v>
      </c>
      <c r="G252" s="302">
        <v>6.81846316515098E-3</v>
      </c>
      <c r="H252" s="302">
        <f t="shared" si="80"/>
        <v>2.1305636541498474E-2</v>
      </c>
      <c r="I252" s="303"/>
      <c r="J252" s="302">
        <v>1.6764360512161475E-2</v>
      </c>
      <c r="K252" s="302">
        <v>8.5380362674228744E-3</v>
      </c>
      <c r="L252" s="302">
        <f t="shared" si="81"/>
        <v>2.530239677958435E-2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0.15344951549547797</v>
      </c>
      <c r="C253" s="302">
        <v>7.9360998675381461E-2</v>
      </c>
      <c r="D253" s="302">
        <f t="shared" si="79"/>
        <v>0.23281051417085943</v>
      </c>
      <c r="E253" s="303"/>
      <c r="F253" s="302">
        <v>0.13327135221080583</v>
      </c>
      <c r="G253" s="302">
        <v>6.6499932511224297E-2</v>
      </c>
      <c r="H253" s="302">
        <f t="shared" si="80"/>
        <v>0.19977128472203012</v>
      </c>
      <c r="I253" s="303"/>
      <c r="J253" s="302">
        <v>0.14562585037187384</v>
      </c>
      <c r="K253" s="302">
        <v>8.6356976486351295E-2</v>
      </c>
      <c r="L253" s="302">
        <f t="shared" si="81"/>
        <v>0.23198282685822513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6.5265965330142776E-3</v>
      </c>
      <c r="C254" s="302">
        <v>1.2784460591713565E-2</v>
      </c>
      <c r="D254" s="302">
        <f t="shared" si="79"/>
        <v>1.9311057124727842E-2</v>
      </c>
      <c r="E254" s="303"/>
      <c r="F254" s="302">
        <v>4.1436908241837787E-3</v>
      </c>
      <c r="G254" s="302">
        <v>1.2524049070903346E-2</v>
      </c>
      <c r="H254" s="302">
        <f t="shared" si="80"/>
        <v>1.6667739895087123E-2</v>
      </c>
      <c r="I254" s="303"/>
      <c r="J254" s="302">
        <v>6.8732923299583233E-3</v>
      </c>
      <c r="K254" s="302">
        <v>1.7025118961967286E-2</v>
      </c>
      <c r="L254" s="302">
        <f t="shared" si="81"/>
        <v>2.389841129192561E-2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2.6719557463473081E-2</v>
      </c>
      <c r="C255" s="302">
        <v>2.5327357381501079E-2</v>
      </c>
      <c r="D255" s="302">
        <f t="shared" si="79"/>
        <v>5.204691484497416E-2</v>
      </c>
      <c r="E255" s="303"/>
      <c r="F255" s="302">
        <v>1.6477502675840312E-2</v>
      </c>
      <c r="G255" s="302">
        <v>1.683084685188653E-2</v>
      </c>
      <c r="H255" s="302">
        <f t="shared" si="80"/>
        <v>3.3308349527726842E-2</v>
      </c>
      <c r="I255" s="303"/>
      <c r="J255" s="302">
        <v>1.7306084870005543E-2</v>
      </c>
      <c r="K255" s="302">
        <v>1.5102585483872452E-2</v>
      </c>
      <c r="L255" s="302">
        <f t="shared" si="81"/>
        <v>3.2408670353877997E-2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1.4813554736025285</v>
      </c>
      <c r="C257" s="311">
        <f t="shared" ref="C257:D257" si="82">SUM(C247:C255)</f>
        <v>1.2696445263974718</v>
      </c>
      <c r="D257" s="311">
        <f t="shared" si="82"/>
        <v>2.7510000000000003</v>
      </c>
      <c r="E257" s="311"/>
      <c r="F257" s="311">
        <f t="shared" ref="F257:H257" si="83">SUM(F247:F255)</f>
        <v>1.2797511006139164</v>
      </c>
      <c r="G257" s="311">
        <f t="shared" si="83"/>
        <v>1.1382488993860822</v>
      </c>
      <c r="H257" s="311">
        <f t="shared" si="83"/>
        <v>2.4179999999999984</v>
      </c>
      <c r="I257" s="311"/>
      <c r="J257" s="311">
        <f t="shared" ref="J257:L257" si="84">SUM(J247:J255)</f>
        <v>1.2547927678862416</v>
      </c>
      <c r="K257" s="311">
        <f t="shared" si="84"/>
        <v>1.1402072321137646</v>
      </c>
      <c r="L257" s="311">
        <f t="shared" si="84"/>
        <v>2.3950000000000062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0.17754094234585319</v>
      </c>
      <c r="C264" s="302">
        <v>0.31033587614993796</v>
      </c>
      <c r="D264" s="302">
        <f>SUM(B264:C264)</f>
        <v>0.48787681849579112</v>
      </c>
      <c r="E264" s="303"/>
      <c r="F264" s="302">
        <v>0.49020655441694416</v>
      </c>
      <c r="G264" s="302">
        <v>0.46533902051267273</v>
      </c>
      <c r="H264" s="302">
        <f>SUM(F264:G264)</f>
        <v>0.95554557492961689</v>
      </c>
      <c r="I264" s="303"/>
      <c r="J264" s="302">
        <v>0.4756593326768333</v>
      </c>
      <c r="K264" s="302">
        <v>0.48521797449905024</v>
      </c>
      <c r="L264" s="302">
        <f>SUM(J264:K264)</f>
        <v>0.9608773071758836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0.1454262992947864</v>
      </c>
      <c r="C265" s="302">
        <v>0.21928986941520906</v>
      </c>
      <c r="D265" s="302">
        <f t="shared" ref="D265:D272" si="85">SUM(B265:C265)</f>
        <v>0.36471616870999546</v>
      </c>
      <c r="E265" s="303"/>
      <c r="F265" s="302">
        <v>0.28211126799176101</v>
      </c>
      <c r="G265" s="302">
        <v>0.41760491690866997</v>
      </c>
      <c r="H265" s="302">
        <f t="shared" ref="H265:H272" si="86">SUM(F265:G265)</f>
        <v>0.69971618490043097</v>
      </c>
      <c r="I265" s="303"/>
      <c r="J265" s="302">
        <v>0.283677596241871</v>
      </c>
      <c r="K265" s="302">
        <v>0.4194935042970625</v>
      </c>
      <c r="L265" s="302">
        <f t="shared" ref="L265:L272" si="87">SUM(J265:K265)</f>
        <v>0.7031711005389335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0.17781528587906306</v>
      </c>
      <c r="C266" s="302">
        <v>0.15843476165782688</v>
      </c>
      <c r="D266" s="302">
        <f t="shared" si="85"/>
        <v>0.33625004753688992</v>
      </c>
      <c r="E266" s="303"/>
      <c r="F266" s="302">
        <v>0.30624778380378037</v>
      </c>
      <c r="G266" s="302">
        <v>0.26814870071405195</v>
      </c>
      <c r="H266" s="302">
        <f t="shared" si="86"/>
        <v>0.57439648451783232</v>
      </c>
      <c r="I266" s="303"/>
      <c r="J266" s="302">
        <v>0.31388156168612896</v>
      </c>
      <c r="K266" s="302">
        <v>0.20852128407847292</v>
      </c>
      <c r="L266" s="302">
        <f t="shared" si="87"/>
        <v>0.52240284576460194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0.44819549396152308</v>
      </c>
      <c r="C267" s="302">
        <v>0.10912839360339278</v>
      </c>
      <c r="D267" s="302">
        <f t="shared" si="85"/>
        <v>0.55732388756491591</v>
      </c>
      <c r="E267" s="303"/>
      <c r="F267" s="302">
        <v>0.55381379826142685</v>
      </c>
      <c r="G267" s="302">
        <v>0.1863767873949469</v>
      </c>
      <c r="H267" s="302">
        <f t="shared" si="86"/>
        <v>0.74019058565637375</v>
      </c>
      <c r="I267" s="303"/>
      <c r="J267" s="302">
        <v>0.38621503827036496</v>
      </c>
      <c r="K267" s="302">
        <v>0.16729439229823362</v>
      </c>
      <c r="L267" s="302">
        <f t="shared" si="87"/>
        <v>0.55350943056859858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3.789770876389411E-2</v>
      </c>
      <c r="C268" s="302">
        <v>0.19783910864687937</v>
      </c>
      <c r="D268" s="302">
        <f t="shared" si="85"/>
        <v>0.23573681741077349</v>
      </c>
      <c r="E268" s="303"/>
      <c r="F268" s="302">
        <v>0.1249732897688039</v>
      </c>
      <c r="G268" s="302">
        <v>0.19108260066552032</v>
      </c>
      <c r="H268" s="302">
        <f t="shared" si="86"/>
        <v>0.31605589043432425</v>
      </c>
      <c r="I268" s="303"/>
      <c r="J268" s="302">
        <v>0.1942554824639891</v>
      </c>
      <c r="K268" s="302">
        <v>0.17376897008006179</v>
      </c>
      <c r="L268" s="302">
        <f t="shared" si="87"/>
        <v>0.36802445254405092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6.0483601764587024E-2</v>
      </c>
      <c r="C269" s="302">
        <v>3.1415933870094732E-2</v>
      </c>
      <c r="D269" s="302">
        <f t="shared" si="85"/>
        <v>9.1899535634681756E-2</v>
      </c>
      <c r="E269" s="303"/>
      <c r="F269" s="302">
        <v>8.8329655426779397E-2</v>
      </c>
      <c r="G269" s="302">
        <v>4.3270374165898455E-2</v>
      </c>
      <c r="H269" s="302">
        <f t="shared" si="86"/>
        <v>0.13160002959267786</v>
      </c>
      <c r="I269" s="303"/>
      <c r="J269" s="302">
        <v>0.10429025328673372</v>
      </c>
      <c r="K269" s="302">
        <v>4.5940935018773617E-2</v>
      </c>
      <c r="L269" s="302">
        <f t="shared" si="87"/>
        <v>0.15023118830550733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0.23470739215298181</v>
      </c>
      <c r="C270" s="302">
        <v>0.11364816418619263</v>
      </c>
      <c r="D270" s="302">
        <f t="shared" si="85"/>
        <v>0.34835555633917442</v>
      </c>
      <c r="E270" s="303"/>
      <c r="F270" s="302">
        <v>0.29148216324789739</v>
      </c>
      <c r="G270" s="302">
        <v>0.15381507860165783</v>
      </c>
      <c r="H270" s="302">
        <f t="shared" si="86"/>
        <v>0.44529724184955521</v>
      </c>
      <c r="I270" s="303"/>
      <c r="J270" s="302">
        <v>0.25493025868032221</v>
      </c>
      <c r="K270" s="302">
        <v>0.13923046731468922</v>
      </c>
      <c r="L270" s="302">
        <f t="shared" si="87"/>
        <v>0.3941607259950114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5.1570068854420777E-3</v>
      </c>
      <c r="C271" s="302">
        <v>6.3677564591032909E-2</v>
      </c>
      <c r="D271" s="302">
        <f t="shared" si="85"/>
        <v>6.8834571476474982E-2</v>
      </c>
      <c r="E271" s="303"/>
      <c r="F271" s="302">
        <v>7.977761085567938E-3</v>
      </c>
      <c r="G271" s="302">
        <v>8.101296891370155E-2</v>
      </c>
      <c r="H271" s="302">
        <f t="shared" si="86"/>
        <v>8.8990729999269491E-2</v>
      </c>
      <c r="I271" s="303"/>
      <c r="J271" s="302">
        <v>1.3675843927072802E-2</v>
      </c>
      <c r="K271" s="302">
        <v>6.8253605033723769E-2</v>
      </c>
      <c r="L271" s="302">
        <f t="shared" si="87"/>
        <v>8.1929448960796569E-2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7.9599011329516578E-2</v>
      </c>
      <c r="C272" s="302">
        <v>7.0407585501787773E-2</v>
      </c>
      <c r="D272" s="302">
        <f t="shared" si="85"/>
        <v>0.15000659683130435</v>
      </c>
      <c r="E272" s="303"/>
      <c r="F272" s="302">
        <v>7.5938671152554649E-2</v>
      </c>
      <c r="G272" s="302">
        <v>8.626860696736087E-2</v>
      </c>
      <c r="H272" s="302">
        <f t="shared" si="86"/>
        <v>0.16220727811991553</v>
      </c>
      <c r="I272" s="303"/>
      <c r="J272" s="302">
        <v>5.8034974918867881E-2</v>
      </c>
      <c r="K272" s="302">
        <v>6.1658525227749623E-2</v>
      </c>
      <c r="L272" s="302">
        <f t="shared" si="87"/>
        <v>0.1196935001466175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1.3668227423776476</v>
      </c>
      <c r="C274" s="311">
        <f t="shared" ref="C274:D274" si="88">SUM(C264:C272)</f>
        <v>1.274177257622354</v>
      </c>
      <c r="D274" s="311">
        <f t="shared" si="88"/>
        <v>2.6410000000000013</v>
      </c>
      <c r="E274" s="311"/>
      <c r="F274" s="311">
        <f t="shared" ref="F274:H274" si="89">SUM(F264:F272)</f>
        <v>2.2210809451555154</v>
      </c>
      <c r="G274" s="311">
        <f t="shared" si="89"/>
        <v>1.8929190548444805</v>
      </c>
      <c r="H274" s="311">
        <f t="shared" si="89"/>
        <v>4.1139999999999963</v>
      </c>
      <c r="I274" s="311"/>
      <c r="J274" s="311">
        <f t="shared" ref="J274:L274" si="90">SUM(J264:J272)</f>
        <v>2.0846203421521841</v>
      </c>
      <c r="K274" s="311">
        <f t="shared" si="90"/>
        <v>1.7693796578478171</v>
      </c>
      <c r="L274" s="311">
        <f t="shared" si="90"/>
        <v>3.8540000000000019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0.52568200938534537</v>
      </c>
      <c r="C281" s="302">
        <v>0.90252562846681483</v>
      </c>
      <c r="D281" s="302">
        <f>SUM(B281:C281)</f>
        <v>1.4282076378521602</v>
      </c>
      <c r="E281" s="303"/>
      <c r="F281" s="302">
        <v>0.7534876100645812</v>
      </c>
      <c r="G281" s="302">
        <v>1.1015046643492536</v>
      </c>
      <c r="H281" s="302">
        <f>SUM(F281:G281)</f>
        <v>1.854992274413835</v>
      </c>
      <c r="I281" s="303"/>
      <c r="J281" s="302">
        <v>0.96003159569344465</v>
      </c>
      <c r="K281" s="302">
        <v>1.1880379377686274</v>
      </c>
      <c r="L281" s="302">
        <f>SUM(J281:K281)</f>
        <v>2.1480695334620723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1.4387403203770217</v>
      </c>
      <c r="C282" s="302">
        <v>2.997663020973734</v>
      </c>
      <c r="D282" s="302">
        <f t="shared" ref="D282:D289" si="91">SUM(B282:C282)</f>
        <v>4.436403341350756</v>
      </c>
      <c r="E282" s="303"/>
      <c r="F282" s="302">
        <v>2.284922042716421</v>
      </c>
      <c r="G282" s="302">
        <v>3.8686188102334436</v>
      </c>
      <c r="H282" s="302">
        <f t="shared" ref="H282:H289" si="92">SUM(F282:G282)</f>
        <v>6.153540852949865</v>
      </c>
      <c r="I282" s="303"/>
      <c r="J282" s="302">
        <v>3.1402503622030333</v>
      </c>
      <c r="K282" s="302">
        <v>4.203746663281045</v>
      </c>
      <c r="L282" s="302">
        <f t="shared" ref="L282:L289" si="93">SUM(J282:K282)</f>
        <v>7.3439970254840787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1.0093644783284117</v>
      </c>
      <c r="C283" s="302">
        <v>1.1948375551280521</v>
      </c>
      <c r="D283" s="302">
        <f t="shared" si="91"/>
        <v>2.2042020334564638</v>
      </c>
      <c r="E283" s="303"/>
      <c r="F283" s="302">
        <v>1.3309705309738127</v>
      </c>
      <c r="G283" s="302">
        <v>1.4666753381941466</v>
      </c>
      <c r="H283" s="302">
        <f t="shared" si="92"/>
        <v>2.7976458691679591</v>
      </c>
      <c r="I283" s="303"/>
      <c r="J283" s="302">
        <v>1.6464234536331011</v>
      </c>
      <c r="K283" s="302">
        <v>1.366116647033351</v>
      </c>
      <c r="L283" s="302">
        <f t="shared" si="93"/>
        <v>3.0125401006664521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2.3781157475163703</v>
      </c>
      <c r="C284" s="302">
        <v>0.90395224788656037</v>
      </c>
      <c r="D284" s="302">
        <f t="shared" si="91"/>
        <v>3.2820679954029308</v>
      </c>
      <c r="E284" s="303"/>
      <c r="F284" s="302">
        <v>2.5472210057349538</v>
      </c>
      <c r="G284" s="302">
        <v>1.0164472113524177</v>
      </c>
      <c r="H284" s="302">
        <f t="shared" si="92"/>
        <v>3.5636682170873715</v>
      </c>
      <c r="I284" s="303"/>
      <c r="J284" s="302">
        <v>1.9243751274469483</v>
      </c>
      <c r="K284" s="302">
        <v>1.1888620724557002</v>
      </c>
      <c r="L284" s="302">
        <f t="shared" si="93"/>
        <v>3.1132371999026485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6.478951912223839E-2</v>
      </c>
      <c r="C285" s="302">
        <v>0.35534755429210507</v>
      </c>
      <c r="D285" s="302">
        <f t="shared" si="91"/>
        <v>0.42013707341434348</v>
      </c>
      <c r="E285" s="303"/>
      <c r="F285" s="302">
        <v>7.4283948482341655E-2</v>
      </c>
      <c r="G285" s="302">
        <v>0.28744730241130406</v>
      </c>
      <c r="H285" s="302">
        <f t="shared" si="92"/>
        <v>0.36173125089364572</v>
      </c>
      <c r="I285" s="303"/>
      <c r="J285" s="302">
        <v>0.14697081057443762</v>
      </c>
      <c r="K285" s="302">
        <v>0.24832647891936138</v>
      </c>
      <c r="L285" s="302">
        <f t="shared" si="93"/>
        <v>0.395297289493799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0.16174227408263606</v>
      </c>
      <c r="C286" s="302">
        <v>9.1690903295323742E-2</v>
      </c>
      <c r="D286" s="302">
        <f t="shared" si="91"/>
        <v>0.25343317737795978</v>
      </c>
      <c r="E286" s="303"/>
      <c r="F286" s="302">
        <v>0.26828847476085427</v>
      </c>
      <c r="G286" s="302">
        <v>0.11094864046330966</v>
      </c>
      <c r="H286" s="302">
        <f t="shared" si="92"/>
        <v>0.37923711522416392</v>
      </c>
      <c r="I286" s="303"/>
      <c r="J286" s="302">
        <v>0.36096375313305912</v>
      </c>
      <c r="K286" s="302">
        <v>0.18276726805649599</v>
      </c>
      <c r="L286" s="302">
        <f t="shared" si="93"/>
        <v>0.54373102118955507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0.40622529413676556</v>
      </c>
      <c r="C287" s="302">
        <v>0.21877954944214004</v>
      </c>
      <c r="D287" s="302">
        <f t="shared" si="91"/>
        <v>0.62500484357890562</v>
      </c>
      <c r="E287" s="303"/>
      <c r="F287" s="302">
        <v>0.41879358524320287</v>
      </c>
      <c r="G287" s="302">
        <v>0.21745660907789802</v>
      </c>
      <c r="H287" s="302">
        <f t="shared" si="92"/>
        <v>0.63625019432110086</v>
      </c>
      <c r="I287" s="303"/>
      <c r="J287" s="302">
        <v>0.4589941027769272</v>
      </c>
      <c r="K287" s="302">
        <v>0.29997529020356556</v>
      </c>
      <c r="L287" s="302">
        <f t="shared" si="93"/>
        <v>0.75896939298049282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4.5205705632381431E-2</v>
      </c>
      <c r="C288" s="302">
        <v>0.24037600841519083</v>
      </c>
      <c r="D288" s="302">
        <f t="shared" si="91"/>
        <v>0.28558171404757227</v>
      </c>
      <c r="E288" s="303"/>
      <c r="F288" s="302">
        <v>4.2568697356270363E-2</v>
      </c>
      <c r="G288" s="302">
        <v>0.19638958993027822</v>
      </c>
      <c r="H288" s="302">
        <f t="shared" si="92"/>
        <v>0.23895828728654858</v>
      </c>
      <c r="I288" s="303"/>
      <c r="J288" s="302">
        <v>6.6424474998416666E-2</v>
      </c>
      <c r="K288" s="302">
        <v>0.21818101398483963</v>
      </c>
      <c r="L288" s="302">
        <f t="shared" si="93"/>
        <v>0.28460548898325633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0.23432857318679917</v>
      </c>
      <c r="C289" s="302">
        <v>0.24563361033210265</v>
      </c>
      <c r="D289" s="302">
        <f t="shared" si="91"/>
        <v>0.47996218351890185</v>
      </c>
      <c r="E289" s="303"/>
      <c r="F289" s="302">
        <v>0.22630516940002224</v>
      </c>
      <c r="G289" s="302">
        <v>0.1916707692554781</v>
      </c>
      <c r="H289" s="302">
        <f t="shared" si="92"/>
        <v>0.41797593865550031</v>
      </c>
      <c r="I289" s="303"/>
      <c r="J289" s="302">
        <v>0.18448173565482565</v>
      </c>
      <c r="K289" s="302">
        <v>0.18907121218279047</v>
      </c>
      <c r="L289" s="302">
        <f t="shared" si="93"/>
        <v>0.37355294783761611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6.2641939217679692</v>
      </c>
      <c r="C291" s="311">
        <f t="shared" ref="C291:D291" si="94">SUM(C281:C289)</f>
        <v>7.1508060782320237</v>
      </c>
      <c r="D291" s="311">
        <f t="shared" si="94"/>
        <v>13.414999999999994</v>
      </c>
      <c r="E291" s="311"/>
      <c r="F291" s="311">
        <f t="shared" ref="F291:H291" si="95">SUM(F281:F289)</f>
        <v>7.9468410647324612</v>
      </c>
      <c r="G291" s="311">
        <f t="shared" si="95"/>
        <v>8.4571589352675307</v>
      </c>
      <c r="H291" s="311">
        <f t="shared" si="95"/>
        <v>16.403999999999993</v>
      </c>
      <c r="I291" s="311"/>
      <c r="J291" s="311">
        <f t="shared" ref="J291:L291" si="96">SUM(J281:J289)</f>
        <v>8.8889154161141946</v>
      </c>
      <c r="K291" s="311">
        <f t="shared" si="96"/>
        <v>9.0850845838857772</v>
      </c>
      <c r="L291" s="311">
        <f t="shared" si="96"/>
        <v>17.973999999999972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0.50213041298106786</v>
      </c>
      <c r="C298" s="302">
        <v>1.0742294811772763</v>
      </c>
      <c r="D298" s="302">
        <f>SUM(B298:C298)</f>
        <v>1.5763598941583443</v>
      </c>
      <c r="E298" s="303"/>
      <c r="F298" s="302">
        <v>0.92542501040135494</v>
      </c>
      <c r="G298" s="302">
        <v>1.155682422769329</v>
      </c>
      <c r="H298" s="302">
        <f>SUM(F298:G298)</f>
        <v>2.081107433170684</v>
      </c>
      <c r="I298" s="303"/>
      <c r="J298" s="302">
        <v>1.2276301646742989</v>
      </c>
      <c r="K298" s="302">
        <v>1.3287974031501208</v>
      </c>
      <c r="L298" s="302">
        <f>SUM(J298:K298)</f>
        <v>2.5564275678244197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0.66821698657733553</v>
      </c>
      <c r="C299" s="302">
        <v>1.0170966276724325</v>
      </c>
      <c r="D299" s="302">
        <f t="shared" ref="D299:D306" si="97">SUM(B299:C299)</f>
        <v>1.685313614249768</v>
      </c>
      <c r="E299" s="303"/>
      <c r="F299" s="302">
        <v>1.2417896725824802</v>
      </c>
      <c r="G299" s="302">
        <v>1.2977674241980004</v>
      </c>
      <c r="H299" s="302">
        <f t="shared" ref="H299:H306" si="98">SUM(F299:G299)</f>
        <v>2.5395570967804808</v>
      </c>
      <c r="I299" s="303"/>
      <c r="J299" s="302">
        <v>1.6986734137260118</v>
      </c>
      <c r="K299" s="302">
        <v>1.6374342922549183</v>
      </c>
      <c r="L299" s="302">
        <f t="shared" ref="L299:L306" si="99">SUM(J299:K299)</f>
        <v>3.3361077059809299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0.95575409196474792</v>
      </c>
      <c r="C300" s="302">
        <v>1.4728995224706671</v>
      </c>
      <c r="D300" s="302">
        <f t="shared" si="97"/>
        <v>2.4286536144354152</v>
      </c>
      <c r="E300" s="303"/>
      <c r="F300" s="302">
        <v>1.6169727183185942</v>
      </c>
      <c r="G300" s="302">
        <v>1.6750503435224209</v>
      </c>
      <c r="H300" s="302">
        <f t="shared" si="98"/>
        <v>3.2920230618410153</v>
      </c>
      <c r="I300" s="303"/>
      <c r="J300" s="302">
        <v>1.942065225313659</v>
      </c>
      <c r="K300" s="302">
        <v>1.672822689606579</v>
      </c>
      <c r="L300" s="302">
        <f t="shared" si="99"/>
        <v>3.6148879149202378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1.6061953941605007</v>
      </c>
      <c r="C301" s="302">
        <v>1.103215021183471</v>
      </c>
      <c r="D301" s="302">
        <f t="shared" si="97"/>
        <v>2.7094104153439718</v>
      </c>
      <c r="E301" s="303"/>
      <c r="F301" s="302">
        <v>2.1034568895890562</v>
      </c>
      <c r="G301" s="302">
        <v>1.3935458781618228</v>
      </c>
      <c r="H301" s="302">
        <f t="shared" si="98"/>
        <v>3.497002767750879</v>
      </c>
      <c r="I301" s="303"/>
      <c r="J301" s="302">
        <v>2.2439479405597242</v>
      </c>
      <c r="K301" s="302">
        <v>1.7033258364258097</v>
      </c>
      <c r="L301" s="302">
        <f t="shared" si="99"/>
        <v>3.9472737769855337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0.13114820635493157</v>
      </c>
      <c r="C302" s="302">
        <v>0.73866974090422655</v>
      </c>
      <c r="D302" s="302">
        <f t="shared" si="97"/>
        <v>0.86981794725915806</v>
      </c>
      <c r="E302" s="303"/>
      <c r="F302" s="302">
        <v>0.23835837873922641</v>
      </c>
      <c r="G302" s="302">
        <v>0.51271802336978678</v>
      </c>
      <c r="H302" s="302">
        <f t="shared" si="98"/>
        <v>0.75107640210901316</v>
      </c>
      <c r="I302" s="303"/>
      <c r="J302" s="302">
        <v>0.47634915962879593</v>
      </c>
      <c r="K302" s="302">
        <v>0.45816192215818619</v>
      </c>
      <c r="L302" s="302">
        <f t="shared" si="99"/>
        <v>0.93451108178698217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1.094422093305141</v>
      </c>
      <c r="C303" s="302">
        <v>0.3628439392805754</v>
      </c>
      <c r="D303" s="302">
        <f t="shared" si="97"/>
        <v>1.4572660325857163</v>
      </c>
      <c r="E303" s="303"/>
      <c r="F303" s="302">
        <v>1.4160601512487734</v>
      </c>
      <c r="G303" s="302">
        <v>0.41206629306436798</v>
      </c>
      <c r="H303" s="302">
        <f t="shared" si="98"/>
        <v>1.8281264443131413</v>
      </c>
      <c r="I303" s="303"/>
      <c r="J303" s="302">
        <v>1.6472257936165675</v>
      </c>
      <c r="K303" s="302">
        <v>0.48737272424670408</v>
      </c>
      <c r="L303" s="302">
        <f t="shared" si="99"/>
        <v>2.1345985178632718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0.61510231796081871</v>
      </c>
      <c r="C304" s="302">
        <v>0.99855055526913494</v>
      </c>
      <c r="D304" s="302">
        <f t="shared" si="97"/>
        <v>1.6136528732299538</v>
      </c>
      <c r="E304" s="303"/>
      <c r="F304" s="302">
        <v>0.81157761903719805</v>
      </c>
      <c r="G304" s="302">
        <v>1.0832131216707785</v>
      </c>
      <c r="H304" s="302">
        <f t="shared" si="98"/>
        <v>1.8947907407079767</v>
      </c>
      <c r="I304" s="303"/>
      <c r="J304" s="302">
        <v>1.2236211171692437</v>
      </c>
      <c r="K304" s="302">
        <v>1.5444767483552451</v>
      </c>
      <c r="L304" s="302">
        <f t="shared" si="99"/>
        <v>2.7680978655244886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0.19771659410991282</v>
      </c>
      <c r="C305" s="302">
        <v>1.2784476176040578</v>
      </c>
      <c r="D305" s="302">
        <f t="shared" si="97"/>
        <v>1.4761642117139706</v>
      </c>
      <c r="E305" s="303"/>
      <c r="F305" s="302">
        <v>0.21409437974269424</v>
      </c>
      <c r="G305" s="302">
        <v>1.1622043408137075</v>
      </c>
      <c r="H305" s="302">
        <f t="shared" si="98"/>
        <v>1.3762987205564017</v>
      </c>
      <c r="I305" s="303"/>
      <c r="J305" s="302">
        <v>0.42314324520833113</v>
      </c>
      <c r="K305" s="302">
        <v>1.2187353967844856</v>
      </c>
      <c r="L305" s="302">
        <f t="shared" si="99"/>
        <v>1.6418786419928169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2.8244983053495831</v>
      </c>
      <c r="C306" s="302">
        <v>4.495863091674126</v>
      </c>
      <c r="D306" s="302">
        <f t="shared" si="97"/>
        <v>7.3203613970237091</v>
      </c>
      <c r="E306" s="303"/>
      <c r="F306" s="302">
        <v>2.7510600269228798</v>
      </c>
      <c r="G306" s="302">
        <v>4.3239573058475234</v>
      </c>
      <c r="H306" s="302">
        <f t="shared" si="98"/>
        <v>7.0750173327704031</v>
      </c>
      <c r="I306" s="303"/>
      <c r="J306" s="302">
        <v>2.0832458958076483</v>
      </c>
      <c r="K306" s="302">
        <v>4.8509710313136498</v>
      </c>
      <c r="L306" s="302">
        <f t="shared" si="99"/>
        <v>6.9342169271212981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8.5951844027640405</v>
      </c>
      <c r="C308" s="311">
        <f t="shared" ref="C308:D308" si="100">SUM(C298:C306)</f>
        <v>12.541815597235969</v>
      </c>
      <c r="D308" s="311">
        <f t="shared" si="100"/>
        <v>21.137000000000008</v>
      </c>
      <c r="E308" s="311"/>
      <c r="F308" s="311">
        <f t="shared" ref="F308:H308" si="101">SUM(F298:F306)</f>
        <v>11.318794846582257</v>
      </c>
      <c r="G308" s="311">
        <f t="shared" si="101"/>
        <v>13.016205153417737</v>
      </c>
      <c r="H308" s="311">
        <f t="shared" si="101"/>
        <v>24.334999999999997</v>
      </c>
      <c r="I308" s="311"/>
      <c r="J308" s="311">
        <f t="shared" ref="J308:L308" si="102">SUM(J298:J306)</f>
        <v>12.965901955704279</v>
      </c>
      <c r="K308" s="311">
        <f t="shared" si="102"/>
        <v>14.902098044295698</v>
      </c>
      <c r="L308" s="311">
        <f t="shared" si="102"/>
        <v>27.867999999999981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0.50730241875320947</v>
      </c>
      <c r="C315" s="302">
        <v>0.4580772377601961</v>
      </c>
      <c r="D315" s="302">
        <f>SUM(B315:C315)</f>
        <v>0.96537965651340563</v>
      </c>
      <c r="E315" s="303"/>
      <c r="F315" s="302">
        <v>0.5828022953342713</v>
      </c>
      <c r="G315" s="302">
        <v>0.52663556446004134</v>
      </c>
      <c r="H315" s="302">
        <f>SUM(F315:G315)</f>
        <v>1.1094378597943126</v>
      </c>
      <c r="I315" s="303"/>
      <c r="J315" s="302">
        <v>0.65941575609326353</v>
      </c>
      <c r="K315" s="302">
        <v>0.50005402297184665</v>
      </c>
      <c r="L315" s="302">
        <f>SUM(J315:K315)</f>
        <v>1.1594697790651103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1.7467933672069129</v>
      </c>
      <c r="C316" s="302">
        <v>0.77658204403733644</v>
      </c>
      <c r="D316" s="302">
        <f t="shared" ref="D316:D323" si="103">SUM(B316:C316)</f>
        <v>2.5233754112442495</v>
      </c>
      <c r="E316" s="303"/>
      <c r="F316" s="302">
        <v>2.0673879712620211</v>
      </c>
      <c r="G316" s="302">
        <v>1.0139065769791413</v>
      </c>
      <c r="H316" s="302">
        <f t="shared" ref="H316:H323" si="104">SUM(F316:G316)</f>
        <v>3.0812945482411624</v>
      </c>
      <c r="I316" s="303"/>
      <c r="J316" s="302">
        <v>2.4095565643019392</v>
      </c>
      <c r="K316" s="302">
        <v>1.0512256610195805</v>
      </c>
      <c r="L316" s="302">
        <f t="shared" ref="L316:L323" si="105">SUM(J316:K316)</f>
        <v>3.4607822253215197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1.9772193506454878</v>
      </c>
      <c r="C317" s="302">
        <v>2.3749736102924572</v>
      </c>
      <c r="D317" s="302">
        <f t="shared" si="103"/>
        <v>4.3521929609379448</v>
      </c>
      <c r="E317" s="303"/>
      <c r="F317" s="302">
        <v>2.0945836152909778</v>
      </c>
      <c r="G317" s="302">
        <v>2.3935685507925215</v>
      </c>
      <c r="H317" s="302">
        <f t="shared" si="104"/>
        <v>4.4881521660834993</v>
      </c>
      <c r="I317" s="303"/>
      <c r="J317" s="302">
        <v>2.6736580848190457</v>
      </c>
      <c r="K317" s="302">
        <v>2.2729967245481033</v>
      </c>
      <c r="L317" s="302">
        <f t="shared" si="105"/>
        <v>4.946654809367149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4.4885630854021894</v>
      </c>
      <c r="C318" s="302">
        <v>2.2822527579104595</v>
      </c>
      <c r="D318" s="302">
        <f t="shared" si="103"/>
        <v>6.7708158433126489</v>
      </c>
      <c r="E318" s="303"/>
      <c r="F318" s="302">
        <v>3.6394300277515614</v>
      </c>
      <c r="G318" s="302">
        <v>2.1830861185425174</v>
      </c>
      <c r="H318" s="302">
        <f t="shared" si="104"/>
        <v>5.8225161462940793</v>
      </c>
      <c r="I318" s="303"/>
      <c r="J318" s="302">
        <v>2.5482540218732139</v>
      </c>
      <c r="K318" s="302">
        <v>2.1723105633777946</v>
      </c>
      <c r="L318" s="302">
        <f t="shared" si="105"/>
        <v>4.7205645852510081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3.823547749502984E-2</v>
      </c>
      <c r="C319" s="302">
        <v>0.10938387471269681</v>
      </c>
      <c r="D319" s="302">
        <f t="shared" si="103"/>
        <v>0.14761935220772665</v>
      </c>
      <c r="E319" s="303"/>
      <c r="F319" s="302">
        <v>3.7555516080568369E-2</v>
      </c>
      <c r="G319" s="302">
        <v>0.11541240164030762</v>
      </c>
      <c r="H319" s="302">
        <f t="shared" si="104"/>
        <v>0.15296791772087598</v>
      </c>
      <c r="I319" s="303"/>
      <c r="J319" s="302">
        <v>8.8204679799986432E-2</v>
      </c>
      <c r="K319" s="302">
        <v>0.10654589670574233</v>
      </c>
      <c r="L319" s="302">
        <f t="shared" si="105"/>
        <v>0.19475057650572875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0.60746567557187925</v>
      </c>
      <c r="C320" s="302">
        <v>0.13354677712554433</v>
      </c>
      <c r="D320" s="302">
        <f t="shared" si="103"/>
        <v>0.74101245269742355</v>
      </c>
      <c r="E320" s="303"/>
      <c r="F320" s="302">
        <v>0.52257171510334488</v>
      </c>
      <c r="G320" s="302">
        <v>0.12918556202536302</v>
      </c>
      <c r="H320" s="302">
        <f t="shared" si="104"/>
        <v>0.6517572771287079</v>
      </c>
      <c r="I320" s="303"/>
      <c r="J320" s="302">
        <v>0.56497161749771163</v>
      </c>
      <c r="K320" s="302">
        <v>0.12675457362161052</v>
      </c>
      <c r="L320" s="302">
        <f t="shared" si="105"/>
        <v>0.69172619111932221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0.36865739967112976</v>
      </c>
      <c r="C321" s="302">
        <v>0.19812017606439267</v>
      </c>
      <c r="D321" s="302">
        <f t="shared" si="103"/>
        <v>0.56677757573552245</v>
      </c>
      <c r="E321" s="303"/>
      <c r="F321" s="302">
        <v>0.32983658608279415</v>
      </c>
      <c r="G321" s="302">
        <v>0.18014749298894797</v>
      </c>
      <c r="H321" s="302">
        <f t="shared" si="104"/>
        <v>0.50998407907174215</v>
      </c>
      <c r="I321" s="303"/>
      <c r="J321" s="302">
        <v>0.38943680577265277</v>
      </c>
      <c r="K321" s="302">
        <v>0.25179924030360856</v>
      </c>
      <c r="L321" s="302">
        <f t="shared" si="105"/>
        <v>0.64123604607626139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4.0563195178893757E-2</v>
      </c>
      <c r="C322" s="302">
        <v>6.8285126375457889E-2</v>
      </c>
      <c r="D322" s="302">
        <f t="shared" si="103"/>
        <v>0.10884832155435165</v>
      </c>
      <c r="E322" s="303"/>
      <c r="F322" s="302">
        <v>3.0161780502551593E-2</v>
      </c>
      <c r="G322" s="302">
        <v>5.3951109218528387E-2</v>
      </c>
      <c r="H322" s="302">
        <f t="shared" si="104"/>
        <v>8.4112889721079984E-2</v>
      </c>
      <c r="I322" s="303"/>
      <c r="J322" s="302">
        <v>5.7293239976243034E-2</v>
      </c>
      <c r="K322" s="302">
        <v>4.8987186197246013E-2</v>
      </c>
      <c r="L322" s="302">
        <f t="shared" si="105"/>
        <v>0.10628042617348904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0.43773360938381972</v>
      </c>
      <c r="C323" s="302">
        <v>0.25224481641291013</v>
      </c>
      <c r="D323" s="302">
        <f t="shared" si="103"/>
        <v>0.68997842579672986</v>
      </c>
      <c r="E323" s="303"/>
      <c r="F323" s="302">
        <v>0.35567288148994014</v>
      </c>
      <c r="G323" s="302">
        <v>0.17810423445458531</v>
      </c>
      <c r="H323" s="302">
        <f t="shared" si="104"/>
        <v>0.53377711594452548</v>
      </c>
      <c r="I323" s="303"/>
      <c r="J323" s="302">
        <v>0.43145267960922057</v>
      </c>
      <c r="K323" s="302">
        <v>0.15208268151122084</v>
      </c>
      <c r="L323" s="302">
        <f t="shared" si="105"/>
        <v>0.58353536112044146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10.212533579308552</v>
      </c>
      <c r="C325" s="311">
        <f t="shared" ref="C325:D325" si="106">SUM(C315:C323)</f>
        <v>6.6534664206914513</v>
      </c>
      <c r="D325" s="311">
        <f t="shared" si="106"/>
        <v>16.866000000000003</v>
      </c>
      <c r="E325" s="311"/>
      <c r="F325" s="311">
        <f t="shared" ref="F325:H325" si="107">SUM(F315:F323)</f>
        <v>9.6600023888980306</v>
      </c>
      <c r="G325" s="311">
        <f t="shared" si="107"/>
        <v>6.7739976111019535</v>
      </c>
      <c r="H325" s="311">
        <f t="shared" si="107"/>
        <v>16.433999999999983</v>
      </c>
      <c r="I325" s="311"/>
      <c r="J325" s="311">
        <f t="shared" ref="J325:L325" si="108">SUM(J315:J323)</f>
        <v>9.8222434497432758</v>
      </c>
      <c r="K325" s="311">
        <f t="shared" si="108"/>
        <v>6.6827565502567534</v>
      </c>
      <c r="L325" s="311">
        <f t="shared" si="108"/>
        <v>16.505000000000031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0.28858972511676428</v>
      </c>
      <c r="C332" s="302">
        <v>0.36461772782672347</v>
      </c>
      <c r="D332" s="302">
        <f>SUM(B332:C332)</f>
        <v>0.6532074529434877</v>
      </c>
      <c r="E332" s="303"/>
      <c r="F332" s="302">
        <v>0.35133322180093651</v>
      </c>
      <c r="G332" s="302">
        <v>0.3228428150338441</v>
      </c>
      <c r="H332" s="302">
        <f>SUM(F332:G332)</f>
        <v>0.67417603683478067</v>
      </c>
      <c r="I332" s="303"/>
      <c r="J332" s="302">
        <v>0.41422829328871053</v>
      </c>
      <c r="K332" s="302">
        <v>0.31059498078862702</v>
      </c>
      <c r="L332" s="302">
        <f>SUM(J332:K332)</f>
        <v>0.72482327407733749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7.5669934893257782</v>
      </c>
      <c r="C333" s="302">
        <v>4.1781774035797179</v>
      </c>
      <c r="D333" s="302">
        <f t="shared" ref="D333:D340" si="109">SUM(B333:C333)</f>
        <v>11.745170892905495</v>
      </c>
      <c r="E333" s="303"/>
      <c r="F333" s="302">
        <v>8.4075723162256129</v>
      </c>
      <c r="G333" s="302">
        <v>4.025692842347695</v>
      </c>
      <c r="H333" s="302">
        <f t="shared" ref="H333:H340" si="110">SUM(F333:G333)</f>
        <v>12.433265158573308</v>
      </c>
      <c r="I333" s="303"/>
      <c r="J333" s="302">
        <v>9.7192170697832267</v>
      </c>
      <c r="K333" s="302">
        <v>4.2347630828755793</v>
      </c>
      <c r="L333" s="302">
        <f t="shared" ref="L333:L340" si="111">SUM(J333:K333)</f>
        <v>13.953980152658806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1.104946136773667</v>
      </c>
      <c r="C334" s="302">
        <v>1.0497124141238778</v>
      </c>
      <c r="D334" s="302">
        <f t="shared" si="109"/>
        <v>2.1546585508975449</v>
      </c>
      <c r="E334" s="303"/>
      <c r="F334" s="302">
        <v>1.160632101817062</v>
      </c>
      <c r="G334" s="302">
        <v>0.94204342714926903</v>
      </c>
      <c r="H334" s="302">
        <f t="shared" si="110"/>
        <v>2.1026755289663308</v>
      </c>
      <c r="I334" s="303"/>
      <c r="J334" s="302">
        <v>1.2300046895884671</v>
      </c>
      <c r="K334" s="302">
        <v>0.70560933225164468</v>
      </c>
      <c r="L334" s="302">
        <f t="shared" si="111"/>
        <v>1.9356140218401117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1.5457944192365423</v>
      </c>
      <c r="C335" s="302">
        <v>0.48370718495042103</v>
      </c>
      <c r="D335" s="302">
        <f t="shared" si="109"/>
        <v>2.0295016041869633</v>
      </c>
      <c r="E335" s="303"/>
      <c r="F335" s="302">
        <v>1.2823305567462253</v>
      </c>
      <c r="G335" s="302">
        <v>0.36305303976024761</v>
      </c>
      <c r="H335" s="302">
        <f t="shared" si="110"/>
        <v>1.6453835965064729</v>
      </c>
      <c r="I335" s="303"/>
      <c r="J335" s="302">
        <v>0.59419193957479932</v>
      </c>
      <c r="K335" s="302">
        <v>0.33635807913626947</v>
      </c>
      <c r="L335" s="302">
        <f t="shared" si="111"/>
        <v>0.93055001871106879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0.18605713695988119</v>
      </c>
      <c r="C336" s="302">
        <v>0.31141361335496132</v>
      </c>
      <c r="D336" s="302">
        <f t="shared" si="109"/>
        <v>0.4974707503148425</v>
      </c>
      <c r="E336" s="303"/>
      <c r="F336" s="302">
        <v>0.14795712313758086</v>
      </c>
      <c r="G336" s="302">
        <v>0.1800687953889627</v>
      </c>
      <c r="H336" s="302">
        <f t="shared" si="110"/>
        <v>0.32802591852654356</v>
      </c>
      <c r="I336" s="303"/>
      <c r="J336" s="302">
        <v>6.0866430670742128E-2</v>
      </c>
      <c r="K336" s="302">
        <v>0.16465221456421811</v>
      </c>
      <c r="L336" s="302">
        <f t="shared" si="111"/>
        <v>0.22551864523496024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5.2385271757266718</v>
      </c>
      <c r="C337" s="302">
        <v>0.8326377857544961</v>
      </c>
      <c r="D337" s="302">
        <f t="shared" si="109"/>
        <v>6.071164961481168</v>
      </c>
      <c r="E337" s="303"/>
      <c r="F337" s="302">
        <v>4.6406309158292567</v>
      </c>
      <c r="G337" s="302">
        <v>0.67894443083400757</v>
      </c>
      <c r="H337" s="302">
        <f t="shared" si="110"/>
        <v>5.3195753466632638</v>
      </c>
      <c r="I337" s="303"/>
      <c r="J337" s="302">
        <v>4.9859023646014542</v>
      </c>
      <c r="K337" s="302">
        <v>0.76902760485581567</v>
      </c>
      <c r="L337" s="302">
        <f t="shared" si="111"/>
        <v>5.7549299694572698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0.11906047382086121</v>
      </c>
      <c r="C338" s="302">
        <v>7.9064496250380256E-2</v>
      </c>
      <c r="D338" s="302">
        <f t="shared" si="109"/>
        <v>0.19812497007124147</v>
      </c>
      <c r="E338" s="303"/>
      <c r="F338" s="302">
        <v>9.9473547458533665E-2</v>
      </c>
      <c r="G338" s="302">
        <v>4.9439401961255028E-2</v>
      </c>
      <c r="H338" s="302">
        <f t="shared" si="110"/>
        <v>0.14891294941978869</v>
      </c>
      <c r="I338" s="303"/>
      <c r="J338" s="302">
        <v>9.0314220096870651E-2</v>
      </c>
      <c r="K338" s="302">
        <v>6.5385910260528937E-2</v>
      </c>
      <c r="L338" s="302">
        <f t="shared" si="111"/>
        <v>0.1557001303573996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9.271853575396477E-2</v>
      </c>
      <c r="C339" s="302">
        <v>0.50123080608794579</v>
      </c>
      <c r="D339" s="302">
        <f t="shared" si="109"/>
        <v>0.59394934184191062</v>
      </c>
      <c r="E339" s="303"/>
      <c r="F339" s="302">
        <v>0.10208295199495722</v>
      </c>
      <c r="G339" s="302">
        <v>0.32704157191752692</v>
      </c>
      <c r="H339" s="302">
        <f t="shared" si="110"/>
        <v>0.42912452391248412</v>
      </c>
      <c r="I339" s="303"/>
      <c r="J339" s="302">
        <v>0.10069342824757743</v>
      </c>
      <c r="K339" s="302">
        <v>0.38162002233692738</v>
      </c>
      <c r="L339" s="302">
        <f t="shared" si="111"/>
        <v>0.48231345058450481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1.4717416737364704</v>
      </c>
      <c r="C340" s="302">
        <v>0.2460098016208927</v>
      </c>
      <c r="D340" s="302">
        <f t="shared" si="109"/>
        <v>1.7177514753573631</v>
      </c>
      <c r="E340" s="303"/>
      <c r="F340" s="302">
        <v>1.0414674934907311</v>
      </c>
      <c r="G340" s="302">
        <v>0.12539344710631861</v>
      </c>
      <c r="H340" s="302">
        <f t="shared" si="110"/>
        <v>1.1668609405970498</v>
      </c>
      <c r="I340" s="303"/>
      <c r="J340" s="302">
        <v>0.41502087429349838</v>
      </c>
      <c r="K340" s="302">
        <v>0.13654946278501631</v>
      </c>
      <c r="L340" s="302">
        <f t="shared" si="111"/>
        <v>0.55157033707851466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17.614428766450601</v>
      </c>
      <c r="C342" s="311">
        <f t="shared" ref="C342:D342" si="112">SUM(C332:C340)</f>
        <v>8.0465712335494164</v>
      </c>
      <c r="D342" s="311">
        <f t="shared" si="112"/>
        <v>25.661000000000016</v>
      </c>
      <c r="E342" s="311"/>
      <c r="F342" s="311">
        <f t="shared" ref="F342:H342" si="113">SUM(F332:F340)</f>
        <v>17.233480228500898</v>
      </c>
      <c r="G342" s="311">
        <f t="shared" si="113"/>
        <v>7.0145197714991268</v>
      </c>
      <c r="H342" s="311">
        <f t="shared" si="113"/>
        <v>24.248000000000022</v>
      </c>
      <c r="I342" s="311"/>
      <c r="J342" s="311">
        <f t="shared" ref="J342:L342" si="114">SUM(J332:J340)</f>
        <v>17.610439310145349</v>
      </c>
      <c r="K342" s="311">
        <f t="shared" si="114"/>
        <v>7.1045606898546279</v>
      </c>
      <c r="L342" s="311">
        <f t="shared" si="114"/>
        <v>24.714999999999975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1.1159765238930899</v>
      </c>
      <c r="C349" s="302">
        <v>0.46971870098819768</v>
      </c>
      <c r="D349" s="302">
        <f>SUM(B349:C349)</f>
        <v>1.5856952248812877</v>
      </c>
      <c r="E349" s="303"/>
      <c r="F349" s="302">
        <v>1.2674331085636255</v>
      </c>
      <c r="G349" s="302">
        <v>0.50383144655293899</v>
      </c>
      <c r="H349" s="302">
        <f>SUM(F349:G349)</f>
        <v>1.7712645551165644</v>
      </c>
      <c r="I349" s="303"/>
      <c r="J349" s="302">
        <v>1.7735413732282614</v>
      </c>
      <c r="K349" s="302">
        <v>0.55470013353836245</v>
      </c>
      <c r="L349" s="302">
        <f>SUM(J349:K349)</f>
        <v>2.328241506766624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8.2403802405439048</v>
      </c>
      <c r="C350" s="302">
        <v>2.4811677764718403</v>
      </c>
      <c r="D350" s="302">
        <f t="shared" ref="D350:D357" si="115">SUM(B350:C350)</f>
        <v>10.721548017015746</v>
      </c>
      <c r="E350" s="303"/>
      <c r="F350" s="302">
        <v>8.9404012125982533</v>
      </c>
      <c r="G350" s="302">
        <v>2.9043139402136173</v>
      </c>
      <c r="H350" s="302">
        <f t="shared" ref="H350:H357" si="116">SUM(F350:G350)</f>
        <v>11.844715152811871</v>
      </c>
      <c r="I350" s="303"/>
      <c r="J350" s="302">
        <v>11.892210787359591</v>
      </c>
      <c r="K350" s="302">
        <v>3.3617366090658738</v>
      </c>
      <c r="L350" s="302">
        <f t="shared" ref="L350:L357" si="117">SUM(J350:K350)</f>
        <v>15.253947396425465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3.5120247025709834</v>
      </c>
      <c r="C351" s="302">
        <v>1.2381606890978549</v>
      </c>
      <c r="D351" s="302">
        <f t="shared" si="115"/>
        <v>4.7501853916688379</v>
      </c>
      <c r="E351" s="303"/>
      <c r="F351" s="302">
        <v>3.7705923132462469</v>
      </c>
      <c r="G351" s="302">
        <v>1.3333969474833287</v>
      </c>
      <c r="H351" s="302">
        <f t="shared" si="116"/>
        <v>5.1039892607295752</v>
      </c>
      <c r="I351" s="303"/>
      <c r="J351" s="302">
        <v>4.5876171100570353</v>
      </c>
      <c r="K351" s="302">
        <v>1.3651086693588856</v>
      </c>
      <c r="L351" s="302">
        <f t="shared" si="117"/>
        <v>5.9527257794159212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3.7588643285509815</v>
      </c>
      <c r="C352" s="302">
        <v>0.92060297570795968</v>
      </c>
      <c r="D352" s="302">
        <f t="shared" si="115"/>
        <v>4.6794673042589414</v>
      </c>
      <c r="E352" s="303"/>
      <c r="F352" s="302">
        <v>3.2314075060387419</v>
      </c>
      <c r="G352" s="302">
        <v>0.91826316664241392</v>
      </c>
      <c r="H352" s="302">
        <f t="shared" si="116"/>
        <v>4.1496706726811556</v>
      </c>
      <c r="I352" s="303"/>
      <c r="J352" s="302">
        <v>2.3278214516880018</v>
      </c>
      <c r="K352" s="302">
        <v>1.0071589810381836</v>
      </c>
      <c r="L352" s="302">
        <f t="shared" si="117"/>
        <v>3.3349804327261854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0.26388776289980498</v>
      </c>
      <c r="C353" s="302">
        <v>0.27515293046317629</v>
      </c>
      <c r="D353" s="302">
        <f t="shared" si="115"/>
        <v>0.53904069336298122</v>
      </c>
      <c r="E353" s="303"/>
      <c r="F353" s="302">
        <v>0.20860795183479106</v>
      </c>
      <c r="G353" s="302">
        <v>0.20606169605613617</v>
      </c>
      <c r="H353" s="302">
        <f t="shared" si="116"/>
        <v>0.4146696478909272</v>
      </c>
      <c r="I353" s="303"/>
      <c r="J353" s="302">
        <v>0.17171989259027826</v>
      </c>
      <c r="K353" s="302">
        <v>0.18777413398700782</v>
      </c>
      <c r="L353" s="302">
        <f t="shared" si="117"/>
        <v>0.35949402657728607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12.114964887389482</v>
      </c>
      <c r="C354" s="302">
        <v>1.6976110527334942</v>
      </c>
      <c r="D354" s="302">
        <f t="shared" si="115"/>
        <v>13.812575940122976</v>
      </c>
      <c r="E354" s="303"/>
      <c r="F354" s="302">
        <v>11.242355059394542</v>
      </c>
      <c r="G354" s="302">
        <v>1.7704902344945108</v>
      </c>
      <c r="H354" s="302">
        <f t="shared" si="116"/>
        <v>13.012845293889054</v>
      </c>
      <c r="I354" s="303"/>
      <c r="J354" s="302">
        <v>13.548787499016958</v>
      </c>
      <c r="K354" s="302">
        <v>2.66089828423471</v>
      </c>
      <c r="L354" s="302">
        <f t="shared" si="117"/>
        <v>16.209685783251668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0.4421426504285671</v>
      </c>
      <c r="C355" s="302">
        <v>0.12125212607081159</v>
      </c>
      <c r="D355" s="302">
        <f t="shared" si="115"/>
        <v>0.56339477649937875</v>
      </c>
      <c r="E355" s="303"/>
      <c r="F355" s="302">
        <v>0.38621335336446316</v>
      </c>
      <c r="G355" s="302">
        <v>0.10691779578439474</v>
      </c>
      <c r="H355" s="302">
        <f t="shared" si="116"/>
        <v>0.49313114914885792</v>
      </c>
      <c r="I355" s="303"/>
      <c r="J355" s="302">
        <v>0.46638405430298935</v>
      </c>
      <c r="K355" s="302">
        <v>0.13594188197731666</v>
      </c>
      <c r="L355" s="302">
        <f t="shared" si="117"/>
        <v>0.60232593628030595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0.12672825235557081</v>
      </c>
      <c r="C356" s="302">
        <v>0.1049880235132432</v>
      </c>
      <c r="D356" s="302">
        <f t="shared" si="115"/>
        <v>0.23171627586881399</v>
      </c>
      <c r="E356" s="303"/>
      <c r="F356" s="302">
        <v>9.7028518488629395E-2</v>
      </c>
      <c r="G356" s="302">
        <v>9.1317569384973957E-2</v>
      </c>
      <c r="H356" s="302">
        <f t="shared" si="116"/>
        <v>0.18834608787360335</v>
      </c>
      <c r="I356" s="303"/>
      <c r="J356" s="302">
        <v>5.9441608119631624E-2</v>
      </c>
      <c r="K356" s="302">
        <v>7.2030740237631646E-2</v>
      </c>
      <c r="L356" s="302">
        <f t="shared" si="117"/>
        <v>0.13147234835726326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0.73999874898264506</v>
      </c>
      <c r="C357" s="302">
        <v>0.31637762733843827</v>
      </c>
      <c r="D357" s="302">
        <f t="shared" si="115"/>
        <v>1.0563763763210834</v>
      </c>
      <c r="E357" s="303"/>
      <c r="F357" s="302">
        <v>0.54676404908348419</v>
      </c>
      <c r="G357" s="302">
        <v>0.25460413077493732</v>
      </c>
      <c r="H357" s="302">
        <f t="shared" si="116"/>
        <v>0.80136817985842157</v>
      </c>
      <c r="I357" s="303"/>
      <c r="J357" s="302">
        <v>0.3062192632362063</v>
      </c>
      <c r="K357" s="302">
        <v>0.21090752696306875</v>
      </c>
      <c r="L357" s="302">
        <f t="shared" si="117"/>
        <v>0.5171267901992751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30.314968097615029</v>
      </c>
      <c r="C359" s="311">
        <f t="shared" ref="C359:D359" si="118">SUM(C349:C357)</f>
        <v>7.6250319023850164</v>
      </c>
      <c r="D359" s="311">
        <f t="shared" si="118"/>
        <v>37.940000000000047</v>
      </c>
      <c r="E359" s="311"/>
      <c r="F359" s="311">
        <f t="shared" ref="F359:H359" si="119">SUM(F349:F357)</f>
        <v>29.690803072612777</v>
      </c>
      <c r="G359" s="311">
        <f t="shared" si="119"/>
        <v>8.0891969273872526</v>
      </c>
      <c r="H359" s="311">
        <f t="shared" si="119"/>
        <v>37.78000000000003</v>
      </c>
      <c r="I359" s="311"/>
      <c r="J359" s="311">
        <f t="shared" ref="J359:L359" si="120">SUM(J349:J357)</f>
        <v>35.133743039598961</v>
      </c>
      <c r="K359" s="311">
        <f t="shared" si="120"/>
        <v>9.5562569604010399</v>
      </c>
      <c r="L359" s="311">
        <f t="shared" si="120"/>
        <v>44.690000000000005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0.16168240238320805</v>
      </c>
      <c r="C366" s="302">
        <v>0.24530424236567197</v>
      </c>
      <c r="D366" s="302">
        <f>SUM(B366:C366)</f>
        <v>0.40698664474888002</v>
      </c>
      <c r="E366" s="303"/>
      <c r="F366" s="302">
        <v>0.17956701098895292</v>
      </c>
      <c r="G366" s="302">
        <v>0.30181133096014751</v>
      </c>
      <c r="H366" s="302">
        <f>SUM(F366:G366)</f>
        <v>0.48137834194910045</v>
      </c>
      <c r="I366" s="303"/>
      <c r="J366" s="302">
        <v>0.19710798897731791</v>
      </c>
      <c r="K366" s="302">
        <v>0.30956699272787241</v>
      </c>
      <c r="L366" s="302">
        <f>SUM(J366:K366)</f>
        <v>0.50667498170519032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0.34080899849415303</v>
      </c>
      <c r="C367" s="302">
        <v>0.3583134372135271</v>
      </c>
      <c r="D367" s="302">
        <f t="shared" ref="D367:D374" si="121">SUM(B367:C367)</f>
        <v>0.69912243570768018</v>
      </c>
      <c r="E367" s="303"/>
      <c r="F367" s="302">
        <v>0.40915864952529035</v>
      </c>
      <c r="G367" s="302">
        <v>0.51251134580141877</v>
      </c>
      <c r="H367" s="302">
        <f t="shared" ref="H367:H374" si="122">SUM(F367:G367)</f>
        <v>0.92166999532670912</v>
      </c>
      <c r="I367" s="303"/>
      <c r="J367" s="302">
        <v>0.42974182578472275</v>
      </c>
      <c r="K367" s="302">
        <v>0.51758738888361377</v>
      </c>
      <c r="L367" s="302">
        <f t="shared" ref="L367:L374" si="123">SUM(J367:K367)</f>
        <v>0.94732921466833653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0.52857699071784903</v>
      </c>
      <c r="C368" s="302">
        <v>0.69874438881685541</v>
      </c>
      <c r="D368" s="302">
        <f t="shared" si="121"/>
        <v>1.2273213795347044</v>
      </c>
      <c r="E368" s="303"/>
      <c r="F368" s="302">
        <v>0.58132909810580002</v>
      </c>
      <c r="G368" s="302">
        <v>0.96883252192301239</v>
      </c>
      <c r="H368" s="302">
        <f t="shared" si="122"/>
        <v>1.5501616200288124</v>
      </c>
      <c r="I368" s="303"/>
      <c r="J368" s="302">
        <v>0.56583385873903536</v>
      </c>
      <c r="K368" s="302">
        <v>0.85950464176193009</v>
      </c>
      <c r="L368" s="302">
        <f t="shared" si="123"/>
        <v>1.4253385005009656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0.78148263452684508</v>
      </c>
      <c r="C369" s="302">
        <v>0.30496572231141511</v>
      </c>
      <c r="D369" s="302">
        <f t="shared" si="121"/>
        <v>1.0864483568382601</v>
      </c>
      <c r="E369" s="303"/>
      <c r="F369" s="302">
        <v>0.66100127958336963</v>
      </c>
      <c r="G369" s="302">
        <v>0.32817225855182597</v>
      </c>
      <c r="H369" s="302">
        <f t="shared" si="122"/>
        <v>0.9891735381351956</v>
      </c>
      <c r="I369" s="303"/>
      <c r="J369" s="302">
        <v>0.56944165184647966</v>
      </c>
      <c r="K369" s="302">
        <v>0.34714284138967022</v>
      </c>
      <c r="L369" s="302">
        <f t="shared" si="123"/>
        <v>0.91658449323614988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0.13053701261930639</v>
      </c>
      <c r="C370" s="302">
        <v>0.42249775758222302</v>
      </c>
      <c r="D370" s="302">
        <f t="shared" si="121"/>
        <v>0.55303477020152947</v>
      </c>
      <c r="E370" s="303"/>
      <c r="F370" s="302">
        <v>0.13564230940485289</v>
      </c>
      <c r="G370" s="302">
        <v>0.3815463287501093</v>
      </c>
      <c r="H370" s="302">
        <f t="shared" si="122"/>
        <v>0.51718863815496219</v>
      </c>
      <c r="I370" s="303"/>
      <c r="J370" s="302">
        <v>0.15833482770748569</v>
      </c>
      <c r="K370" s="302">
        <v>0.33410490890832456</v>
      </c>
      <c r="L370" s="302">
        <f t="shared" si="123"/>
        <v>0.49243973661581025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0.48034132999189061</v>
      </c>
      <c r="C371" s="302">
        <v>0.26254270658999196</v>
      </c>
      <c r="D371" s="302">
        <f t="shared" si="121"/>
        <v>0.74288403658188251</v>
      </c>
      <c r="E371" s="303"/>
      <c r="F371" s="302">
        <v>0.36288255937114167</v>
      </c>
      <c r="G371" s="302">
        <v>0.25478972723383764</v>
      </c>
      <c r="H371" s="302">
        <f t="shared" si="122"/>
        <v>0.6176722866049793</v>
      </c>
      <c r="I371" s="303"/>
      <c r="J371" s="302">
        <v>0.31153941769557653</v>
      </c>
      <c r="K371" s="302">
        <v>0.28876955896156936</v>
      </c>
      <c r="L371" s="302">
        <f t="shared" si="123"/>
        <v>0.60030897665714589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0.22095853423743972</v>
      </c>
      <c r="C372" s="302">
        <v>0.25408561517715827</v>
      </c>
      <c r="D372" s="302">
        <f t="shared" si="121"/>
        <v>0.47504414941459799</v>
      </c>
      <c r="E372" s="303"/>
      <c r="F372" s="302">
        <v>0.1820610214728112</v>
      </c>
      <c r="G372" s="302">
        <v>0.24968460922859245</v>
      </c>
      <c r="H372" s="302">
        <f t="shared" si="122"/>
        <v>0.43174563070140365</v>
      </c>
      <c r="I372" s="303"/>
      <c r="J372" s="302">
        <v>0.16948322205432834</v>
      </c>
      <c r="K372" s="302">
        <v>0.32269456045940342</v>
      </c>
      <c r="L372" s="302">
        <f t="shared" si="123"/>
        <v>0.49217778251373179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1.6740270162226564E-2</v>
      </c>
      <c r="C373" s="302">
        <v>0.11705389264313437</v>
      </c>
      <c r="D373" s="302">
        <f t="shared" si="121"/>
        <v>0.13379416280536094</v>
      </c>
      <c r="E373" s="303"/>
      <c r="F373" s="302">
        <v>1.3277082111943546E-2</v>
      </c>
      <c r="G373" s="302">
        <v>0.10532453628449859</v>
      </c>
      <c r="H373" s="302">
        <f t="shared" si="122"/>
        <v>0.11860161839644213</v>
      </c>
      <c r="I373" s="303"/>
      <c r="J373" s="302">
        <v>3.0866626766757523E-2</v>
      </c>
      <c r="K373" s="302">
        <v>0.12233069251379547</v>
      </c>
      <c r="L373" s="302">
        <f t="shared" si="123"/>
        <v>0.153197319280553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0.45247108758103438</v>
      </c>
      <c r="C374" s="302">
        <v>0.52389297658605838</v>
      </c>
      <c r="D374" s="302">
        <f t="shared" si="121"/>
        <v>0.97636406416709276</v>
      </c>
      <c r="E374" s="303"/>
      <c r="F374" s="302">
        <v>0.32852767378241599</v>
      </c>
      <c r="G374" s="302">
        <v>0.4148806569199725</v>
      </c>
      <c r="H374" s="302">
        <f t="shared" si="122"/>
        <v>0.74340833070238843</v>
      </c>
      <c r="I374" s="303"/>
      <c r="J374" s="302">
        <v>0.25240009552528081</v>
      </c>
      <c r="K374" s="302">
        <v>0.34454889929683474</v>
      </c>
      <c r="L374" s="302">
        <f t="shared" si="123"/>
        <v>0.59694899482211561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3.1135992607139529</v>
      </c>
      <c r="C376" s="311">
        <f t="shared" ref="C376:D376" si="124">SUM(C366:C374)</f>
        <v>3.1874007392860357</v>
      </c>
      <c r="D376" s="311">
        <f t="shared" si="124"/>
        <v>6.3009999999999877</v>
      </c>
      <c r="E376" s="311"/>
      <c r="F376" s="311">
        <f t="shared" ref="F376:H376" si="125">SUM(F366:F374)</f>
        <v>2.8534466843465776</v>
      </c>
      <c r="G376" s="311">
        <f t="shared" si="125"/>
        <v>3.5175533156534153</v>
      </c>
      <c r="H376" s="311">
        <f t="shared" si="125"/>
        <v>6.3709999999999933</v>
      </c>
      <c r="I376" s="311"/>
      <c r="J376" s="311">
        <f t="shared" ref="J376:L376" si="126">SUM(J366:J374)</f>
        <v>2.6847495150969847</v>
      </c>
      <c r="K376" s="311">
        <f t="shared" si="126"/>
        <v>3.4462504849030142</v>
      </c>
      <c r="L376" s="311">
        <f t="shared" si="126"/>
        <v>6.1309999999999985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0.16866022687071028</v>
      </c>
      <c r="C383" s="302">
        <v>0.22635954920832288</v>
      </c>
      <c r="D383" s="302">
        <f>SUM(B383:C383)</f>
        <v>0.39501977607903316</v>
      </c>
      <c r="E383" s="303"/>
      <c r="F383" s="302">
        <v>0.34070514994816165</v>
      </c>
      <c r="G383" s="302">
        <v>0.48976031639197842</v>
      </c>
      <c r="H383" s="302">
        <f>SUM(F383:G383)</f>
        <v>0.83046546634014007</v>
      </c>
      <c r="I383" s="303"/>
      <c r="J383" s="302">
        <v>0.30087416881051771</v>
      </c>
      <c r="K383" s="302">
        <v>0.48590954704911304</v>
      </c>
      <c r="L383" s="302">
        <f>SUM(J383:K383)</f>
        <v>0.78678371585963069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0.50752585170400599</v>
      </c>
      <c r="C384" s="302">
        <v>0.4902535458380905</v>
      </c>
      <c r="D384" s="302">
        <f t="shared" ref="D384:D391" si="127">SUM(B384:C384)</f>
        <v>0.99777939754209655</v>
      </c>
      <c r="E384" s="303"/>
      <c r="F384" s="302">
        <v>0.88454922072372344</v>
      </c>
      <c r="G384" s="302">
        <v>0.72997398148861681</v>
      </c>
      <c r="H384" s="302">
        <f t="shared" ref="H384:H391" si="128">SUM(F384:G384)</f>
        <v>1.6145232022123404</v>
      </c>
      <c r="I384" s="303"/>
      <c r="J384" s="302">
        <v>0.80923003634840684</v>
      </c>
      <c r="K384" s="302">
        <v>0.67327920647856077</v>
      </c>
      <c r="L384" s="302">
        <f t="shared" ref="L384:L391" si="129">SUM(J384:K384)</f>
        <v>1.4825092428269677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0.41264057264884679</v>
      </c>
      <c r="C385" s="302">
        <v>0.23053418703630715</v>
      </c>
      <c r="D385" s="302">
        <f t="shared" si="127"/>
        <v>0.64317475968515392</v>
      </c>
      <c r="E385" s="303"/>
      <c r="F385" s="302">
        <v>0.77344366335216064</v>
      </c>
      <c r="G385" s="302">
        <v>0.45757283427465811</v>
      </c>
      <c r="H385" s="302">
        <f t="shared" si="128"/>
        <v>1.2310164976268188</v>
      </c>
      <c r="I385" s="303"/>
      <c r="J385" s="302">
        <v>0.71310951210633977</v>
      </c>
      <c r="K385" s="302">
        <v>0.34579985455581491</v>
      </c>
      <c r="L385" s="302">
        <f t="shared" si="129"/>
        <v>1.0589093666621547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0.56416524469670881</v>
      </c>
      <c r="C386" s="302">
        <v>0.10057530581801281</v>
      </c>
      <c r="D386" s="302">
        <f t="shared" si="127"/>
        <v>0.66474055051472158</v>
      </c>
      <c r="E386" s="303"/>
      <c r="F386" s="302">
        <v>0.7661406433813146</v>
      </c>
      <c r="G386" s="302">
        <v>0.25354950175974927</v>
      </c>
      <c r="H386" s="302">
        <f t="shared" si="128"/>
        <v>1.0196901451410638</v>
      </c>
      <c r="I386" s="303"/>
      <c r="J386" s="302">
        <v>0.71154653844175841</v>
      </c>
      <c r="K386" s="302">
        <v>0.24250129073794915</v>
      </c>
      <c r="L386" s="302">
        <f t="shared" si="129"/>
        <v>0.95404782917970754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7.9192095121958447E-2</v>
      </c>
      <c r="C387" s="302">
        <v>0.20864654626956264</v>
      </c>
      <c r="D387" s="302">
        <f t="shared" si="127"/>
        <v>0.2878386413915211</v>
      </c>
      <c r="E387" s="303"/>
      <c r="F387" s="302">
        <v>0.16145953512607816</v>
      </c>
      <c r="G387" s="302">
        <v>0.33720612092047675</v>
      </c>
      <c r="H387" s="302">
        <f t="shared" si="128"/>
        <v>0.49866565604655488</v>
      </c>
      <c r="I387" s="303"/>
      <c r="J387" s="302">
        <v>0.21216825187247065</v>
      </c>
      <c r="K387" s="302">
        <v>0.30523586693144528</v>
      </c>
      <c r="L387" s="302">
        <f t="shared" si="129"/>
        <v>0.5174041188039159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1.5098179624750647</v>
      </c>
      <c r="C388" s="302">
        <v>0.27576178508186117</v>
      </c>
      <c r="D388" s="302">
        <f t="shared" si="127"/>
        <v>1.7855797475569259</v>
      </c>
      <c r="E388" s="303"/>
      <c r="F388" s="302">
        <v>2.2214324240142278</v>
      </c>
      <c r="G388" s="302">
        <v>0.60965679989622656</v>
      </c>
      <c r="H388" s="302">
        <f t="shared" si="128"/>
        <v>2.8310892239104541</v>
      </c>
      <c r="I388" s="303"/>
      <c r="J388" s="302">
        <v>1.4468177743798663</v>
      </c>
      <c r="K388" s="302">
        <v>0.56010244731418346</v>
      </c>
      <c r="L388" s="302">
        <f t="shared" si="129"/>
        <v>2.0069202216940498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0.10816488936916993</v>
      </c>
      <c r="C389" s="302">
        <v>9.7287772051194932E-2</v>
      </c>
      <c r="D389" s="302">
        <f t="shared" si="127"/>
        <v>0.20545266142036486</v>
      </c>
      <c r="E389" s="303"/>
      <c r="F389" s="302">
        <v>0.18631905347226166</v>
      </c>
      <c r="G389" s="302">
        <v>0.26403418548186564</v>
      </c>
      <c r="H389" s="302">
        <f t="shared" si="128"/>
        <v>0.45035323895412727</v>
      </c>
      <c r="I389" s="303"/>
      <c r="J389" s="302">
        <v>0.13912456711607712</v>
      </c>
      <c r="K389" s="302">
        <v>0.26437767899958903</v>
      </c>
      <c r="L389" s="302">
        <f t="shared" si="129"/>
        <v>0.40350224611566615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7.3224526223470587E-2</v>
      </c>
      <c r="C390" s="302">
        <v>0.1490416846739413</v>
      </c>
      <c r="D390" s="302">
        <f t="shared" si="127"/>
        <v>0.22226621089741189</v>
      </c>
      <c r="E390" s="303"/>
      <c r="F390" s="302">
        <v>9.2710735509656486E-2</v>
      </c>
      <c r="G390" s="302">
        <v>0.28692864184691347</v>
      </c>
      <c r="H390" s="302">
        <f t="shared" si="128"/>
        <v>0.37963937735656994</v>
      </c>
      <c r="I390" s="303"/>
      <c r="J390" s="302">
        <v>0.10814452438996879</v>
      </c>
      <c r="K390" s="302">
        <v>0.23088161096970769</v>
      </c>
      <c r="L390" s="302">
        <f t="shared" si="129"/>
        <v>0.33902613535967646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0.29939724625387304</v>
      </c>
      <c r="C391" s="302">
        <v>0.28275100865889718</v>
      </c>
      <c r="D391" s="302">
        <f t="shared" si="127"/>
        <v>0.58214825491277022</v>
      </c>
      <c r="E391" s="303"/>
      <c r="F391" s="302">
        <v>0.36152134857600443</v>
      </c>
      <c r="G391" s="302">
        <v>0.53803584383592129</v>
      </c>
      <c r="H391" s="302">
        <f t="shared" si="128"/>
        <v>0.89955719241192567</v>
      </c>
      <c r="I391" s="303"/>
      <c r="J391" s="302">
        <v>0.23833537045870343</v>
      </c>
      <c r="K391" s="302">
        <v>0.4585617530395239</v>
      </c>
      <c r="L391" s="302">
        <f t="shared" si="129"/>
        <v>0.6968971234982273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3.7227886153638088</v>
      </c>
      <c r="C393" s="311">
        <f t="shared" ref="C393:D393" si="130">SUM(C383:C391)</f>
        <v>2.0612113846361906</v>
      </c>
      <c r="D393" s="311">
        <f t="shared" si="130"/>
        <v>5.7839999999999989</v>
      </c>
      <c r="E393" s="311"/>
      <c r="F393" s="311">
        <f t="shared" ref="F393:H393" si="131">SUM(F383:F391)</f>
        <v>5.7882817741035888</v>
      </c>
      <c r="G393" s="311">
        <f t="shared" si="131"/>
        <v>3.9667182258964062</v>
      </c>
      <c r="H393" s="311">
        <f t="shared" si="131"/>
        <v>9.7549999999999955</v>
      </c>
      <c r="I393" s="311"/>
      <c r="J393" s="311">
        <f t="shared" ref="J393:L393" si="132">SUM(J383:J391)</f>
        <v>4.6793507439241093</v>
      </c>
      <c r="K393" s="311">
        <f t="shared" si="132"/>
        <v>3.566649256075888</v>
      </c>
      <c r="L393" s="311">
        <f t="shared" si="132"/>
        <v>8.2459999999999969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Humber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15.993531089982108</v>
      </c>
      <c r="C9" s="249">
        <f t="shared" ref="C9:D9" si="0">SUM(C26,C43,C60,C77,C94,C111,C128,C145,C162,C179,C196,C213,C230,C247,C264,C281,C298,C315,C332,C349,C366,C383)</f>
        <v>2.1610328621549599</v>
      </c>
      <c r="D9" s="249">
        <f t="shared" si="0"/>
        <v>4.9620440518370685</v>
      </c>
      <c r="E9" s="249">
        <f>SUM(B9:D9)</f>
        <v>23.116608003974136</v>
      </c>
      <c r="F9" s="238"/>
      <c r="G9" s="249">
        <f>SUM(G26,G43,G60,G77,G94,G111,G128,G145,G162,G179,G196,G213,G230,G247,G264,G281,G298,G315,G332,G349,G366,G383)</f>
        <v>19.928697069827994</v>
      </c>
      <c r="H9" s="249">
        <f t="shared" ref="H9:I9" si="1">SUM(H26,H43,H60,H77,H94,H111,H128,H145,H162,H179,H196,H213,H230,H247,H264,H281,H298,H315,H332,H349,H366,H383)</f>
        <v>3.4784856368708619</v>
      </c>
      <c r="I9" s="249">
        <f t="shared" si="1"/>
        <v>5.3321496925377918</v>
      </c>
      <c r="J9" s="249">
        <f>SUM(G9:I9)</f>
        <v>28.739332399236645</v>
      </c>
      <c r="K9" s="238"/>
      <c r="L9" s="249">
        <f>SUM(L26,L43,L60,L77,L94,L111,L128,L145,L162,L179,L196,L213,L230,L247,L264,L281,L298,L315,L332,L349,L366,L383)</f>
        <v>21.68435400927968</v>
      </c>
      <c r="M9" s="249">
        <f t="shared" ref="M9:N9" si="2">SUM(M26,M43,M60,M77,M94,M111,M128,M145,M162,M179,M196,M213,M230,M247,M264,M281,M298,M315,M332,M349,M366,M383)</f>
        <v>4.3470418044537507</v>
      </c>
      <c r="N9" s="249">
        <f t="shared" si="2"/>
        <v>5.9406437048323326</v>
      </c>
      <c r="O9" s="249">
        <f>SUM(L9:N9)</f>
        <v>31.972039518565765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31.294593394333504</v>
      </c>
      <c r="C10" s="249">
        <f t="shared" si="3"/>
        <v>9.3900190032201643</v>
      </c>
      <c r="D10" s="249">
        <f t="shared" si="3"/>
        <v>4.9477476635551811</v>
      </c>
      <c r="E10" s="249">
        <f t="shared" ref="E10:E17" si="4">SUM(B10:D10)</f>
        <v>45.632360061108848</v>
      </c>
      <c r="F10" s="238"/>
      <c r="G10" s="249">
        <f t="shared" ref="G10:I10" si="5">SUM(G27,G44,G61,G78,G95,G112,G129,G146,G163,G180,G197,G214,G231,G248,G265,G282,G299,G316,G333,G350,G367,G384)</f>
        <v>39.648118033473878</v>
      </c>
      <c r="H10" s="249">
        <f t="shared" si="5"/>
        <v>11.29463222227878</v>
      </c>
      <c r="I10" s="249">
        <f t="shared" si="5"/>
        <v>5.6706863647290868</v>
      </c>
      <c r="J10" s="249">
        <f t="shared" ref="J10:J17" si="6">SUM(G10:I10)</f>
        <v>56.613436620481743</v>
      </c>
      <c r="K10" s="238"/>
      <c r="L10" s="249">
        <f t="shared" ref="L10:N10" si="7">SUM(L27,L44,L61,L78,L95,L112,L129,L146,L163,L180,L197,L214,L231,L248,L265,L282,L299,L316,L333,L350,L367,L384)</f>
        <v>47.65303616688778</v>
      </c>
      <c r="M10" s="249">
        <f t="shared" si="7"/>
        <v>13.707423676129086</v>
      </c>
      <c r="N10" s="249">
        <f t="shared" si="7"/>
        <v>5.4378430675078135</v>
      </c>
      <c r="O10" s="249">
        <f t="shared" ref="O10:O17" si="8">SUM(L10:N10)</f>
        <v>66.798302910524683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19.534276153803397</v>
      </c>
      <c r="C11" s="249">
        <f t="shared" si="3"/>
        <v>5.9374566521126955</v>
      </c>
      <c r="D11" s="249">
        <f t="shared" si="3"/>
        <v>3.39257244343416</v>
      </c>
      <c r="E11" s="249">
        <f t="shared" si="4"/>
        <v>28.864305249350252</v>
      </c>
      <c r="F11" s="238"/>
      <c r="G11" s="249">
        <f t="shared" ref="G11:I11" si="9">SUM(G28,G45,G62,G79,G96,G113,G130,G147,G164,G181,G198,G215,G232,G249,G266,G283,G300,G317,G334,G351,G368,G385)</f>
        <v>23.943601216122108</v>
      </c>
      <c r="H11" s="249">
        <f t="shared" si="9"/>
        <v>7.0760414121848889</v>
      </c>
      <c r="I11" s="249">
        <f t="shared" si="9"/>
        <v>3.9885827874646651</v>
      </c>
      <c r="J11" s="249">
        <f t="shared" si="6"/>
        <v>35.008225415771662</v>
      </c>
      <c r="K11" s="238"/>
      <c r="L11" s="249">
        <f t="shared" ref="L11:N11" si="10">SUM(L28,L45,L62,L79,L96,L113,L130,L147,L164,L181,L198,L215,L232,L249,L266,L283,L300,L317,L334,L351,L368,L385)</f>
        <v>24.767476065129134</v>
      </c>
      <c r="M11" s="249">
        <f t="shared" si="10"/>
        <v>7.5627601693015469</v>
      </c>
      <c r="N11" s="249">
        <f t="shared" si="10"/>
        <v>3.8804798157104026</v>
      </c>
      <c r="O11" s="249">
        <f t="shared" si="8"/>
        <v>36.21071605014108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18.533518772171497</v>
      </c>
      <c r="C12" s="249">
        <f t="shared" si="3"/>
        <v>14.19597075593048</v>
      </c>
      <c r="D12" s="249">
        <f t="shared" si="3"/>
        <v>0.96133793172811921</v>
      </c>
      <c r="E12" s="249">
        <f t="shared" si="4"/>
        <v>33.690827459830096</v>
      </c>
      <c r="F12" s="238"/>
      <c r="G12" s="249">
        <f t="shared" ref="G12:I12" si="11">SUM(G29,G46,G63,G80,G97,G114,G131,G148,G165,G182,G199,G216,G233,G250,G267,G284,G301,G318,G335,G352,G369,G386)</f>
        <v>19.511850760635589</v>
      </c>
      <c r="H12" s="249">
        <f t="shared" si="11"/>
        <v>14.073837441308488</v>
      </c>
      <c r="I12" s="249">
        <f t="shared" si="11"/>
        <v>1.0065439015522573</v>
      </c>
      <c r="J12" s="249">
        <f t="shared" si="6"/>
        <v>34.592232103496336</v>
      </c>
      <c r="K12" s="238"/>
      <c r="L12" s="249">
        <f t="shared" ref="L12:N12" si="12">SUM(L29,L46,L63,L80,L97,L114,L131,L148,L165,L182,L199,L216,L233,L250,L267,L284,L301,L318,L335,L352,L369,L386)</f>
        <v>17.176038517125448</v>
      </c>
      <c r="M12" s="249">
        <f t="shared" si="12"/>
        <v>12.567689008525292</v>
      </c>
      <c r="N12" s="249">
        <f t="shared" si="12"/>
        <v>0.95511187178278134</v>
      </c>
      <c r="O12" s="249">
        <f t="shared" si="8"/>
        <v>30.69883939743352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19.472200949379175</v>
      </c>
      <c r="C13" s="249">
        <f t="shared" si="3"/>
        <v>2.6484417899552528</v>
      </c>
      <c r="D13" s="249">
        <f t="shared" si="3"/>
        <v>11.545339965530717</v>
      </c>
      <c r="E13" s="249">
        <f t="shared" si="4"/>
        <v>33.665982704865144</v>
      </c>
      <c r="F13" s="238"/>
      <c r="G13" s="249">
        <f t="shared" ref="G13:I13" si="13">SUM(G30,G47,G64,G81,G98,G115,G132,G149,G166,G183,G200,G217,G234,G251,G268,G285,G302,G319,G336,G353,G370,G387)</f>
        <v>17.839891824192055</v>
      </c>
      <c r="H13" s="249">
        <f t="shared" si="13"/>
        <v>2.4515547134079374</v>
      </c>
      <c r="I13" s="249">
        <f t="shared" si="13"/>
        <v>9.3830121727072537</v>
      </c>
      <c r="J13" s="249">
        <f t="shared" si="6"/>
        <v>29.674458710307245</v>
      </c>
      <c r="K13" s="238"/>
      <c r="L13" s="249">
        <f t="shared" ref="L13:N13" si="14">SUM(L30,L47,L64,L81,L98,L115,L132,L149,L166,L183,L200,L217,L234,L251,L268,L285,L302,L319,L336,L353,L370,L387)</f>
        <v>14.494807975769344</v>
      </c>
      <c r="M13" s="249">
        <f t="shared" si="14"/>
        <v>2.6833709470084437</v>
      </c>
      <c r="N13" s="249">
        <f t="shared" si="14"/>
        <v>9.6167455376283222</v>
      </c>
      <c r="O13" s="249">
        <f t="shared" si="8"/>
        <v>26.794924460406111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12.762407963598626</v>
      </c>
      <c r="C14" s="249">
        <f t="shared" si="3"/>
        <v>12.748732013472756</v>
      </c>
      <c r="D14" s="249">
        <f t="shared" si="3"/>
        <v>2.1190620574503551</v>
      </c>
      <c r="E14" s="249">
        <f t="shared" si="4"/>
        <v>27.630202034521737</v>
      </c>
      <c r="F14" s="238"/>
      <c r="G14" s="249">
        <f t="shared" ref="G14:I14" si="15">SUM(G31,G48,G65,G82,G99,G116,G133,G150,G167,G184,G201,G218,G235,G252,G269,G286,G303,G320,G337,G354,G371,G388)</f>
        <v>12.787208291733114</v>
      </c>
      <c r="H14" s="249">
        <f t="shared" si="15"/>
        <v>12.130679819244277</v>
      </c>
      <c r="I14" s="249">
        <f t="shared" si="15"/>
        <v>2.6873288440835905</v>
      </c>
      <c r="J14" s="249">
        <f t="shared" si="6"/>
        <v>27.605216955060982</v>
      </c>
      <c r="K14" s="238"/>
      <c r="L14" s="249">
        <f t="shared" ref="L14:N14" si="16">SUM(L31,L48,L65,L82,L99,L116,L133,L150,L167,L184,L201,L218,L235,L252,L269,L286,L303,L320,L337,L354,L371,L388)</f>
        <v>15.271477937305377</v>
      </c>
      <c r="M14" s="249">
        <f t="shared" si="16"/>
        <v>13.223879230990585</v>
      </c>
      <c r="N14" s="249">
        <f t="shared" si="16"/>
        <v>2.7708515086437817</v>
      </c>
      <c r="O14" s="249">
        <f t="shared" si="8"/>
        <v>31.26620867693974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8.8277470996700469</v>
      </c>
      <c r="C15" s="249">
        <f t="shared" si="3"/>
        <v>12.763038769960492</v>
      </c>
      <c r="D15" s="249">
        <f t="shared" si="3"/>
        <v>1.588902181322311</v>
      </c>
      <c r="E15" s="249">
        <f t="shared" si="4"/>
        <v>23.179688050952848</v>
      </c>
      <c r="F15" s="238"/>
      <c r="G15" s="249">
        <f t="shared" ref="G15:I15" si="17">SUM(G32,G49,G66,G83,G100,G117,G134,G151,G168,G185,G202,G219,G236,G253,G270,G287,G304,G321,G338,G355,G372,G389)</f>
        <v>9.0751229511942793</v>
      </c>
      <c r="H15" s="249">
        <f t="shared" si="17"/>
        <v>13.375264861770535</v>
      </c>
      <c r="I15" s="249">
        <f t="shared" si="17"/>
        <v>1.114241932777152</v>
      </c>
      <c r="J15" s="249">
        <f t="shared" si="6"/>
        <v>23.564629745741964</v>
      </c>
      <c r="K15" s="238"/>
      <c r="L15" s="249">
        <f t="shared" ref="L15:N15" si="18">SUM(L32,L49,L66,L83,L100,L117,L134,L151,L168,L185,L202,L219,L236,L253,L270,L287,L304,L321,L338,L355,L372,L389)</f>
        <v>9.2554960033957983</v>
      </c>
      <c r="M15" s="249">
        <f t="shared" si="18"/>
        <v>13.316505858796566</v>
      </c>
      <c r="N15" s="249">
        <f t="shared" si="18"/>
        <v>0.88636158935248199</v>
      </c>
      <c r="O15" s="249">
        <f t="shared" si="8"/>
        <v>23.458363451544848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17.469737021434966</v>
      </c>
      <c r="C16" s="249">
        <f t="shared" si="3"/>
        <v>2.6292840230238572</v>
      </c>
      <c r="D16" s="249">
        <f t="shared" si="3"/>
        <v>3.1971413376880609</v>
      </c>
      <c r="E16" s="249">
        <f t="shared" si="4"/>
        <v>23.296162382146882</v>
      </c>
      <c r="F16" s="238"/>
      <c r="G16" s="249">
        <f t="shared" ref="G16:I16" si="19">SUM(G33,G50,G67,G84,G101,G118,G135,G152,G169,G186,G203,G220,G237,G254,G271,G288,G305,G322,G339,G356,G373,G390)</f>
        <v>15.929371418107872</v>
      </c>
      <c r="H16" s="249">
        <f t="shared" si="19"/>
        <v>3.0740625709322886</v>
      </c>
      <c r="I16" s="249">
        <f t="shared" si="19"/>
        <v>2.4190519607986856</v>
      </c>
      <c r="J16" s="249">
        <f t="shared" si="6"/>
        <v>21.422485949838848</v>
      </c>
      <c r="K16" s="238"/>
      <c r="L16" s="249">
        <f t="shared" ref="L16:N16" si="20">SUM(L33,L50,L67,L84,L101,L118,L135,L152,L169,L186,L203,L220,L237,L254,L271,L288,L305,L322,L339,L356,L373,L390)</f>
        <v>15.551260189275723</v>
      </c>
      <c r="M16" s="249">
        <f t="shared" si="20"/>
        <v>3.9850872870000189</v>
      </c>
      <c r="N16" s="249">
        <f t="shared" si="20"/>
        <v>2.90338182388059</v>
      </c>
      <c r="O16" s="249">
        <f t="shared" si="8"/>
        <v>22.439729300156333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14.692578762558995</v>
      </c>
      <c r="C17" s="249">
        <f t="shared" si="3"/>
        <v>16.195856119894483</v>
      </c>
      <c r="D17" s="249">
        <f t="shared" si="3"/>
        <v>2.1264291707965404</v>
      </c>
      <c r="E17" s="249">
        <f t="shared" si="4"/>
        <v>33.014864053250015</v>
      </c>
      <c r="F17" s="238"/>
      <c r="G17" s="249">
        <f t="shared" ref="G17:I17" si="21">SUM(G34,G51,G68,G85,G102,G119,G136,G153,G170,G187,G204,G221,G238,G255,G272,G289,G306,G323,G340,G357,G374,G391)</f>
        <v>13.748320963434766</v>
      </c>
      <c r="H17" s="249">
        <f t="shared" si="21"/>
        <v>14.36518286083494</v>
      </c>
      <c r="I17" s="249">
        <f t="shared" si="21"/>
        <v>1.7264782757948216</v>
      </c>
      <c r="J17" s="249">
        <f t="shared" si="6"/>
        <v>29.839982100064528</v>
      </c>
      <c r="K17" s="238"/>
      <c r="L17" s="249">
        <f t="shared" ref="L17:N17" si="22">SUM(L34,L51,L68,L85,L102,L119,L136,L153,L170,L187,L204,L221,L238,L255,L272,L289,L306,L323,L340,L357,L374,L391)</f>
        <v>12.358175532912156</v>
      </c>
      <c r="M17" s="249">
        <f t="shared" si="22"/>
        <v>11.586413922333977</v>
      </c>
      <c r="N17" s="249">
        <f t="shared" si="22"/>
        <v>2.0652867790417719</v>
      </c>
      <c r="O17" s="249">
        <f t="shared" si="8"/>
        <v>26.009876234287901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158.5805912069323</v>
      </c>
      <c r="C19" s="247">
        <f t="shared" ref="C19:O19" si="23">SUM(C9:C17)</f>
        <v>78.669831989725139</v>
      </c>
      <c r="D19" s="247">
        <f t="shared" si="23"/>
        <v>34.840576803342515</v>
      </c>
      <c r="E19" s="247">
        <f t="shared" si="23"/>
        <v>272.09099999999995</v>
      </c>
      <c r="F19" s="247"/>
      <c r="G19" s="247">
        <f t="shared" si="23"/>
        <v>172.41218252872167</v>
      </c>
      <c r="H19" s="247">
        <f t="shared" si="23"/>
        <v>81.319741538832986</v>
      </c>
      <c r="I19" s="247">
        <f t="shared" si="23"/>
        <v>33.328075932445309</v>
      </c>
      <c r="J19" s="247">
        <f t="shared" si="23"/>
        <v>287.05999999999995</v>
      </c>
      <c r="K19" s="247"/>
      <c r="L19" s="247">
        <f t="shared" si="23"/>
        <v>178.21212239708044</v>
      </c>
      <c r="M19" s="247">
        <f t="shared" si="23"/>
        <v>82.980171904539247</v>
      </c>
      <c r="N19" s="247">
        <f t="shared" si="23"/>
        <v>34.456705698380276</v>
      </c>
      <c r="O19" s="247">
        <f t="shared" si="23"/>
        <v>295.649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9.8586622150831596E-2</v>
      </c>
      <c r="C26" s="302">
        <v>8.827282340716289E-3</v>
      </c>
      <c r="D26" s="302">
        <v>6.474011208850361E-2</v>
      </c>
      <c r="E26" s="302">
        <f>SUM(B26:D26)</f>
        <v>0.1721540165800515</v>
      </c>
      <c r="F26" s="303"/>
      <c r="G26" s="302">
        <v>7.2334071019743776E-2</v>
      </c>
      <c r="H26" s="302">
        <v>4.8898089949801118E-2</v>
      </c>
      <c r="I26" s="302">
        <v>4.478727738308444E-2</v>
      </c>
      <c r="J26" s="302">
        <f>SUM(G26:I26)</f>
        <v>0.16601943835262933</v>
      </c>
      <c r="K26" s="303"/>
      <c r="L26" s="302">
        <v>0.11041605270474961</v>
      </c>
      <c r="M26" s="302">
        <v>4.8063962540018254E-2</v>
      </c>
      <c r="N26" s="302">
        <v>5.6861858439132308E-2</v>
      </c>
      <c r="O26" s="302">
        <f>SUM(L26:N26)</f>
        <v>0.21534187368390015</v>
      </c>
    </row>
    <row r="27" spans="1:15" s="236" customFormat="1" x14ac:dyDescent="0.2">
      <c r="A27" s="237" t="str">
        <f>name!E$5</f>
        <v>Professional occupations</v>
      </c>
      <c r="B27" s="302">
        <v>0.14487423883653389</v>
      </c>
      <c r="C27" s="302">
        <v>5.5534762714503491E-3</v>
      </c>
      <c r="D27" s="302">
        <v>2.2185924482786355E-2</v>
      </c>
      <c r="E27" s="302">
        <f t="shared" ref="E27:E34" si="24">SUM(B27:D27)</f>
        <v>0.17261363959077058</v>
      </c>
      <c r="F27" s="303"/>
      <c r="G27" s="302">
        <v>0.13478627312067124</v>
      </c>
      <c r="H27" s="302">
        <v>6.8847252655836924E-2</v>
      </c>
      <c r="I27" s="302">
        <v>1.6701770413616632E-2</v>
      </c>
      <c r="J27" s="302">
        <f t="shared" ref="J27:J34" si="25">SUM(G27:I27)</f>
        <v>0.22033529619012482</v>
      </c>
      <c r="K27" s="303"/>
      <c r="L27" s="302">
        <v>0.24057757069610458</v>
      </c>
      <c r="M27" s="302">
        <v>0.11254287600139833</v>
      </c>
      <c r="N27" s="302">
        <v>1.1853613773435879E-2</v>
      </c>
      <c r="O27" s="302">
        <f t="shared" ref="O27:O34" si="26">SUM(L27:N27)</f>
        <v>0.36497406047093878</v>
      </c>
    </row>
    <row r="28" spans="1:15" s="236" customFormat="1" x14ac:dyDescent="0.2">
      <c r="A28" s="237" t="str">
        <f>name!E$6</f>
        <v>Associate professional occupations</v>
      </c>
      <c r="B28" s="302">
        <v>0.10331661892830465</v>
      </c>
      <c r="C28" s="302">
        <v>5.563083401655765E-3</v>
      </c>
      <c r="D28" s="302">
        <v>1.1216834004038691E-2</v>
      </c>
      <c r="E28" s="302">
        <f t="shared" si="24"/>
        <v>0.12009653633399911</v>
      </c>
      <c r="F28" s="303"/>
      <c r="G28" s="302">
        <v>8.4193234871764791E-2</v>
      </c>
      <c r="H28" s="302">
        <v>5.2666763612609621E-2</v>
      </c>
      <c r="I28" s="302">
        <v>7.5309597382934666E-3</v>
      </c>
      <c r="J28" s="302">
        <f t="shared" si="25"/>
        <v>0.14439095822266787</v>
      </c>
      <c r="K28" s="303"/>
      <c r="L28" s="302">
        <v>0.11420201545180138</v>
      </c>
      <c r="M28" s="302">
        <v>7.4227562252643792E-2</v>
      </c>
      <c r="N28" s="302">
        <v>7.5120060052081975E-3</v>
      </c>
      <c r="O28" s="302">
        <f t="shared" si="26"/>
        <v>0.19594158370965339</v>
      </c>
    </row>
    <row r="29" spans="1:15" s="236" customFormat="1" x14ac:dyDescent="0.2">
      <c r="A29" s="237" t="str">
        <f>name!E$7</f>
        <v>Administrative and secretarial occupations</v>
      </c>
      <c r="B29" s="302">
        <v>0.12090327570494049</v>
      </c>
      <c r="C29" s="302">
        <v>2.008883967190276E-2</v>
      </c>
      <c r="D29" s="302">
        <v>1.0012831348106065E-2</v>
      </c>
      <c r="E29" s="302">
        <f t="shared" si="24"/>
        <v>0.15100494672494932</v>
      </c>
      <c r="F29" s="303"/>
      <c r="G29" s="302">
        <v>7.6740801442515924E-2</v>
      </c>
      <c r="H29" s="302">
        <v>0.20504624971174787</v>
      </c>
      <c r="I29" s="302">
        <v>5.5119187929552537E-3</v>
      </c>
      <c r="J29" s="302">
        <f t="shared" si="25"/>
        <v>0.28729896994721904</v>
      </c>
      <c r="K29" s="303"/>
      <c r="L29" s="302">
        <v>6.4385919011800005E-2</v>
      </c>
      <c r="M29" s="302">
        <v>0.1860248191768207</v>
      </c>
      <c r="N29" s="302">
        <v>4.1489492155021368E-3</v>
      </c>
      <c r="O29" s="302">
        <f t="shared" si="26"/>
        <v>0.25455968740412283</v>
      </c>
    </row>
    <row r="30" spans="1:15" s="236" customFormat="1" x14ac:dyDescent="0.2">
      <c r="A30" s="237" t="str">
        <f>name!E$8</f>
        <v>Skilled trades occupations</v>
      </c>
      <c r="B30" s="302">
        <v>0.48419216986732427</v>
      </c>
      <c r="C30" s="302">
        <v>9.0558012414117983E-2</v>
      </c>
      <c r="D30" s="302">
        <v>2.1054261034858874</v>
      </c>
      <c r="E30" s="302">
        <f t="shared" si="24"/>
        <v>2.6801762857673297</v>
      </c>
      <c r="F30" s="303"/>
      <c r="G30" s="302">
        <v>0.24980788429679543</v>
      </c>
      <c r="H30" s="302">
        <v>0.1044678334475833</v>
      </c>
      <c r="I30" s="302">
        <v>1.4081798011325681</v>
      </c>
      <c r="J30" s="302">
        <f>SUM(G30:I30)</f>
        <v>1.7624555188769468</v>
      </c>
      <c r="K30" s="303"/>
      <c r="L30" s="302">
        <v>0.23819058248486277</v>
      </c>
      <c r="M30" s="302">
        <v>0.11324159482375475</v>
      </c>
      <c r="N30" s="302">
        <v>1.3961541289868189</v>
      </c>
      <c r="O30" s="302">
        <f t="shared" si="26"/>
        <v>1.7475863062954364</v>
      </c>
    </row>
    <row r="31" spans="1:15" s="236" customFormat="1" x14ac:dyDescent="0.2">
      <c r="A31" s="237" t="str">
        <f>name!E$9</f>
        <v>Caring, leisure and other service occupations</v>
      </c>
      <c r="B31" s="302">
        <v>8.169430174706345E-2</v>
      </c>
      <c r="C31" s="302">
        <v>8.7553448747438364E-3</v>
      </c>
      <c r="D31" s="302">
        <v>1.9577318676659305E-2</v>
      </c>
      <c r="E31" s="302">
        <f t="shared" si="24"/>
        <v>0.11002696529846659</v>
      </c>
      <c r="F31" s="303"/>
      <c r="G31" s="302">
        <v>3.8476098591356797E-2</v>
      </c>
      <c r="H31" s="302">
        <v>1.9574008224863642E-2</v>
      </c>
      <c r="I31" s="302">
        <v>1.1148983027277964E-2</v>
      </c>
      <c r="J31" s="302">
        <f t="shared" si="25"/>
        <v>6.9199089843498401E-2</v>
      </c>
      <c r="K31" s="303"/>
      <c r="L31" s="302">
        <v>4.2539391650269438E-2</v>
      </c>
      <c r="M31" s="302">
        <v>1.0473085536944742E-2</v>
      </c>
      <c r="N31" s="302">
        <v>1.2587881508288783E-2</v>
      </c>
      <c r="O31" s="302">
        <f t="shared" si="26"/>
        <v>6.5600358695502958E-2</v>
      </c>
    </row>
    <row r="32" spans="1:15" s="236" customFormat="1" x14ac:dyDescent="0.2">
      <c r="A32" s="237" t="str">
        <f>name!E$10</f>
        <v>Sales and customer service occupations</v>
      </c>
      <c r="B32" s="302">
        <v>3.975150158164404E-2</v>
      </c>
      <c r="C32" s="302">
        <v>1.7190645681433334E-2</v>
      </c>
      <c r="D32" s="302">
        <v>2.1217697437610171E-2</v>
      </c>
      <c r="E32" s="302">
        <f t="shared" si="24"/>
        <v>7.8159844700687542E-2</v>
      </c>
      <c r="F32" s="303"/>
      <c r="G32" s="302">
        <v>2.3514326937626253E-2</v>
      </c>
      <c r="H32" s="302">
        <v>4.6906066495918754E-2</v>
      </c>
      <c r="I32" s="302">
        <v>1.2186223122974042E-2</v>
      </c>
      <c r="J32" s="302">
        <f t="shared" si="25"/>
        <v>8.2606616556519047E-2</v>
      </c>
      <c r="K32" s="303"/>
      <c r="L32" s="302">
        <v>2.8082994094030405E-2</v>
      </c>
      <c r="M32" s="302">
        <v>4.4094962594732917E-2</v>
      </c>
      <c r="N32" s="302">
        <v>9.2562502197745655E-3</v>
      </c>
      <c r="O32" s="302">
        <f t="shared" si="26"/>
        <v>8.1434206908537893E-2</v>
      </c>
    </row>
    <row r="33" spans="1:15" s="236" customFormat="1" x14ac:dyDescent="0.2">
      <c r="A33" s="237" t="str">
        <f>name!E$11</f>
        <v>Process, plant and machine operatives</v>
      </c>
      <c r="B33" s="302">
        <v>0.23490384219595745</v>
      </c>
      <c r="C33" s="302">
        <v>2.4815907060860509E-2</v>
      </c>
      <c r="D33" s="302">
        <v>1.8537643907482641E-2</v>
      </c>
      <c r="E33" s="302">
        <f t="shared" si="24"/>
        <v>0.27825739316430059</v>
      </c>
      <c r="F33" s="303"/>
      <c r="G33" s="302">
        <v>0.10386310498012376</v>
      </c>
      <c r="H33" s="302">
        <v>2.9747610392152828E-2</v>
      </c>
      <c r="I33" s="302">
        <v>1.2737573315615596E-2</v>
      </c>
      <c r="J33" s="302">
        <f t="shared" si="25"/>
        <v>0.14634828868789218</v>
      </c>
      <c r="K33" s="303"/>
      <c r="L33" s="302">
        <v>0.1395491555735201</v>
      </c>
      <c r="M33" s="302">
        <v>4.1493773130621879E-2</v>
      </c>
      <c r="N33" s="302">
        <v>7.9650245211229584E-3</v>
      </c>
      <c r="O33" s="302">
        <f t="shared" si="26"/>
        <v>0.18900795322526495</v>
      </c>
    </row>
    <row r="34" spans="1:15" s="236" customFormat="1" x14ac:dyDescent="0.2">
      <c r="A34" s="237" t="str">
        <f>name!E$12</f>
        <v>Elementary occupations</v>
      </c>
      <c r="B34" s="302">
        <v>0.51370199139702954</v>
      </c>
      <c r="C34" s="302">
        <v>5.2574719147691032E-2</v>
      </c>
      <c r="D34" s="302">
        <v>0.12923366129472647</v>
      </c>
      <c r="E34" s="302">
        <f t="shared" si="24"/>
        <v>0.69551037183944708</v>
      </c>
      <c r="F34" s="303"/>
      <c r="G34" s="302">
        <v>0.20815387050124831</v>
      </c>
      <c r="H34" s="302">
        <v>7.1594286123344175E-2</v>
      </c>
      <c r="I34" s="302">
        <v>6.5597666697912671E-2</v>
      </c>
      <c r="J34" s="302">
        <f t="shared" si="25"/>
        <v>0.34534582332250519</v>
      </c>
      <c r="K34" s="303"/>
      <c r="L34" s="302">
        <v>0.18828316559365488</v>
      </c>
      <c r="M34" s="302">
        <v>2.3697401790945292E-2</v>
      </c>
      <c r="N34" s="302">
        <v>4.8573402222041359E-2</v>
      </c>
      <c r="O34" s="302">
        <f t="shared" si="26"/>
        <v>0.26055396960664151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1.8219245624096294</v>
      </c>
      <c r="C36" s="311">
        <f t="shared" ref="C36:O36" si="27">SUM(C26:C34)</f>
        <v>0.23392731086457186</v>
      </c>
      <c r="D36" s="311">
        <f t="shared" si="27"/>
        <v>2.4021481267258009</v>
      </c>
      <c r="E36" s="311">
        <f t="shared" si="27"/>
        <v>4.458000000000002</v>
      </c>
      <c r="F36" s="311"/>
      <c r="G36" s="311">
        <f t="shared" si="27"/>
        <v>0.99186966576184632</v>
      </c>
      <c r="H36" s="311">
        <f t="shared" si="27"/>
        <v>0.6477481606138582</v>
      </c>
      <c r="I36" s="311">
        <f t="shared" si="27"/>
        <v>1.5843821736242982</v>
      </c>
      <c r="J36" s="311">
        <f t="shared" si="27"/>
        <v>3.2240000000000029</v>
      </c>
      <c r="K36" s="311"/>
      <c r="L36" s="311">
        <f t="shared" si="27"/>
        <v>1.1662268472607931</v>
      </c>
      <c r="M36" s="311">
        <f t="shared" si="27"/>
        <v>0.65386003784788049</v>
      </c>
      <c r="N36" s="311">
        <f t="shared" si="27"/>
        <v>1.5549131148913251</v>
      </c>
      <c r="O36" s="311">
        <f t="shared" si="27"/>
        <v>3.3749999999999991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5.18372215675975E-2</v>
      </c>
      <c r="C43" s="302">
        <v>2.3621766450059854E-3</v>
      </c>
      <c r="D43" s="302">
        <v>2.9835656307119009E-2</v>
      </c>
      <c r="E43" s="302">
        <f>SUM(B43:D43)</f>
        <v>8.4035054519722499E-2</v>
      </c>
      <c r="F43" s="303"/>
      <c r="G43" s="302">
        <v>4.5586969787538179E-2</v>
      </c>
      <c r="H43" s="302">
        <v>6.1362906141834044E-4</v>
      </c>
      <c r="I43" s="302">
        <v>0</v>
      </c>
      <c r="J43" s="302">
        <f>SUM(G43:I43)</f>
        <v>4.6200598848956519E-2</v>
      </c>
      <c r="K43" s="303"/>
      <c r="L43" s="302">
        <v>2.6490322484234646E-2</v>
      </c>
      <c r="M43" s="302">
        <v>5.9481453025593783E-4</v>
      </c>
      <c r="N43" s="302">
        <v>0</v>
      </c>
      <c r="O43" s="302">
        <f>SUM(L43:N43)</f>
        <v>2.7085137014490585E-2</v>
      </c>
    </row>
    <row r="44" spans="1:15" s="236" customFormat="1" x14ac:dyDescent="0.2">
      <c r="A44" s="237" t="str">
        <f>name!E$5</f>
        <v>Professional occupations</v>
      </c>
      <c r="B44" s="302">
        <v>7.5064624714709552E-2</v>
      </c>
      <c r="C44" s="302">
        <v>4.7423813176549175E-3</v>
      </c>
      <c r="D44" s="302">
        <v>1.5963729656822186E-2</v>
      </c>
      <c r="E44" s="302">
        <f t="shared" ref="E44:E51" si="28">SUM(B44:D44)</f>
        <v>9.5770735689186662E-2</v>
      </c>
      <c r="F44" s="303"/>
      <c r="G44" s="302">
        <v>7.277500214926183E-2</v>
      </c>
      <c r="H44" s="302">
        <v>1.1396671908980806E-3</v>
      </c>
      <c r="I44" s="302">
        <v>0</v>
      </c>
      <c r="J44" s="302">
        <f t="shared" ref="J44:J46" si="29">SUM(G44:I44)</f>
        <v>7.3914669340159916E-2</v>
      </c>
      <c r="K44" s="303"/>
      <c r="L44" s="302">
        <v>4.9358965155583349E-2</v>
      </c>
      <c r="M44" s="302">
        <v>8.0614482186706113E-4</v>
      </c>
      <c r="N44" s="302">
        <v>0</v>
      </c>
      <c r="O44" s="302">
        <f t="shared" ref="O44:O51" si="30">SUM(L44:N44)</f>
        <v>5.0165109977450412E-2</v>
      </c>
    </row>
    <row r="45" spans="1:15" s="236" customFormat="1" x14ac:dyDescent="0.2">
      <c r="A45" s="237" t="str">
        <f>name!E$6</f>
        <v>Associate professional occupations</v>
      </c>
      <c r="B45" s="302">
        <v>4.8700357720258575E-2</v>
      </c>
      <c r="C45" s="302">
        <v>2.8020162826288965E-3</v>
      </c>
      <c r="D45" s="302">
        <v>2.0370773663564698E-2</v>
      </c>
      <c r="E45" s="302">
        <f t="shared" si="28"/>
        <v>7.187314766645217E-2</v>
      </c>
      <c r="F45" s="303"/>
      <c r="G45" s="302">
        <v>4.5131230546425663E-2</v>
      </c>
      <c r="H45" s="302">
        <v>6.9006489230919658E-4</v>
      </c>
      <c r="I45" s="302">
        <v>0</v>
      </c>
      <c r="J45" s="302">
        <f t="shared" si="29"/>
        <v>4.5821295438734859E-2</v>
      </c>
      <c r="K45" s="303"/>
      <c r="L45" s="302">
        <v>2.7494536342599411E-2</v>
      </c>
      <c r="M45" s="302">
        <v>4.6776956252012828E-4</v>
      </c>
      <c r="N45" s="302">
        <v>0</v>
      </c>
      <c r="O45" s="302">
        <f t="shared" si="30"/>
        <v>2.7962305905119538E-2</v>
      </c>
    </row>
    <row r="46" spans="1:15" s="236" customFormat="1" x14ac:dyDescent="0.2">
      <c r="A46" s="237" t="str">
        <f>name!E$7</f>
        <v>Administrative and secretarial occupations</v>
      </c>
      <c r="B46" s="302">
        <v>1.2135072510897106E-2</v>
      </c>
      <c r="C46" s="302">
        <v>4.1247257905424294E-3</v>
      </c>
      <c r="D46" s="302">
        <v>4.8358125266968317E-2</v>
      </c>
      <c r="E46" s="302">
        <f t="shared" si="28"/>
        <v>6.4617923568407856E-2</v>
      </c>
      <c r="F46" s="303"/>
      <c r="G46" s="302">
        <v>1.5876101696883704E-2</v>
      </c>
      <c r="H46" s="302">
        <v>1.7445310041455358E-3</v>
      </c>
      <c r="I46" s="302">
        <v>0</v>
      </c>
      <c r="J46" s="302">
        <f t="shared" si="29"/>
        <v>1.7620632701029239E-2</v>
      </c>
      <c r="K46" s="303"/>
      <c r="L46" s="302">
        <v>6.5221273483331826E-3</v>
      </c>
      <c r="M46" s="302">
        <v>7.3625117379160139E-4</v>
      </c>
      <c r="N46" s="302">
        <v>0</v>
      </c>
      <c r="O46" s="302">
        <f t="shared" si="30"/>
        <v>7.2583785221247837E-3</v>
      </c>
    </row>
    <row r="47" spans="1:15" s="236" customFormat="1" x14ac:dyDescent="0.2">
      <c r="A47" s="237" t="str">
        <f>name!E$8</f>
        <v>Skilled trades occupations</v>
      </c>
      <c r="B47" s="302">
        <v>0.14793858072362681</v>
      </c>
      <c r="C47" s="302">
        <v>4.5066050007819582E-3</v>
      </c>
      <c r="D47" s="302">
        <v>1.4713325103806702E-2</v>
      </c>
      <c r="E47" s="302">
        <f t="shared" si="28"/>
        <v>0.16715851082821548</v>
      </c>
      <c r="F47" s="303"/>
      <c r="G47" s="302">
        <v>9.2015026176324025E-2</v>
      </c>
      <c r="H47" s="302">
        <v>5.6722958205504353E-4</v>
      </c>
      <c r="I47" s="302">
        <v>0</v>
      </c>
      <c r="J47" s="302">
        <f>SUM(G47:I47)</f>
        <v>9.258225575837907E-2</v>
      </c>
      <c r="K47" s="303"/>
      <c r="L47" s="302">
        <v>4.092419572510915E-2</v>
      </c>
      <c r="M47" s="302">
        <v>2.0401146793882957E-4</v>
      </c>
      <c r="N47" s="302">
        <v>0</v>
      </c>
      <c r="O47" s="302">
        <f t="shared" si="30"/>
        <v>4.112820719304798E-2</v>
      </c>
    </row>
    <row r="48" spans="1:15" s="236" customFormat="1" x14ac:dyDescent="0.2">
      <c r="A48" s="237" t="str">
        <f>name!E$9</f>
        <v>Caring, leisure and other service occupations</v>
      </c>
      <c r="B48" s="302">
        <v>9.6780694964114979E-3</v>
      </c>
      <c r="C48" s="302">
        <v>5.83840178063287E-3</v>
      </c>
      <c r="D48" s="302">
        <v>6.7229365031658724E-3</v>
      </c>
      <c r="E48" s="302">
        <f t="shared" si="28"/>
        <v>2.2239407780210239E-2</v>
      </c>
      <c r="F48" s="303"/>
      <c r="G48" s="302">
        <v>9.6336282543720408E-3</v>
      </c>
      <c r="H48" s="302">
        <v>2.613433918246992E-3</v>
      </c>
      <c r="I48" s="302">
        <v>0</v>
      </c>
      <c r="J48" s="302">
        <f t="shared" ref="J48:J51" si="31">SUM(G48:I48)</f>
        <v>1.2247062172619033E-2</v>
      </c>
      <c r="K48" s="303"/>
      <c r="L48" s="302">
        <v>3.8547314093206274E-3</v>
      </c>
      <c r="M48" s="302">
        <v>1.6692627352085556E-3</v>
      </c>
      <c r="N48" s="302">
        <v>0</v>
      </c>
      <c r="O48" s="302">
        <f t="shared" si="30"/>
        <v>5.5239941445291828E-3</v>
      </c>
    </row>
    <row r="49" spans="1:15" s="236" customFormat="1" x14ac:dyDescent="0.2">
      <c r="A49" s="237" t="str">
        <f>name!E$10</f>
        <v>Sales and customer service occupations</v>
      </c>
      <c r="B49" s="302">
        <v>5.1591038972295441E-3</v>
      </c>
      <c r="C49" s="302">
        <v>5.5814187734495781E-3</v>
      </c>
      <c r="D49" s="302">
        <v>1.1570278619293238E-2</v>
      </c>
      <c r="E49" s="302">
        <f t="shared" si="28"/>
        <v>2.231080128997236E-2</v>
      </c>
      <c r="F49" s="303"/>
      <c r="G49" s="302">
        <v>4.8070572655130378E-3</v>
      </c>
      <c r="H49" s="302">
        <v>8.3683909906994748E-4</v>
      </c>
      <c r="I49" s="302">
        <v>0</v>
      </c>
      <c r="J49" s="302">
        <f t="shared" si="31"/>
        <v>5.6438963645829851E-3</v>
      </c>
      <c r="K49" s="303"/>
      <c r="L49" s="302">
        <v>2.7150511192218021E-3</v>
      </c>
      <c r="M49" s="302">
        <v>3.703045950442455E-4</v>
      </c>
      <c r="N49" s="302">
        <v>0</v>
      </c>
      <c r="O49" s="302">
        <f t="shared" si="30"/>
        <v>3.0853557142660475E-3</v>
      </c>
    </row>
    <row r="50" spans="1:15" s="236" customFormat="1" x14ac:dyDescent="0.2">
      <c r="A50" s="237" t="str">
        <f>name!E$11</f>
        <v>Process, plant and machine operatives</v>
      </c>
      <c r="B50" s="302">
        <v>0.10777510149670486</v>
      </c>
      <c r="C50" s="302">
        <v>8.6664334271769165E-3</v>
      </c>
      <c r="D50" s="302">
        <v>1.6374694968896847E-2</v>
      </c>
      <c r="E50" s="302">
        <f t="shared" si="28"/>
        <v>0.13281622989277864</v>
      </c>
      <c r="F50" s="303"/>
      <c r="G50" s="302">
        <v>6.1329682932698207E-2</v>
      </c>
      <c r="H50" s="302">
        <v>6.3132186510738851E-4</v>
      </c>
      <c r="I50" s="302">
        <v>0</v>
      </c>
      <c r="J50" s="302">
        <f t="shared" si="31"/>
        <v>6.1961004797805593E-2</v>
      </c>
      <c r="K50" s="303"/>
      <c r="L50" s="302">
        <v>2.6721480599175479E-2</v>
      </c>
      <c r="M50" s="302">
        <v>3.7384252709445488E-4</v>
      </c>
      <c r="N50" s="302">
        <v>0</v>
      </c>
      <c r="O50" s="302">
        <f t="shared" si="30"/>
        <v>2.7095323126269933E-2</v>
      </c>
    </row>
    <row r="51" spans="1:15" s="236" customFormat="1" x14ac:dyDescent="0.2">
      <c r="A51" s="237" t="str">
        <f>name!E$12</f>
        <v>Elementary occupations</v>
      </c>
      <c r="B51" s="302">
        <v>2.1178192439812556E-2</v>
      </c>
      <c r="C51" s="302">
        <v>5.5922190022983037E-3</v>
      </c>
      <c r="D51" s="302">
        <v>6.4407777322943158E-2</v>
      </c>
      <c r="E51" s="302">
        <f t="shared" si="28"/>
        <v>9.1178188765054013E-2</v>
      </c>
      <c r="F51" s="303"/>
      <c r="G51" s="302">
        <v>1.3203607379896501E-2</v>
      </c>
      <c r="H51" s="302">
        <v>8.049771978368294E-4</v>
      </c>
      <c r="I51" s="302">
        <v>0</v>
      </c>
      <c r="J51" s="302">
        <f t="shared" si="31"/>
        <v>1.4008584577733329E-2</v>
      </c>
      <c r="K51" s="303"/>
      <c r="L51" s="302">
        <v>5.3997218918939976E-3</v>
      </c>
      <c r="M51" s="302">
        <v>2.9646651080761534E-4</v>
      </c>
      <c r="N51" s="302">
        <v>0</v>
      </c>
      <c r="O51" s="302">
        <f t="shared" si="30"/>
        <v>5.696188402701613E-3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0.47946632456724803</v>
      </c>
      <c r="C53" s="311">
        <f t="shared" ref="C53:E53" si="32">SUM(C43:C51)</f>
        <v>4.4216378020171858E-2</v>
      </c>
      <c r="D53" s="311">
        <f t="shared" si="32"/>
        <v>0.22831729741258006</v>
      </c>
      <c r="E53" s="311">
        <f t="shared" si="32"/>
        <v>0.75199999999999989</v>
      </c>
      <c r="F53" s="311"/>
      <c r="G53" s="311">
        <f t="shared" ref="G53:J53" si="33">SUM(G43:G51)</f>
        <v>0.36035830618891318</v>
      </c>
      <c r="H53" s="311">
        <f t="shared" si="33"/>
        <v>9.6416938110873551E-3</v>
      </c>
      <c r="I53" s="311">
        <f t="shared" si="33"/>
        <v>0</v>
      </c>
      <c r="J53" s="311">
        <f t="shared" si="33"/>
        <v>0.37000000000000055</v>
      </c>
      <c r="K53" s="311"/>
      <c r="L53" s="311">
        <f t="shared" ref="L53:O53" si="34">SUM(L43:L51)</f>
        <v>0.18948113207547165</v>
      </c>
      <c r="M53" s="311">
        <f t="shared" si="34"/>
        <v>5.5188679245284306E-3</v>
      </c>
      <c r="N53" s="311">
        <f t="shared" si="34"/>
        <v>0</v>
      </c>
      <c r="O53" s="311">
        <f t="shared" si="34"/>
        <v>0.19500000000000006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0.53278832036411983</v>
      </c>
      <c r="C60" s="302">
        <v>3.4261293180338791E-2</v>
      </c>
      <c r="D60" s="302">
        <v>2.1544395102432397E-2</v>
      </c>
      <c r="E60" s="302">
        <f>SUM(B60:D60)</f>
        <v>0.58859400864689104</v>
      </c>
      <c r="F60" s="303"/>
      <c r="G60" s="302">
        <v>0.85583298908007288</v>
      </c>
      <c r="H60" s="302">
        <v>3.6637874116600189E-2</v>
      </c>
      <c r="I60" s="302">
        <v>1.6144851102061607E-2</v>
      </c>
      <c r="J60" s="302">
        <f>SUM(G60:I60)</f>
        <v>0.90861571429873478</v>
      </c>
      <c r="K60" s="303"/>
      <c r="L60" s="302">
        <v>0.64506692170593871</v>
      </c>
      <c r="M60" s="302">
        <v>3.24454776645626E-2</v>
      </c>
      <c r="N60" s="302">
        <v>1.1011203668727943E-2</v>
      </c>
      <c r="O60" s="302">
        <f>SUM(L60:N60)</f>
        <v>0.68852360303922933</v>
      </c>
    </row>
    <row r="61" spans="1:15" s="236" customFormat="1" x14ac:dyDescent="0.2">
      <c r="A61" s="237" t="str">
        <f>name!E$5</f>
        <v>Professional occupations</v>
      </c>
      <c r="B61" s="302">
        <v>0.41061604481816538</v>
      </c>
      <c r="C61" s="302">
        <v>2.396599884378996E-2</v>
      </c>
      <c r="D61" s="302">
        <v>2.2237659421667593E-2</v>
      </c>
      <c r="E61" s="302">
        <f t="shared" ref="E61:E68" si="35">SUM(B61:D61)</f>
        <v>0.45681970308362296</v>
      </c>
      <c r="F61" s="303"/>
      <c r="G61" s="302">
        <v>0.73111719721319424</v>
      </c>
      <c r="H61" s="302">
        <v>2.0522452343497116E-2</v>
      </c>
      <c r="I61" s="302">
        <v>2.2253763537923781E-2</v>
      </c>
      <c r="J61" s="302">
        <f t="shared" ref="J61:J63" si="36">SUM(G61:I61)</f>
        <v>0.77389341309461512</v>
      </c>
      <c r="K61" s="303"/>
      <c r="L61" s="302">
        <v>0.72668612540428168</v>
      </c>
      <c r="M61" s="302">
        <v>1.6321792157211884E-2</v>
      </c>
      <c r="N61" s="302">
        <v>2.1861496478746037E-2</v>
      </c>
      <c r="O61" s="302">
        <f t="shared" ref="O61:O68" si="37">SUM(L61:N61)</f>
        <v>0.76486941404023956</v>
      </c>
    </row>
    <row r="62" spans="1:15" s="236" customFormat="1" x14ac:dyDescent="0.2">
      <c r="A62" s="237" t="str">
        <f>name!E$6</f>
        <v>Associate professional occupations</v>
      </c>
      <c r="B62" s="302">
        <v>0.59591195416402121</v>
      </c>
      <c r="C62" s="302">
        <v>4.5419788481363937E-2</v>
      </c>
      <c r="D62" s="302">
        <v>1.0753142117589381E-2</v>
      </c>
      <c r="E62" s="302">
        <f t="shared" si="35"/>
        <v>0.65208488476297455</v>
      </c>
      <c r="F62" s="303"/>
      <c r="G62" s="302">
        <v>0.98986223547050822</v>
      </c>
      <c r="H62" s="302">
        <v>3.2689873853929262E-2</v>
      </c>
      <c r="I62" s="302">
        <v>6.6142061693771964E-3</v>
      </c>
      <c r="J62" s="302">
        <f t="shared" si="36"/>
        <v>1.0291663154938147</v>
      </c>
      <c r="K62" s="303"/>
      <c r="L62" s="302">
        <v>0.74881373456315925</v>
      </c>
      <c r="M62" s="302">
        <v>1.8786075732613559E-2</v>
      </c>
      <c r="N62" s="302">
        <v>3.5746769983856881E-3</v>
      </c>
      <c r="O62" s="302">
        <f t="shared" si="37"/>
        <v>0.77117448729415849</v>
      </c>
    </row>
    <row r="63" spans="1:15" s="236" customFormat="1" x14ac:dyDescent="0.2">
      <c r="A63" s="237" t="str">
        <f>name!E$7</f>
        <v>Administrative and secretarial occupations</v>
      </c>
      <c r="B63" s="302">
        <v>0.34859791932969608</v>
      </c>
      <c r="C63" s="302">
        <v>0.1223423420512172</v>
      </c>
      <c r="D63" s="302">
        <v>1.1355684972985121E-2</v>
      </c>
      <c r="E63" s="302">
        <f t="shared" si="35"/>
        <v>0.48229594635389839</v>
      </c>
      <c r="F63" s="303"/>
      <c r="G63" s="302">
        <v>0.52583751431092496</v>
      </c>
      <c r="H63" s="302">
        <v>7.0149688288199147E-2</v>
      </c>
      <c r="I63" s="302">
        <v>7.640522258664054E-3</v>
      </c>
      <c r="J63" s="302">
        <f t="shared" si="36"/>
        <v>0.60362772485778815</v>
      </c>
      <c r="K63" s="303"/>
      <c r="L63" s="302">
        <v>0.37655229090322601</v>
      </c>
      <c r="M63" s="302">
        <v>5.2218248197574736E-2</v>
      </c>
      <c r="N63" s="302">
        <v>3.4747585956540093E-3</v>
      </c>
      <c r="O63" s="302">
        <f t="shared" si="37"/>
        <v>0.43224529769645476</v>
      </c>
    </row>
    <row r="64" spans="1:15" s="236" customFormat="1" x14ac:dyDescent="0.2">
      <c r="A64" s="237" t="str">
        <f>name!E$8</f>
        <v>Skilled trades occupations</v>
      </c>
      <c r="B64" s="302">
        <v>0.85587634015183178</v>
      </c>
      <c r="C64" s="302">
        <v>5.1398626955684409E-2</v>
      </c>
      <c r="D64" s="302">
        <v>0.11073804177613801</v>
      </c>
      <c r="E64" s="302">
        <f t="shared" si="35"/>
        <v>1.0180130088836543</v>
      </c>
      <c r="F64" s="303"/>
      <c r="G64" s="302">
        <v>0.98089876433509626</v>
      </c>
      <c r="H64" s="302">
        <v>2.6128249601413783E-2</v>
      </c>
      <c r="I64" s="302">
        <v>5.6874756331229126E-2</v>
      </c>
      <c r="J64" s="302">
        <f>SUM(G64:I64)</f>
        <v>1.0639017702677391</v>
      </c>
      <c r="K64" s="303"/>
      <c r="L64" s="302">
        <v>0.6411797644811037</v>
      </c>
      <c r="M64" s="302">
        <v>1.5699109072383401E-2</v>
      </c>
      <c r="N64" s="302">
        <v>4.1442966533679772E-2</v>
      </c>
      <c r="O64" s="302">
        <f t="shared" si="37"/>
        <v>0.6983218400871668</v>
      </c>
    </row>
    <row r="65" spans="1:15" s="236" customFormat="1" x14ac:dyDescent="0.2">
      <c r="A65" s="237" t="str">
        <f>name!E$9</f>
        <v>Caring, leisure and other service occupations</v>
      </c>
      <c r="B65" s="302">
        <v>4.7276310426743393E-2</v>
      </c>
      <c r="C65" s="302">
        <v>2.0583695614316333E-2</v>
      </c>
      <c r="D65" s="302">
        <v>6.9227482775354064E-3</v>
      </c>
      <c r="E65" s="302">
        <f t="shared" si="35"/>
        <v>7.4782754318595129E-2</v>
      </c>
      <c r="F65" s="303"/>
      <c r="G65" s="302">
        <v>6.4978621411981102E-2</v>
      </c>
      <c r="H65" s="302">
        <v>1.0628241748163262E-2</v>
      </c>
      <c r="I65" s="302">
        <v>5.6715707139670182E-3</v>
      </c>
      <c r="J65" s="302">
        <f t="shared" ref="J65:J68" si="38">SUM(G65:I65)</f>
        <v>8.1278433874111378E-2</v>
      </c>
      <c r="K65" s="303"/>
      <c r="L65" s="302">
        <v>4.8792889065410079E-2</v>
      </c>
      <c r="M65" s="302">
        <v>7.231147336718851E-3</v>
      </c>
      <c r="N65" s="302">
        <v>5.8742901912807646E-3</v>
      </c>
      <c r="O65" s="302">
        <f t="shared" si="37"/>
        <v>6.1898326593409693E-2</v>
      </c>
    </row>
    <row r="66" spans="1:15" s="236" customFormat="1" x14ac:dyDescent="0.2">
      <c r="A66" s="237" t="str">
        <f>name!E$10</f>
        <v>Sales and customer service occupations</v>
      </c>
      <c r="B66" s="302">
        <v>0.12553085467061689</v>
      </c>
      <c r="C66" s="302">
        <v>0.11526583762519529</v>
      </c>
      <c r="D66" s="302">
        <v>1.0049905987146073E-2</v>
      </c>
      <c r="E66" s="302">
        <f t="shared" si="35"/>
        <v>0.25084659828295824</v>
      </c>
      <c r="F66" s="303"/>
      <c r="G66" s="302">
        <v>0.16878998561477215</v>
      </c>
      <c r="H66" s="302">
        <v>6.7884750923783127E-2</v>
      </c>
      <c r="I66" s="302">
        <v>5.5007299842228527E-3</v>
      </c>
      <c r="J66" s="302">
        <f t="shared" si="38"/>
        <v>0.24217546652277813</v>
      </c>
      <c r="K66" s="303"/>
      <c r="L66" s="302">
        <v>0.12949811551347312</v>
      </c>
      <c r="M66" s="302">
        <v>5.1883748475041437E-2</v>
      </c>
      <c r="N66" s="302">
        <v>4.7712919104809506E-3</v>
      </c>
      <c r="O66" s="302">
        <f t="shared" si="37"/>
        <v>0.1861531558989955</v>
      </c>
    </row>
    <row r="67" spans="1:15" s="236" customFormat="1" x14ac:dyDescent="0.2">
      <c r="A67" s="237" t="str">
        <f>name!E$11</f>
        <v>Process, plant and machine operatives</v>
      </c>
      <c r="B67" s="302">
        <v>2.6062493838334704</v>
      </c>
      <c r="C67" s="302">
        <v>0.2763932942481333</v>
      </c>
      <c r="D67" s="302">
        <v>3.3198167159927752E-2</v>
      </c>
      <c r="E67" s="302">
        <f t="shared" si="35"/>
        <v>2.9158408452415316</v>
      </c>
      <c r="F67" s="303"/>
      <c r="G67" s="302">
        <v>2.9928968137442964</v>
      </c>
      <c r="H67" s="302">
        <v>0.16755428141841644</v>
      </c>
      <c r="I67" s="302">
        <v>2.3639202781283772E-2</v>
      </c>
      <c r="J67" s="302">
        <f t="shared" si="38"/>
        <v>3.1840902979439969</v>
      </c>
      <c r="K67" s="303"/>
      <c r="L67" s="302">
        <v>2.3000622303824998</v>
      </c>
      <c r="M67" s="302">
        <v>0.12792615992101491</v>
      </c>
      <c r="N67" s="302">
        <v>1.8728036773989886E-2</v>
      </c>
      <c r="O67" s="302">
        <f t="shared" si="37"/>
        <v>2.4467164270775048</v>
      </c>
    </row>
    <row r="68" spans="1:15" s="236" customFormat="1" x14ac:dyDescent="0.2">
      <c r="A68" s="237" t="str">
        <f>name!E$12</f>
        <v>Elementary occupations</v>
      </c>
      <c r="B68" s="302">
        <v>0.96749354919837194</v>
      </c>
      <c r="C68" s="302">
        <v>0.27991384143135323</v>
      </c>
      <c r="D68" s="302">
        <v>2.1314859796153336E-2</v>
      </c>
      <c r="E68" s="302">
        <f t="shared" si="35"/>
        <v>1.2687222504258786</v>
      </c>
      <c r="F68" s="303"/>
      <c r="G68" s="302">
        <v>1.0864782602962546</v>
      </c>
      <c r="H68" s="302">
        <v>0.14408966246339328</v>
      </c>
      <c r="I68" s="302">
        <v>7.6829408867776462E-3</v>
      </c>
      <c r="J68" s="302">
        <f t="shared" si="38"/>
        <v>1.2382508636464256</v>
      </c>
      <c r="K68" s="303"/>
      <c r="L68" s="302">
        <v>0.66446425304505552</v>
      </c>
      <c r="M68" s="302">
        <v>0.10074633187051628</v>
      </c>
      <c r="N68" s="302">
        <v>8.8868633572732302E-3</v>
      </c>
      <c r="O68" s="302">
        <f t="shared" si="37"/>
        <v>0.77409744827284499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6.4903406769570369</v>
      </c>
      <c r="C70" s="311">
        <f t="shared" ref="C70:E70" si="39">SUM(C60:C68)</f>
        <v>0.96954471843139245</v>
      </c>
      <c r="D70" s="311">
        <f t="shared" si="39"/>
        <v>0.24811460461157508</v>
      </c>
      <c r="E70" s="311">
        <f t="shared" si="39"/>
        <v>7.7080000000000046</v>
      </c>
      <c r="F70" s="311"/>
      <c r="G70" s="311">
        <f t="shared" ref="G70:J70" si="40">SUM(G60:G68)</f>
        <v>8.3966923814771022</v>
      </c>
      <c r="H70" s="311">
        <f t="shared" si="40"/>
        <v>0.57628507475739554</v>
      </c>
      <c r="I70" s="311">
        <f t="shared" si="40"/>
        <v>0.15202254376550703</v>
      </c>
      <c r="J70" s="311">
        <f t="shared" si="40"/>
        <v>9.1250000000000036</v>
      </c>
      <c r="K70" s="311"/>
      <c r="L70" s="311">
        <f t="shared" ref="L70:O70" si="41">SUM(L60:L68)</f>
        <v>6.2811163250641471</v>
      </c>
      <c r="M70" s="311">
        <f t="shared" si="41"/>
        <v>0.42325809042763762</v>
      </c>
      <c r="N70" s="311">
        <f t="shared" si="41"/>
        <v>0.11962558450821828</v>
      </c>
      <c r="O70" s="311">
        <f t="shared" si="41"/>
        <v>6.8240000000000043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0.38092931563676219</v>
      </c>
      <c r="C77" s="302">
        <v>1.0964504582483889E-2</v>
      </c>
      <c r="D77" s="302">
        <v>2.376103428292194E-2</v>
      </c>
      <c r="E77" s="302">
        <f>SUM(B77:D77)</f>
        <v>0.41565485450216799</v>
      </c>
      <c r="F77" s="303"/>
      <c r="G77" s="302">
        <v>0.45269980934434284</v>
      </c>
      <c r="H77" s="302">
        <v>3.4927543402200077E-2</v>
      </c>
      <c r="I77" s="302">
        <v>2.6419199873117954E-2</v>
      </c>
      <c r="J77" s="302">
        <f>SUM(G77:I77)</f>
        <v>0.51404655261966081</v>
      </c>
      <c r="K77" s="303"/>
      <c r="L77" s="302">
        <v>0.48460626465447276</v>
      </c>
      <c r="M77" s="302">
        <v>4.3423549240349378E-2</v>
      </c>
      <c r="N77" s="302">
        <v>2.8670904996768453E-2</v>
      </c>
      <c r="O77" s="302">
        <f>SUM(L77:N77)</f>
        <v>0.55670071889159067</v>
      </c>
    </row>
    <row r="78" spans="1:15" s="236" customFormat="1" x14ac:dyDescent="0.2">
      <c r="A78" s="237" t="str">
        <f>name!E$5</f>
        <v>Professional occupations</v>
      </c>
      <c r="B78" s="302">
        <v>0.51463438911926995</v>
      </c>
      <c r="C78" s="302">
        <v>8.9039311141237282E-3</v>
      </c>
      <c r="D78" s="302">
        <v>1.5830034769000127E-2</v>
      </c>
      <c r="E78" s="302">
        <f t="shared" ref="E78:E85" si="42">SUM(B78:D78)</f>
        <v>0.53936835500239377</v>
      </c>
      <c r="F78" s="303"/>
      <c r="G78" s="302">
        <v>0.66890558485933216</v>
      </c>
      <c r="H78" s="302">
        <v>2.6023869743886655E-2</v>
      </c>
      <c r="I78" s="302">
        <v>1.2015737043848999E-2</v>
      </c>
      <c r="J78" s="302">
        <f t="shared" ref="J78:J80" si="43">SUM(G78:I78)</f>
        <v>0.70694519164706782</v>
      </c>
      <c r="K78" s="303"/>
      <c r="L78" s="302">
        <v>0.8113677215363464</v>
      </c>
      <c r="M78" s="302">
        <v>3.1058615838666717E-2</v>
      </c>
      <c r="N78" s="302">
        <v>9.0951475950678852E-3</v>
      </c>
      <c r="O78" s="302">
        <f t="shared" ref="O78:O85" si="44">SUM(L78:N78)</f>
        <v>0.85152148497008107</v>
      </c>
    </row>
    <row r="79" spans="1:15" s="236" customFormat="1" x14ac:dyDescent="0.2">
      <c r="A79" s="237" t="str">
        <f>name!E$6</f>
        <v>Associate professional occupations</v>
      </c>
      <c r="B79" s="302">
        <v>0.35738654184674656</v>
      </c>
      <c r="C79" s="302">
        <v>9.9851692134161965E-3</v>
      </c>
      <c r="D79" s="302">
        <v>8.4221209294218728E-3</v>
      </c>
      <c r="E79" s="302">
        <f t="shared" si="42"/>
        <v>0.3757938319895846</v>
      </c>
      <c r="F79" s="303"/>
      <c r="G79" s="302">
        <v>0.43910557171733344</v>
      </c>
      <c r="H79" s="302">
        <v>2.2915444796430179E-2</v>
      </c>
      <c r="I79" s="302">
        <v>7.3878255825782987E-3</v>
      </c>
      <c r="J79" s="302">
        <f t="shared" si="43"/>
        <v>0.46940884209634187</v>
      </c>
      <c r="K79" s="303"/>
      <c r="L79" s="302">
        <v>0.42841011570986959</v>
      </c>
      <c r="M79" s="302">
        <v>2.4257267505258112E-2</v>
      </c>
      <c r="N79" s="302">
        <v>8.0280992951486489E-3</v>
      </c>
      <c r="O79" s="302">
        <f t="shared" si="44"/>
        <v>0.46069548251027631</v>
      </c>
    </row>
    <row r="80" spans="1:15" s="236" customFormat="1" x14ac:dyDescent="0.2">
      <c r="A80" s="237" t="str">
        <f>name!E$7</f>
        <v>Administrative and secretarial occupations</v>
      </c>
      <c r="B80" s="302">
        <v>0.18620407275474837</v>
      </c>
      <c r="C80" s="302">
        <v>3.4573177612429312E-2</v>
      </c>
      <c r="D80" s="302">
        <v>6.1655275626145258E-3</v>
      </c>
      <c r="E80" s="302">
        <f t="shared" si="42"/>
        <v>0.2269427779297922</v>
      </c>
      <c r="F80" s="303"/>
      <c r="G80" s="302">
        <v>0.19152948224069211</v>
      </c>
      <c r="H80" s="302">
        <v>7.2633019463825665E-2</v>
      </c>
      <c r="I80" s="302">
        <v>9.5637369966841031E-3</v>
      </c>
      <c r="J80" s="302">
        <f t="shared" si="43"/>
        <v>0.27372623870120188</v>
      </c>
      <c r="K80" s="303"/>
      <c r="L80" s="302">
        <v>0.14624022919111671</v>
      </c>
      <c r="M80" s="302">
        <v>6.6652143976676903E-2</v>
      </c>
      <c r="N80" s="302">
        <v>7.056629475124007E-3</v>
      </c>
      <c r="O80" s="302">
        <f t="shared" si="44"/>
        <v>0.21994900264291761</v>
      </c>
    </row>
    <row r="81" spans="1:15" s="236" customFormat="1" x14ac:dyDescent="0.2">
      <c r="A81" s="237" t="str">
        <f>name!E$8</f>
        <v>Skilled trades occupations</v>
      </c>
      <c r="B81" s="302">
        <v>0.80390085244906928</v>
      </c>
      <c r="C81" s="302">
        <v>1.2790284694709974E-2</v>
      </c>
      <c r="D81" s="302">
        <v>4.9687765386592267E-2</v>
      </c>
      <c r="E81" s="302">
        <f t="shared" si="42"/>
        <v>0.86637890253037153</v>
      </c>
      <c r="F81" s="303"/>
      <c r="G81" s="302">
        <v>0.69953607239334503</v>
      </c>
      <c r="H81" s="302">
        <v>2.1563466240428965E-2</v>
      </c>
      <c r="I81" s="302">
        <v>2.1982797110665534E-2</v>
      </c>
      <c r="J81" s="302">
        <f>SUM(G81:I81)</f>
        <v>0.74308233574443949</v>
      </c>
      <c r="K81" s="303"/>
      <c r="L81" s="302">
        <v>0.60226112344417948</v>
      </c>
      <c r="M81" s="302">
        <v>2.2602758318210989E-2</v>
      </c>
      <c r="N81" s="302">
        <v>2.7401036724704148E-2</v>
      </c>
      <c r="O81" s="302">
        <f t="shared" si="44"/>
        <v>0.65226491848709467</v>
      </c>
    </row>
    <row r="82" spans="1:15" s="236" customFormat="1" x14ac:dyDescent="0.2">
      <c r="A82" s="237" t="str">
        <f>name!E$9</f>
        <v>Caring, leisure and other service occupations</v>
      </c>
      <c r="B82" s="302">
        <v>4.370451547622986E-2</v>
      </c>
      <c r="C82" s="302">
        <v>6.1911073455466013E-3</v>
      </c>
      <c r="D82" s="302">
        <v>3.7257853748250695E-3</v>
      </c>
      <c r="E82" s="302">
        <f t="shared" si="42"/>
        <v>5.3621408196601529E-2</v>
      </c>
      <c r="F82" s="303"/>
      <c r="G82" s="302">
        <v>3.9030528429746039E-2</v>
      </c>
      <c r="H82" s="302">
        <v>1.1012608490053174E-2</v>
      </c>
      <c r="I82" s="302">
        <v>9.615279017643882E-3</v>
      </c>
      <c r="J82" s="302">
        <f t="shared" ref="J82:J85" si="45">SUM(G82:I82)</f>
        <v>5.9658415937443095E-2</v>
      </c>
      <c r="K82" s="303"/>
      <c r="L82" s="302">
        <v>3.5050830876021281E-2</v>
      </c>
      <c r="M82" s="302">
        <v>1.037185316274891E-2</v>
      </c>
      <c r="N82" s="302">
        <v>1.4870365822825922E-2</v>
      </c>
      <c r="O82" s="302">
        <f t="shared" si="44"/>
        <v>6.0293049861596115E-2</v>
      </c>
    </row>
    <row r="83" spans="1:15" s="236" customFormat="1" x14ac:dyDescent="0.2">
      <c r="A83" s="237" t="str">
        <f>name!E$10</f>
        <v>Sales and customer service occupations</v>
      </c>
      <c r="B83" s="302">
        <v>9.3003408169521393E-2</v>
      </c>
      <c r="C83" s="302">
        <v>9.2070405743482162E-3</v>
      </c>
      <c r="D83" s="302">
        <v>4.063781273203144E-3</v>
      </c>
      <c r="E83" s="302">
        <f t="shared" si="42"/>
        <v>0.10627423001707276</v>
      </c>
      <c r="F83" s="303"/>
      <c r="G83" s="302">
        <v>9.4280970677881853E-2</v>
      </c>
      <c r="H83" s="302">
        <v>1.9619470224742062E-2</v>
      </c>
      <c r="I83" s="302">
        <v>4.3013321214082851E-3</v>
      </c>
      <c r="J83" s="302">
        <f t="shared" si="45"/>
        <v>0.1182017730240322</v>
      </c>
      <c r="K83" s="303"/>
      <c r="L83" s="302">
        <v>9.7149107401690513E-2</v>
      </c>
      <c r="M83" s="302">
        <v>2.6499107079967273E-2</v>
      </c>
      <c r="N83" s="302">
        <v>5.0200787605768956E-3</v>
      </c>
      <c r="O83" s="302">
        <f t="shared" si="44"/>
        <v>0.12866829324223469</v>
      </c>
    </row>
    <row r="84" spans="1:15" s="236" customFormat="1" x14ac:dyDescent="0.2">
      <c r="A84" s="237" t="str">
        <f>name!E$11</f>
        <v>Process, plant and machine operatives</v>
      </c>
      <c r="B84" s="302">
        <v>0.31524822224850957</v>
      </c>
      <c r="C84" s="302">
        <v>1.3805410287653936E-2</v>
      </c>
      <c r="D84" s="302">
        <v>6.6688307578959289E-3</v>
      </c>
      <c r="E84" s="302">
        <f t="shared" si="42"/>
        <v>0.33572246329405941</v>
      </c>
      <c r="F84" s="303"/>
      <c r="G84" s="302">
        <v>0.25294599597127065</v>
      </c>
      <c r="H84" s="302">
        <v>2.1727402081849697E-2</v>
      </c>
      <c r="I84" s="302">
        <v>5.244327819027189E-3</v>
      </c>
      <c r="J84" s="302">
        <f t="shared" si="45"/>
        <v>0.27991772587214753</v>
      </c>
      <c r="K84" s="303"/>
      <c r="L84" s="302">
        <v>0.26483956576729173</v>
      </c>
      <c r="M84" s="302">
        <v>2.519776566973754E-2</v>
      </c>
      <c r="N84" s="302">
        <v>6.2626108093036276E-3</v>
      </c>
      <c r="O84" s="302">
        <f t="shared" si="44"/>
        <v>0.29629994224633288</v>
      </c>
    </row>
    <row r="85" spans="1:15" s="236" customFormat="1" x14ac:dyDescent="0.2">
      <c r="A85" s="237" t="str">
        <f>name!E$12</f>
        <v>Elementary occupations</v>
      </c>
      <c r="B85" s="302">
        <v>0.13927907581568538</v>
      </c>
      <c r="C85" s="302">
        <v>1.4455097956350861E-2</v>
      </c>
      <c r="D85" s="302">
        <v>9.5090027659176634E-3</v>
      </c>
      <c r="E85" s="302">
        <f t="shared" si="42"/>
        <v>0.16324317653795389</v>
      </c>
      <c r="F85" s="303"/>
      <c r="G85" s="302">
        <v>0.11249204958522342</v>
      </c>
      <c r="H85" s="302">
        <v>2.3929472632770725E-2</v>
      </c>
      <c r="I85" s="302">
        <v>1.0591402139676756E-2</v>
      </c>
      <c r="J85" s="302">
        <f t="shared" si="45"/>
        <v>0.14701292435767088</v>
      </c>
      <c r="K85" s="303"/>
      <c r="L85" s="302">
        <v>7.5305730897993445E-2</v>
      </c>
      <c r="M85" s="302">
        <v>2.0483854707377246E-2</v>
      </c>
      <c r="N85" s="302">
        <v>7.8175215425030659E-3</v>
      </c>
      <c r="O85" s="302">
        <f t="shared" si="44"/>
        <v>0.10360710714787376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2.8342903935165422</v>
      </c>
      <c r="C87" s="311">
        <f t="shared" ref="C87:E87" si="46">SUM(C77:C85)</f>
        <v>0.12087572338106271</v>
      </c>
      <c r="D87" s="311">
        <f t="shared" si="46"/>
        <v>0.12783388310239252</v>
      </c>
      <c r="E87" s="311">
        <f t="shared" si="46"/>
        <v>3.082999999999998</v>
      </c>
      <c r="F87" s="311"/>
      <c r="G87" s="311">
        <f t="shared" ref="G87:J87" si="47">SUM(G77:G85)</f>
        <v>2.9505260652191678</v>
      </c>
      <c r="H87" s="311">
        <f t="shared" si="47"/>
        <v>0.25435229707618717</v>
      </c>
      <c r="I87" s="311">
        <f t="shared" si="47"/>
        <v>0.107121637704651</v>
      </c>
      <c r="J87" s="311">
        <f t="shared" si="47"/>
        <v>3.3120000000000056</v>
      </c>
      <c r="K87" s="311"/>
      <c r="L87" s="311">
        <f t="shared" ref="L87:O87" si="48">SUM(L77:L85)</f>
        <v>2.9452306894789824</v>
      </c>
      <c r="M87" s="311">
        <f t="shared" si="48"/>
        <v>0.27054691549899307</v>
      </c>
      <c r="N87" s="311">
        <f t="shared" si="48"/>
        <v>0.11422239502202264</v>
      </c>
      <c r="O87" s="311">
        <f t="shared" si="48"/>
        <v>3.3299999999999979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2.4645532166636674</v>
      </c>
      <c r="C94" s="302">
        <v>8.7792338675460643E-2</v>
      </c>
      <c r="D94" s="302">
        <v>0.50194234707444274</v>
      </c>
      <c r="E94" s="302">
        <f>SUM(B94:D94)</f>
        <v>3.0542879024135705</v>
      </c>
      <c r="F94" s="303"/>
      <c r="G94" s="302">
        <v>2.9620123566843661</v>
      </c>
      <c r="H94" s="302">
        <v>0.2264147144679583</v>
      </c>
      <c r="I94" s="302">
        <v>0.31733278224405692</v>
      </c>
      <c r="J94" s="302">
        <f>SUM(G94:I94)</f>
        <v>3.5057598533963814</v>
      </c>
      <c r="K94" s="303"/>
      <c r="L94" s="302">
        <v>2.6927313457153743</v>
      </c>
      <c r="M94" s="302">
        <v>0.23595100795658822</v>
      </c>
      <c r="N94" s="302">
        <v>0.29574566599108826</v>
      </c>
      <c r="O94" s="302">
        <f>SUM(L94:N94)</f>
        <v>3.2244280196630508</v>
      </c>
    </row>
    <row r="95" spans="1:15" s="236" customFormat="1" x14ac:dyDescent="0.2">
      <c r="A95" s="237" t="str">
        <f>name!E$5</f>
        <v>Professional occupations</v>
      </c>
      <c r="B95" s="302">
        <v>2.7706731416644961</v>
      </c>
      <c r="C95" s="302">
        <v>8.3196875558893338E-2</v>
      </c>
      <c r="D95" s="302">
        <v>0.25662479415111905</v>
      </c>
      <c r="E95" s="302">
        <f t="shared" ref="E95:E102" si="49">SUM(B95:D95)</f>
        <v>3.1104948113745086</v>
      </c>
      <c r="F95" s="303"/>
      <c r="G95" s="302">
        <v>3.7225350164463018</v>
      </c>
      <c r="H95" s="302">
        <v>0.1949822650209628</v>
      </c>
      <c r="I95" s="302">
        <v>0.168410484838699</v>
      </c>
      <c r="J95" s="302">
        <f t="shared" ref="J95:J97" si="50">SUM(G95:I95)</f>
        <v>4.0859277663059634</v>
      </c>
      <c r="K95" s="303"/>
      <c r="L95" s="302">
        <v>4.0165724993847665</v>
      </c>
      <c r="M95" s="302">
        <v>0.1918274573081635</v>
      </c>
      <c r="N95" s="302">
        <v>0.13244207218814677</v>
      </c>
      <c r="O95" s="302">
        <f t="shared" ref="O95:O102" si="51">SUM(L95:N95)</f>
        <v>4.3408420288810774</v>
      </c>
    </row>
    <row r="96" spans="1:15" s="236" customFormat="1" x14ac:dyDescent="0.2">
      <c r="A96" s="237" t="str">
        <f>name!E$6</f>
        <v>Associate professional occupations</v>
      </c>
      <c r="B96" s="302">
        <v>2.0735460881533179</v>
      </c>
      <c r="C96" s="302">
        <v>0.13718744277534042</v>
      </c>
      <c r="D96" s="302">
        <v>0.23881527813849643</v>
      </c>
      <c r="E96" s="302">
        <f t="shared" si="49"/>
        <v>2.4495488090671547</v>
      </c>
      <c r="F96" s="303"/>
      <c r="G96" s="302">
        <v>2.5619015374634926</v>
      </c>
      <c r="H96" s="302">
        <v>0.27612109469327134</v>
      </c>
      <c r="I96" s="302">
        <v>0.16001620194761057</v>
      </c>
      <c r="J96" s="302">
        <f t="shared" si="50"/>
        <v>2.9980388341043742</v>
      </c>
      <c r="K96" s="303"/>
      <c r="L96" s="302">
        <v>2.239038420724758</v>
      </c>
      <c r="M96" s="302">
        <v>0.21829328597527842</v>
      </c>
      <c r="N96" s="302">
        <v>0.12767987176063417</v>
      </c>
      <c r="O96" s="302">
        <f t="shared" si="51"/>
        <v>2.5850115784606702</v>
      </c>
    </row>
    <row r="97" spans="1:15" s="236" customFormat="1" x14ac:dyDescent="0.2">
      <c r="A97" s="237" t="str">
        <f>name!E$7</f>
        <v>Administrative and secretarial occupations</v>
      </c>
      <c r="B97" s="302">
        <v>1.3667219824127879</v>
      </c>
      <c r="C97" s="302">
        <v>0.4920345627865727</v>
      </c>
      <c r="D97" s="302">
        <v>9.1973782613661459E-2</v>
      </c>
      <c r="E97" s="302">
        <f t="shared" si="49"/>
        <v>1.9507303278130221</v>
      </c>
      <c r="F97" s="303"/>
      <c r="G97" s="302">
        <v>1.4505141888240645</v>
      </c>
      <c r="H97" s="302">
        <v>0.59149454522074918</v>
      </c>
      <c r="I97" s="302">
        <v>5.4701410018183579E-2</v>
      </c>
      <c r="J97" s="302">
        <f t="shared" si="50"/>
        <v>2.0967101440629969</v>
      </c>
      <c r="K97" s="303"/>
      <c r="L97" s="302">
        <v>1.0749700762388781</v>
      </c>
      <c r="M97" s="302">
        <v>0.41123435602072389</v>
      </c>
      <c r="N97" s="302">
        <v>5.3462524153721838E-2</v>
      </c>
      <c r="O97" s="302">
        <f t="shared" si="51"/>
        <v>1.5396669564133239</v>
      </c>
    </row>
    <row r="98" spans="1:15" s="236" customFormat="1" x14ac:dyDescent="0.2">
      <c r="A98" s="237" t="str">
        <f>name!E$8</f>
        <v>Skilled trades occupations</v>
      </c>
      <c r="B98" s="302">
        <v>7.5192040249014562</v>
      </c>
      <c r="C98" s="302">
        <v>0.18198269281500393</v>
      </c>
      <c r="D98" s="302">
        <v>1.4406896977809751</v>
      </c>
      <c r="E98" s="302">
        <f t="shared" si="49"/>
        <v>9.1418764154974355</v>
      </c>
      <c r="F98" s="303"/>
      <c r="G98" s="302">
        <v>6.3524200002306737</v>
      </c>
      <c r="H98" s="302">
        <v>0.27587047727561659</v>
      </c>
      <c r="I98" s="302">
        <v>0.59303327205381384</v>
      </c>
      <c r="J98" s="302">
        <f>SUM(G98:I98)</f>
        <v>7.2213237495601046</v>
      </c>
      <c r="K98" s="303"/>
      <c r="L98" s="302">
        <v>4.983848287635178</v>
      </c>
      <c r="M98" s="302">
        <v>0.26672335465669028</v>
      </c>
      <c r="N98" s="302">
        <v>0.49819358495861621</v>
      </c>
      <c r="O98" s="302">
        <f t="shared" si="51"/>
        <v>5.7487652272504848</v>
      </c>
    </row>
    <row r="99" spans="1:15" s="236" customFormat="1" x14ac:dyDescent="0.2">
      <c r="A99" s="237" t="str">
        <f>name!E$9</f>
        <v>Caring, leisure and other service occupations</v>
      </c>
      <c r="B99" s="302">
        <v>0.25803227520377287</v>
      </c>
      <c r="C99" s="302">
        <v>4.9303705545971854E-2</v>
      </c>
      <c r="D99" s="302">
        <v>5.5947967277903854E-2</v>
      </c>
      <c r="E99" s="302">
        <f t="shared" si="49"/>
        <v>0.36328394802764857</v>
      </c>
      <c r="F99" s="303"/>
      <c r="G99" s="302">
        <v>0.27718497462005603</v>
      </c>
      <c r="H99" s="302">
        <v>6.9836575410864091E-2</v>
      </c>
      <c r="I99" s="302">
        <v>6.1986278114369117E-2</v>
      </c>
      <c r="J99" s="302">
        <f t="shared" ref="J99:J102" si="52">SUM(G99:I99)</f>
        <v>0.40900782814528924</v>
      </c>
      <c r="K99" s="303"/>
      <c r="L99" s="302">
        <v>0.28692954000472964</v>
      </c>
      <c r="M99" s="302">
        <v>5.3842570216368742E-2</v>
      </c>
      <c r="N99" s="302">
        <v>6.7314414251510996E-2</v>
      </c>
      <c r="O99" s="302">
        <f t="shared" si="51"/>
        <v>0.4080865244726094</v>
      </c>
    </row>
    <row r="100" spans="1:15" s="236" customFormat="1" x14ac:dyDescent="0.2">
      <c r="A100" s="237" t="str">
        <f>name!E$10</f>
        <v>Sales and customer service occupations</v>
      </c>
      <c r="B100" s="302">
        <v>0.55405486924904834</v>
      </c>
      <c r="C100" s="302">
        <v>0.15300333890720741</v>
      </c>
      <c r="D100" s="302">
        <v>9.2213291922598278E-2</v>
      </c>
      <c r="E100" s="302">
        <f t="shared" si="49"/>
        <v>0.79927150007885406</v>
      </c>
      <c r="F100" s="303"/>
      <c r="G100" s="302">
        <v>0.55091342666187315</v>
      </c>
      <c r="H100" s="302">
        <v>0.23380528296359204</v>
      </c>
      <c r="I100" s="302">
        <v>4.1824996192675851E-2</v>
      </c>
      <c r="J100" s="302">
        <f t="shared" si="52"/>
        <v>0.82654370581814107</v>
      </c>
      <c r="K100" s="303"/>
      <c r="L100" s="302">
        <v>0.51226878454065183</v>
      </c>
      <c r="M100" s="302">
        <v>0.22072808477790487</v>
      </c>
      <c r="N100" s="302">
        <v>3.2146056952172465E-2</v>
      </c>
      <c r="O100" s="302">
        <f t="shared" si="51"/>
        <v>0.76514292627072911</v>
      </c>
    </row>
    <row r="101" spans="1:15" s="236" customFormat="1" x14ac:dyDescent="0.2">
      <c r="A101" s="237" t="str">
        <f>name!E$11</f>
        <v>Process, plant and machine operatives</v>
      </c>
      <c r="B101" s="302">
        <v>5.2444400750249702</v>
      </c>
      <c r="C101" s="302">
        <v>0.24666311589263182</v>
      </c>
      <c r="D101" s="302">
        <v>0.28478114719530118</v>
      </c>
      <c r="E101" s="302">
        <f t="shared" si="49"/>
        <v>5.7758843381129035</v>
      </c>
      <c r="F101" s="303"/>
      <c r="G101" s="302">
        <v>4.4554075533013586</v>
      </c>
      <c r="H101" s="302">
        <v>0.43736654765834182</v>
      </c>
      <c r="I101" s="302">
        <v>0.18883475956825846</v>
      </c>
      <c r="J101" s="302">
        <f t="shared" si="52"/>
        <v>5.0816088605279592</v>
      </c>
      <c r="K101" s="303"/>
      <c r="L101" s="302">
        <v>4.335549607765441</v>
      </c>
      <c r="M101" s="302">
        <v>0.53350673926184622</v>
      </c>
      <c r="N101" s="302">
        <v>0.18076672401769694</v>
      </c>
      <c r="O101" s="302">
        <f t="shared" si="51"/>
        <v>5.0498230710449841</v>
      </c>
    </row>
    <row r="102" spans="1:15" s="236" customFormat="1" x14ac:dyDescent="0.2">
      <c r="A102" s="237" t="str">
        <f>name!E$12</f>
        <v>Elementary occupations</v>
      </c>
      <c r="B102" s="302">
        <v>1.605477229889942</v>
      </c>
      <c r="C102" s="302">
        <v>0.27782506195113582</v>
      </c>
      <c r="D102" s="302">
        <v>0.28331965577375107</v>
      </c>
      <c r="E102" s="302">
        <f t="shared" si="49"/>
        <v>2.166621947614829</v>
      </c>
      <c r="F102" s="303"/>
      <c r="G102" s="302">
        <v>1.3716550086073309</v>
      </c>
      <c r="H102" s="302">
        <v>0.42769043897632425</v>
      </c>
      <c r="I102" s="302">
        <v>0.15373381049511864</v>
      </c>
      <c r="J102" s="302">
        <f t="shared" si="52"/>
        <v>1.9530792580787739</v>
      </c>
      <c r="K102" s="303"/>
      <c r="L102" s="302">
        <v>0.78542309623057993</v>
      </c>
      <c r="M102" s="302">
        <v>0.28334486756241345</v>
      </c>
      <c r="N102" s="302">
        <v>0.12946570375011857</v>
      </c>
      <c r="O102" s="302">
        <f t="shared" si="51"/>
        <v>1.198233667543112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23.856702903163459</v>
      </c>
      <c r="C104" s="311">
        <f t="shared" ref="C104:E104" si="53">SUM(C94:C102)</f>
        <v>1.708989134908218</v>
      </c>
      <c r="D104" s="311">
        <f t="shared" si="53"/>
        <v>3.2463079619282484</v>
      </c>
      <c r="E104" s="311">
        <f t="shared" si="53"/>
        <v>28.81199999999993</v>
      </c>
      <c r="F104" s="311"/>
      <c r="G104" s="311">
        <f t="shared" ref="G104:J104" si="54">SUM(G94:G102)</f>
        <v>23.704544062839517</v>
      </c>
      <c r="H104" s="311">
        <f t="shared" si="54"/>
        <v>2.7335819416876803</v>
      </c>
      <c r="I104" s="311">
        <f t="shared" si="54"/>
        <v>1.739873995472786</v>
      </c>
      <c r="J104" s="311">
        <f t="shared" si="54"/>
        <v>28.177999999999983</v>
      </c>
      <c r="K104" s="311"/>
      <c r="L104" s="311">
        <f t="shared" ref="L104:O104" si="55">SUM(L94:L102)</f>
        <v>20.927331658240359</v>
      </c>
      <c r="M104" s="311">
        <f t="shared" si="55"/>
        <v>2.4154517237359778</v>
      </c>
      <c r="N104" s="311">
        <f t="shared" si="55"/>
        <v>1.5172166180237061</v>
      </c>
      <c r="O104" s="311">
        <f t="shared" si="55"/>
        <v>24.860000000000039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0.10910670152006548</v>
      </c>
      <c r="C111" s="302">
        <v>5.8984889574131812E-3</v>
      </c>
      <c r="D111" s="302">
        <v>1.8212128136049586E-2</v>
      </c>
      <c r="E111" s="302">
        <f>SUM(B111:D111)</f>
        <v>0.13321731861352826</v>
      </c>
      <c r="F111" s="303"/>
      <c r="G111" s="302">
        <v>3.9993855098603683E-2</v>
      </c>
      <c r="H111" s="302">
        <v>1.5881450236659499E-3</v>
      </c>
      <c r="I111" s="302">
        <v>0</v>
      </c>
      <c r="J111" s="302">
        <f>SUM(G111:I111)</f>
        <v>4.1582000122269633E-2</v>
      </c>
      <c r="K111" s="303"/>
      <c r="L111" s="302">
        <v>3.9904430933382806E-2</v>
      </c>
      <c r="M111" s="302">
        <v>1.5643661319078551E-3</v>
      </c>
      <c r="N111" s="302">
        <v>0</v>
      </c>
      <c r="O111" s="302">
        <f>SUM(L111:N111)</f>
        <v>4.1468797065290663E-2</v>
      </c>
    </row>
    <row r="112" spans="1:15" s="236" customFormat="1" x14ac:dyDescent="0.2">
      <c r="A112" s="237" t="str">
        <f>name!E$5</f>
        <v>Professional occupations</v>
      </c>
      <c r="B112" s="302">
        <v>0.19142563471585533</v>
      </c>
      <c r="C112" s="302">
        <v>7.7832083253823814E-3</v>
      </c>
      <c r="D112" s="302">
        <v>2.2645653368328508E-2</v>
      </c>
      <c r="E112" s="302">
        <f t="shared" ref="E112:E119" si="56">SUM(B112:D112)</f>
        <v>0.22185449640956623</v>
      </c>
      <c r="F112" s="303"/>
      <c r="G112" s="302">
        <v>7.9700954068200047E-2</v>
      </c>
      <c r="H112" s="302">
        <v>1.9876068568570574E-3</v>
      </c>
      <c r="I112" s="302">
        <v>0</v>
      </c>
      <c r="J112" s="302">
        <f t="shared" ref="J112:J114" si="57">SUM(G112:I112)</f>
        <v>8.1688560925057108E-2</v>
      </c>
      <c r="K112" s="303"/>
      <c r="L112" s="302">
        <v>8.684612463446599E-2</v>
      </c>
      <c r="M112" s="302">
        <v>2.2106919206207939E-3</v>
      </c>
      <c r="N112" s="302">
        <v>0</v>
      </c>
      <c r="O112" s="302">
        <f t="shared" ref="O112:O119" si="58">SUM(L112:N112)</f>
        <v>8.9056816555086779E-2</v>
      </c>
    </row>
    <row r="113" spans="1:15" s="236" customFormat="1" x14ac:dyDescent="0.2">
      <c r="A113" s="237" t="str">
        <f>name!E$6</f>
        <v>Associate professional occupations</v>
      </c>
      <c r="B113" s="302">
        <v>0.12836111628097649</v>
      </c>
      <c r="C113" s="302">
        <v>1.2345051500736698E-2</v>
      </c>
      <c r="D113" s="302">
        <v>7.586570866605539E-3</v>
      </c>
      <c r="E113" s="302">
        <f t="shared" si="56"/>
        <v>0.14829273864831874</v>
      </c>
      <c r="F113" s="303"/>
      <c r="G113" s="302">
        <v>5.0210855258579386E-2</v>
      </c>
      <c r="H113" s="302">
        <v>2.5134424985605729E-3</v>
      </c>
      <c r="I113" s="302">
        <v>0</v>
      </c>
      <c r="J113" s="302">
        <f t="shared" si="57"/>
        <v>5.2724297757139958E-2</v>
      </c>
      <c r="K113" s="303"/>
      <c r="L113" s="302">
        <v>4.2439730360430798E-2</v>
      </c>
      <c r="M113" s="302">
        <v>2.4731600038786815E-3</v>
      </c>
      <c r="N113" s="302">
        <v>0</v>
      </c>
      <c r="O113" s="302">
        <f t="shared" si="58"/>
        <v>4.4912890364309482E-2</v>
      </c>
    </row>
    <row r="114" spans="1:15" s="236" customFormat="1" x14ac:dyDescent="0.2">
      <c r="A114" s="237" t="str">
        <f>name!E$7</f>
        <v>Administrative and secretarial occupations</v>
      </c>
      <c r="B114" s="302">
        <v>0.15231807889212995</v>
      </c>
      <c r="C114" s="302">
        <v>4.0205405262939427E-2</v>
      </c>
      <c r="D114" s="302">
        <v>6.4695431721886031E-3</v>
      </c>
      <c r="E114" s="302">
        <f t="shared" si="56"/>
        <v>0.19899302732725796</v>
      </c>
      <c r="F114" s="303"/>
      <c r="G114" s="302">
        <v>5.2067982838806211E-2</v>
      </c>
      <c r="H114" s="302">
        <v>7.204857741590227E-3</v>
      </c>
      <c r="I114" s="302">
        <v>0</v>
      </c>
      <c r="J114" s="302">
        <f t="shared" si="57"/>
        <v>5.9272840580396439E-2</v>
      </c>
      <c r="K114" s="303"/>
      <c r="L114" s="302">
        <v>4.2882138377467141E-2</v>
      </c>
      <c r="M114" s="302">
        <v>5.2384576206350999E-3</v>
      </c>
      <c r="N114" s="302">
        <v>0</v>
      </c>
      <c r="O114" s="302">
        <f t="shared" si="58"/>
        <v>4.8120595998102242E-2</v>
      </c>
    </row>
    <row r="115" spans="1:15" s="236" customFormat="1" x14ac:dyDescent="0.2">
      <c r="A115" s="237" t="str">
        <f>name!E$8</f>
        <v>Skilled trades occupations</v>
      </c>
      <c r="B115" s="302">
        <v>0.11658082283463822</v>
      </c>
      <c r="C115" s="302">
        <v>3.5812004549122191E-3</v>
      </c>
      <c r="D115" s="302">
        <v>1.8338362620883578E-2</v>
      </c>
      <c r="E115" s="302">
        <f t="shared" si="56"/>
        <v>0.13850038591043401</v>
      </c>
      <c r="F115" s="303"/>
      <c r="G115" s="302">
        <v>3.1426079671760559E-2</v>
      </c>
      <c r="H115" s="302">
        <v>4.8031246307512723E-4</v>
      </c>
      <c r="I115" s="302">
        <v>0</v>
      </c>
      <c r="J115" s="302">
        <f>SUM(G115:I115)</f>
        <v>3.190639213483569E-2</v>
      </c>
      <c r="K115" s="303"/>
      <c r="L115" s="302">
        <v>1.9893901351367184E-2</v>
      </c>
      <c r="M115" s="302">
        <v>4.121432603833553E-4</v>
      </c>
      <c r="N115" s="302">
        <v>0</v>
      </c>
      <c r="O115" s="302">
        <f t="shared" si="58"/>
        <v>2.0306044611750538E-2</v>
      </c>
    </row>
    <row r="116" spans="1:15" s="236" customFormat="1" x14ac:dyDescent="0.2">
      <c r="A116" s="237" t="str">
        <f>name!E$9</f>
        <v>Caring, leisure and other service occupations</v>
      </c>
      <c r="B116" s="302">
        <v>1.4593133083859334E-2</v>
      </c>
      <c r="C116" s="302">
        <v>1.5723113739972241E-3</v>
      </c>
      <c r="D116" s="302">
        <v>9.6399832857458777E-4</v>
      </c>
      <c r="E116" s="302">
        <f t="shared" si="56"/>
        <v>1.7129442786431148E-2</v>
      </c>
      <c r="F116" s="303"/>
      <c r="G116" s="302">
        <v>4.9170705265353682E-3</v>
      </c>
      <c r="H116" s="302">
        <v>3.1301189071988124E-4</v>
      </c>
      <c r="I116" s="302">
        <v>0</v>
      </c>
      <c r="J116" s="302">
        <f t="shared" ref="J116:J119" si="59">SUM(G116:I116)</f>
        <v>5.2300824172552491E-3</v>
      </c>
      <c r="K116" s="303"/>
      <c r="L116" s="302">
        <v>5.066850554628727E-3</v>
      </c>
      <c r="M116" s="302">
        <v>2.5011504671949836E-4</v>
      </c>
      <c r="N116" s="302">
        <v>0</v>
      </c>
      <c r="O116" s="302">
        <f t="shared" si="58"/>
        <v>5.3169656013482254E-3</v>
      </c>
    </row>
    <row r="117" spans="1:15" s="236" customFormat="1" x14ac:dyDescent="0.2">
      <c r="A117" s="237" t="str">
        <f>name!E$10</f>
        <v>Sales and customer service occupations</v>
      </c>
      <c r="B117" s="302">
        <v>0.10265410727683201</v>
      </c>
      <c r="C117" s="302">
        <v>4.2484063454919903E-2</v>
      </c>
      <c r="D117" s="302">
        <v>1.0346551450337875E-2</v>
      </c>
      <c r="E117" s="302">
        <f t="shared" si="56"/>
        <v>0.15548472218208981</v>
      </c>
      <c r="F117" s="303"/>
      <c r="G117" s="302">
        <v>3.4595813511871465E-2</v>
      </c>
      <c r="H117" s="302">
        <v>8.8224336017355791E-3</v>
      </c>
      <c r="I117" s="302">
        <v>0</v>
      </c>
      <c r="J117" s="302">
        <f t="shared" si="59"/>
        <v>4.3418247113607047E-2</v>
      </c>
      <c r="K117" s="303"/>
      <c r="L117" s="302">
        <v>4.2050468865539967E-2</v>
      </c>
      <c r="M117" s="302">
        <v>1.0316478217257202E-2</v>
      </c>
      <c r="N117" s="302">
        <v>0</v>
      </c>
      <c r="O117" s="302">
        <f t="shared" si="58"/>
        <v>5.2366947082797169E-2</v>
      </c>
    </row>
    <row r="118" spans="1:15" s="236" customFormat="1" x14ac:dyDescent="0.2">
      <c r="A118" s="237" t="str">
        <f>name!E$11</f>
        <v>Process, plant and machine operatives</v>
      </c>
      <c r="B118" s="302">
        <v>5.1984204252139336E-2</v>
      </c>
      <c r="C118" s="302">
        <v>1.5684769231001279E-3</v>
      </c>
      <c r="D118" s="302">
        <v>1.1371089226037991E-2</v>
      </c>
      <c r="E118" s="302">
        <f t="shared" si="56"/>
        <v>6.4923770401277461E-2</v>
      </c>
      <c r="F118" s="303"/>
      <c r="G118" s="302">
        <v>1.4509916979957953E-2</v>
      </c>
      <c r="H118" s="302">
        <v>3.579920369598286E-4</v>
      </c>
      <c r="I118" s="302">
        <v>0</v>
      </c>
      <c r="J118" s="302">
        <f t="shared" si="59"/>
        <v>1.4867909016917782E-2</v>
      </c>
      <c r="K118" s="303"/>
      <c r="L118" s="302">
        <v>1.5351621571763448E-2</v>
      </c>
      <c r="M118" s="302">
        <v>4.1244067207631032E-4</v>
      </c>
      <c r="N118" s="302">
        <v>0</v>
      </c>
      <c r="O118" s="302">
        <f t="shared" si="58"/>
        <v>1.576406224383976E-2</v>
      </c>
    </row>
    <row r="119" spans="1:15" s="236" customFormat="1" x14ac:dyDescent="0.2">
      <c r="A119" s="237" t="str">
        <f>name!E$12</f>
        <v>Elementary occupations</v>
      </c>
      <c r="B119" s="302">
        <v>1.6400991164601083E-2</v>
      </c>
      <c r="C119" s="302">
        <v>3.2321933408407336E-3</v>
      </c>
      <c r="D119" s="302">
        <v>5.9709132156550168E-3</v>
      </c>
      <c r="E119" s="302">
        <f t="shared" si="56"/>
        <v>2.5604097721096834E-2</v>
      </c>
      <c r="F119" s="303"/>
      <c r="G119" s="302">
        <v>4.8455951831725495E-3</v>
      </c>
      <c r="H119" s="302">
        <v>4.6407474934860793E-4</v>
      </c>
      <c r="I119" s="302">
        <v>0</v>
      </c>
      <c r="J119" s="302">
        <f t="shared" si="59"/>
        <v>5.309669932521157E-3</v>
      </c>
      <c r="K119" s="303"/>
      <c r="L119" s="302">
        <v>3.5200754259567253E-3</v>
      </c>
      <c r="M119" s="302">
        <v>1.6680505151822346E-4</v>
      </c>
      <c r="N119" s="302">
        <v>0</v>
      </c>
      <c r="O119" s="302">
        <f t="shared" si="58"/>
        <v>3.6868804774749489E-3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0.88342479002109708</v>
      </c>
      <c r="C121" s="311">
        <f t="shared" ref="C121:E121" si="60">SUM(C111:C119)</f>
        <v>0.1186703995942419</v>
      </c>
      <c r="D121" s="311">
        <f t="shared" si="60"/>
        <v>0.10190481038466129</v>
      </c>
      <c r="E121" s="311">
        <f t="shared" si="60"/>
        <v>1.1040000000000003</v>
      </c>
      <c r="F121" s="311"/>
      <c r="G121" s="311">
        <f t="shared" ref="G121:J121" si="61">SUM(G111:G119)</f>
        <v>0.31226812313748725</v>
      </c>
      <c r="H121" s="311">
        <f t="shared" si="61"/>
        <v>2.3731876862512831E-2</v>
      </c>
      <c r="I121" s="311">
        <f t="shared" si="61"/>
        <v>0</v>
      </c>
      <c r="J121" s="311">
        <f t="shared" si="61"/>
        <v>0.33600000000000002</v>
      </c>
      <c r="K121" s="311"/>
      <c r="L121" s="311">
        <f t="shared" ref="L121:O121" si="62">SUM(L111:L119)</f>
        <v>0.29795534207500279</v>
      </c>
      <c r="M121" s="311">
        <f t="shared" si="62"/>
        <v>2.3044657924997023E-2</v>
      </c>
      <c r="N121" s="311">
        <f t="shared" si="62"/>
        <v>0</v>
      </c>
      <c r="O121" s="311">
        <f t="shared" si="62"/>
        <v>0.32099999999999979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0.10020301134753506</v>
      </c>
      <c r="C128" s="302">
        <v>1.1115676883918941E-2</v>
      </c>
      <c r="D128" s="302">
        <v>2.1864115229382249E-2</v>
      </c>
      <c r="E128" s="302">
        <f>SUM(B128:D128)</f>
        <v>0.13318280346083625</v>
      </c>
      <c r="F128" s="303"/>
      <c r="G128" s="302">
        <v>0.23897545524829725</v>
      </c>
      <c r="H128" s="302">
        <v>4.4309070312601832E-2</v>
      </c>
      <c r="I128" s="302">
        <v>2.6097753549215796E-2</v>
      </c>
      <c r="J128" s="302">
        <f>SUM(G128:I128)</f>
        <v>0.30938227911011484</v>
      </c>
      <c r="K128" s="303"/>
      <c r="L128" s="302">
        <v>0.26502600720238201</v>
      </c>
      <c r="M128" s="302">
        <v>5.5151276936729977E-2</v>
      </c>
      <c r="N128" s="302">
        <v>2.8599796124592843E-2</v>
      </c>
      <c r="O128" s="302">
        <f>SUM(L128:N128)</f>
        <v>0.34877708026370485</v>
      </c>
    </row>
    <row r="129" spans="1:15" s="236" customFormat="1" x14ac:dyDescent="0.2">
      <c r="A129" s="237" t="str">
        <f>name!E$5</f>
        <v>Professional occupations</v>
      </c>
      <c r="B129" s="302">
        <v>0.10320231097254903</v>
      </c>
      <c r="C129" s="302">
        <v>1.927673440141351E-2</v>
      </c>
      <c r="D129" s="302">
        <v>1.0591740896169436E-2</v>
      </c>
      <c r="E129" s="302">
        <f t="shared" ref="E129:E136" si="63">SUM(B129:D129)</f>
        <v>0.13307078627013197</v>
      </c>
      <c r="F129" s="303"/>
      <c r="G129" s="302">
        <v>0.2954360266484658</v>
      </c>
      <c r="H129" s="302">
        <v>6.3670249637878748E-2</v>
      </c>
      <c r="I129" s="302">
        <v>1.3997768389347708E-2</v>
      </c>
      <c r="J129" s="302">
        <f t="shared" ref="J129:J131" si="64">SUM(G129:I129)</f>
        <v>0.37310404467569225</v>
      </c>
      <c r="K129" s="303"/>
      <c r="L129" s="302">
        <v>0.3937656105612381</v>
      </c>
      <c r="M129" s="302">
        <v>6.8337026035423437E-2</v>
      </c>
      <c r="N129" s="302">
        <v>1.5359416023440361E-2</v>
      </c>
      <c r="O129" s="302">
        <f t="shared" ref="O129:O136" si="65">SUM(L129:N129)</f>
        <v>0.47746205262010188</v>
      </c>
    </row>
    <row r="130" spans="1:15" s="236" customFormat="1" x14ac:dyDescent="0.2">
      <c r="A130" s="237" t="str">
        <f>name!E$6</f>
        <v>Associate professional occupations</v>
      </c>
      <c r="B130" s="302">
        <v>9.9083115042054332E-2</v>
      </c>
      <c r="C130" s="302">
        <v>2.7553041068415648E-2</v>
      </c>
      <c r="D130" s="302">
        <v>9.2789193563381292E-3</v>
      </c>
      <c r="E130" s="302">
        <f t="shared" si="63"/>
        <v>0.13591507546680809</v>
      </c>
      <c r="F130" s="303"/>
      <c r="G130" s="302">
        <v>0.25783324981661776</v>
      </c>
      <c r="H130" s="302">
        <v>5.0906255215358867E-2</v>
      </c>
      <c r="I130" s="302">
        <v>5.4883569805181335E-3</v>
      </c>
      <c r="J130" s="302">
        <f t="shared" si="64"/>
        <v>0.31422786201249475</v>
      </c>
      <c r="K130" s="303"/>
      <c r="L130" s="302">
        <v>0.31087428159761438</v>
      </c>
      <c r="M130" s="302">
        <v>4.3129079780861654E-2</v>
      </c>
      <c r="N130" s="302">
        <v>5.9918109780482476E-3</v>
      </c>
      <c r="O130" s="302">
        <f t="shared" si="65"/>
        <v>0.35999517235652428</v>
      </c>
    </row>
    <row r="131" spans="1:15" s="236" customFormat="1" x14ac:dyDescent="0.2">
      <c r="A131" s="237" t="str">
        <f>name!E$7</f>
        <v>Administrative and secretarial occupations</v>
      </c>
      <c r="B131" s="302">
        <v>6.2470914021938481E-2</v>
      </c>
      <c r="C131" s="302">
        <v>4.2463007488292827E-2</v>
      </c>
      <c r="D131" s="302">
        <v>3.2467586417117339E-3</v>
      </c>
      <c r="E131" s="302">
        <f t="shared" si="63"/>
        <v>0.10818068015194304</v>
      </c>
      <c r="F131" s="303"/>
      <c r="G131" s="302">
        <v>0.13916852020503848</v>
      </c>
      <c r="H131" s="302">
        <v>0.11815700717837815</v>
      </c>
      <c r="I131" s="302">
        <v>1.9010660355208951E-3</v>
      </c>
      <c r="J131" s="302">
        <f t="shared" si="64"/>
        <v>0.2592265934189375</v>
      </c>
      <c r="K131" s="303"/>
      <c r="L131" s="302">
        <v>0.13912827949798642</v>
      </c>
      <c r="M131" s="302">
        <v>0.10580291887225832</v>
      </c>
      <c r="N131" s="302">
        <v>3.2962798340887218E-3</v>
      </c>
      <c r="O131" s="302">
        <f t="shared" si="65"/>
        <v>0.24822747820433347</v>
      </c>
    </row>
    <row r="132" spans="1:15" s="236" customFormat="1" x14ac:dyDescent="0.2">
      <c r="A132" s="237" t="str">
        <f>name!E$8</f>
        <v>Skilled trades occupations</v>
      </c>
      <c r="B132" s="302">
        <v>8.6661278454263677E-2</v>
      </c>
      <c r="C132" s="302">
        <v>1.2572105674137754E-2</v>
      </c>
      <c r="D132" s="302">
        <v>6.0029745962296453E-2</v>
      </c>
      <c r="E132" s="302">
        <f t="shared" si="63"/>
        <v>0.1592631300906979</v>
      </c>
      <c r="F132" s="303"/>
      <c r="G132" s="302">
        <v>0.14493359571387252</v>
      </c>
      <c r="H132" s="302">
        <v>5.6638352546601684E-2</v>
      </c>
      <c r="I132" s="302">
        <v>5.2902152483307978E-2</v>
      </c>
      <c r="J132" s="302">
        <f>SUM(G132:I132)</f>
        <v>0.25447410074378218</v>
      </c>
      <c r="K132" s="303"/>
      <c r="L132" s="302">
        <v>0.12097963126261567</v>
      </c>
      <c r="M132" s="302">
        <v>9.391217533902263E-2</v>
      </c>
      <c r="N132" s="302">
        <v>4.7003805868649655E-2</v>
      </c>
      <c r="O132" s="302">
        <f t="shared" si="65"/>
        <v>0.26189561247028798</v>
      </c>
    </row>
    <row r="133" spans="1:15" s="236" customFormat="1" x14ac:dyDescent="0.2">
      <c r="A133" s="237" t="str">
        <f>name!E$9</f>
        <v>Caring, leisure and other service occupations</v>
      </c>
      <c r="B133" s="302">
        <v>1.4376369282282272E-2</v>
      </c>
      <c r="C133" s="302">
        <v>6.720364972785828E-3</v>
      </c>
      <c r="D133" s="302">
        <v>4.8875228881017268E-3</v>
      </c>
      <c r="E133" s="302">
        <f t="shared" si="63"/>
        <v>2.5984257143169827E-2</v>
      </c>
      <c r="F133" s="303"/>
      <c r="G133" s="302">
        <v>3.056985399887328E-2</v>
      </c>
      <c r="H133" s="302">
        <v>2.3738715295702643E-2</v>
      </c>
      <c r="I133" s="302">
        <v>1.6406319689041527E-3</v>
      </c>
      <c r="J133" s="302">
        <f t="shared" ref="J133:J136" si="66">SUM(G133:I133)</f>
        <v>5.5949201263480075E-2</v>
      </c>
      <c r="K133" s="303"/>
      <c r="L133" s="302">
        <v>3.9914987888317571E-2</v>
      </c>
      <c r="M133" s="302">
        <v>2.5312398885915081E-2</v>
      </c>
      <c r="N133" s="302">
        <v>2.1356920936378711E-3</v>
      </c>
      <c r="O133" s="302">
        <f t="shared" si="65"/>
        <v>6.7363078867870518E-2</v>
      </c>
    </row>
    <row r="134" spans="1:15" s="236" customFormat="1" x14ac:dyDescent="0.2">
      <c r="A134" s="237" t="str">
        <f>name!E$10</f>
        <v>Sales and customer service occupations</v>
      </c>
      <c r="B134" s="302">
        <v>2.7128981612745073E-2</v>
      </c>
      <c r="C134" s="302">
        <v>2.6966540633095511E-2</v>
      </c>
      <c r="D134" s="302">
        <v>5.2907982429784674E-3</v>
      </c>
      <c r="E134" s="302">
        <f t="shared" si="63"/>
        <v>5.9386320488819054E-2</v>
      </c>
      <c r="F134" s="303"/>
      <c r="G134" s="302">
        <v>6.0394214324935268E-2</v>
      </c>
      <c r="H134" s="302">
        <v>5.6712520075348098E-2</v>
      </c>
      <c r="I134" s="302">
        <v>4.4894942174310256E-3</v>
      </c>
      <c r="J134" s="302">
        <f t="shared" si="66"/>
        <v>0.12159622861771439</v>
      </c>
      <c r="K134" s="303"/>
      <c r="L134" s="302">
        <v>7.2144934479868736E-2</v>
      </c>
      <c r="M134" s="302">
        <v>6.0001048448803378E-2</v>
      </c>
      <c r="N134" s="302">
        <v>3.858112738907348E-3</v>
      </c>
      <c r="O134" s="302">
        <f t="shared" si="65"/>
        <v>0.13600409566757946</v>
      </c>
    </row>
    <row r="135" spans="1:15" s="236" customFormat="1" x14ac:dyDescent="0.2">
      <c r="A135" s="237" t="str">
        <f>name!E$11</f>
        <v>Process, plant and machine operatives</v>
      </c>
      <c r="B135" s="302">
        <v>0.31737849771120497</v>
      </c>
      <c r="C135" s="302">
        <v>1.9843657575424396E-2</v>
      </c>
      <c r="D135" s="302">
        <v>9.7457220620097568E-3</v>
      </c>
      <c r="E135" s="302">
        <f t="shared" si="63"/>
        <v>0.3469678773486391</v>
      </c>
      <c r="F135" s="303"/>
      <c r="G135" s="302">
        <v>0.5263423958795187</v>
      </c>
      <c r="H135" s="302">
        <v>8.743332416144671E-2</v>
      </c>
      <c r="I135" s="302">
        <v>1.6883921655695352E-2</v>
      </c>
      <c r="J135" s="302">
        <f t="shared" si="66"/>
        <v>0.63065964169666067</v>
      </c>
      <c r="K135" s="303"/>
      <c r="L135" s="302">
        <v>0.57589907429327281</v>
      </c>
      <c r="M135" s="302">
        <v>0.13055025265635561</v>
      </c>
      <c r="N135" s="302">
        <v>1.5034944572057738E-2</v>
      </c>
      <c r="O135" s="302">
        <f t="shared" si="65"/>
        <v>0.72148427152168615</v>
      </c>
    </row>
    <row r="136" spans="1:15" s="236" customFormat="1" x14ac:dyDescent="0.2">
      <c r="A136" s="237" t="str">
        <f>name!E$12</f>
        <v>Elementary occupations</v>
      </c>
      <c r="B136" s="302">
        <v>0.14440861613048941</v>
      </c>
      <c r="C136" s="302">
        <v>2.0813668730758867E-2</v>
      </c>
      <c r="D136" s="302">
        <v>1.2826784717705337E-2</v>
      </c>
      <c r="E136" s="302">
        <f t="shared" si="63"/>
        <v>0.17804906957895364</v>
      </c>
      <c r="F136" s="303"/>
      <c r="G136" s="302">
        <v>0.25374880989512594</v>
      </c>
      <c r="H136" s="302">
        <v>3.8687572610929206E-2</v>
      </c>
      <c r="I136" s="302">
        <v>1.594366595507583E-2</v>
      </c>
      <c r="J136" s="302">
        <f t="shared" si="66"/>
        <v>0.30838004846113098</v>
      </c>
      <c r="K136" s="303"/>
      <c r="L136" s="302">
        <v>0.2502281370771795</v>
      </c>
      <c r="M136" s="302">
        <v>2.5686166411668383E-2</v>
      </c>
      <c r="N136" s="302">
        <v>1.5876854539060816E-2</v>
      </c>
      <c r="O136" s="302">
        <f t="shared" si="65"/>
        <v>0.29179115802790867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0.95491309457506235</v>
      </c>
      <c r="C138" s="311">
        <f t="shared" ref="C138:E138" si="67">SUM(C128:C136)</f>
        <v>0.18732479742824329</v>
      </c>
      <c r="D138" s="311">
        <f t="shared" si="67"/>
        <v>0.13776210799669328</v>
      </c>
      <c r="E138" s="311">
        <f t="shared" si="67"/>
        <v>1.2799999999999991</v>
      </c>
      <c r="F138" s="311"/>
      <c r="G138" s="311">
        <f t="shared" ref="G138:J138" si="68">SUM(G128:G136)</f>
        <v>1.9474021217307449</v>
      </c>
      <c r="H138" s="311">
        <f t="shared" si="68"/>
        <v>0.54025306703424603</v>
      </c>
      <c r="I138" s="311">
        <f t="shared" si="68"/>
        <v>0.13934481123501685</v>
      </c>
      <c r="J138" s="311">
        <f t="shared" si="68"/>
        <v>2.6270000000000078</v>
      </c>
      <c r="K138" s="311"/>
      <c r="L138" s="311">
        <f t="shared" ref="L138:O138" si="69">SUM(L128:L136)</f>
        <v>2.1679609438604754</v>
      </c>
      <c r="M138" s="311">
        <f t="shared" si="69"/>
        <v>0.6078823433670385</v>
      </c>
      <c r="N138" s="311">
        <f t="shared" si="69"/>
        <v>0.13715671277248359</v>
      </c>
      <c r="O138" s="311">
        <f t="shared" si="69"/>
        <v>2.9129999999999976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1.1167952619666974</v>
      </c>
      <c r="C145" s="302">
        <v>0.10253866294235738</v>
      </c>
      <c r="D145" s="302">
        <v>0.31475961330818869</v>
      </c>
      <c r="E145" s="302">
        <f>SUM(B145:D145)</f>
        <v>1.5340935382172436</v>
      </c>
      <c r="F145" s="303"/>
      <c r="G145" s="302">
        <v>1.770537523736103</v>
      </c>
      <c r="H145" s="302">
        <v>0.25939896540813184</v>
      </c>
      <c r="I145" s="302">
        <v>0.60088213502797594</v>
      </c>
      <c r="J145" s="302">
        <f>SUM(G145:I145)</f>
        <v>2.6308186241722105</v>
      </c>
      <c r="K145" s="303"/>
      <c r="L145" s="302">
        <v>1.8872532171536851</v>
      </c>
      <c r="M145" s="302">
        <v>0.2802956659776249</v>
      </c>
      <c r="N145" s="302">
        <v>0.6210709425215537</v>
      </c>
      <c r="O145" s="302">
        <f>SUM(L145:N145)</f>
        <v>2.7886198256528636</v>
      </c>
    </row>
    <row r="146" spans="1:15" s="236" customFormat="1" x14ac:dyDescent="0.2">
      <c r="A146" s="237" t="str">
        <f>name!E$5</f>
        <v>Professional occupations</v>
      </c>
      <c r="B146" s="302">
        <v>1.1593689763991326</v>
      </c>
      <c r="C146" s="302">
        <v>5.5275602283078679E-2</v>
      </c>
      <c r="D146" s="302">
        <v>0.15413453383378861</v>
      </c>
      <c r="E146" s="302">
        <f t="shared" ref="E146:E153" si="70">SUM(B146:D146)</f>
        <v>1.368779112516</v>
      </c>
      <c r="F146" s="303"/>
      <c r="G146" s="302">
        <v>2.0641193012443519</v>
      </c>
      <c r="H146" s="302">
        <v>0.13675557383811449</v>
      </c>
      <c r="I146" s="302">
        <v>0.23009682105069992</v>
      </c>
      <c r="J146" s="302">
        <f t="shared" ref="J146:J148" si="71">SUM(G146:I146)</f>
        <v>2.4309716961331662</v>
      </c>
      <c r="K146" s="303"/>
      <c r="L146" s="302">
        <v>2.54017768647482</v>
      </c>
      <c r="M146" s="302">
        <v>0.15622428622071843</v>
      </c>
      <c r="N146" s="302">
        <v>0.18016429592478186</v>
      </c>
      <c r="O146" s="302">
        <f t="shared" ref="O146:O153" si="72">SUM(L146:N146)</f>
        <v>2.8765662686203206</v>
      </c>
    </row>
    <row r="147" spans="1:15" s="236" customFormat="1" x14ac:dyDescent="0.2">
      <c r="A147" s="237" t="str">
        <f>name!E$6</f>
        <v>Associate professional occupations</v>
      </c>
      <c r="B147" s="302">
        <v>0.84292640151976572</v>
      </c>
      <c r="C147" s="302">
        <v>8.8492054747936241E-2</v>
      </c>
      <c r="D147" s="302">
        <v>6.6751082191249311E-2</v>
      </c>
      <c r="E147" s="302">
        <f t="shared" si="70"/>
        <v>0.99816953845895129</v>
      </c>
      <c r="F147" s="303"/>
      <c r="G147" s="302">
        <v>1.4113114741006541</v>
      </c>
      <c r="H147" s="302">
        <v>0.17956407694309001</v>
      </c>
      <c r="I147" s="302">
        <v>0.10045333758471077</v>
      </c>
      <c r="J147" s="302">
        <f t="shared" si="71"/>
        <v>1.6913288886284548</v>
      </c>
      <c r="K147" s="303"/>
      <c r="L147" s="302">
        <v>1.4119900131214012</v>
      </c>
      <c r="M147" s="302">
        <v>0.16584435568675604</v>
      </c>
      <c r="N147" s="302">
        <v>9.5573866419875114E-2</v>
      </c>
      <c r="O147" s="302">
        <f t="shared" si="72"/>
        <v>1.6734082352280322</v>
      </c>
    </row>
    <row r="148" spans="1:15" s="236" customFormat="1" x14ac:dyDescent="0.2">
      <c r="A148" s="237" t="str">
        <f>name!E$7</f>
        <v>Administrative and secretarial occupations</v>
      </c>
      <c r="B148" s="302">
        <v>0.8088371746519919</v>
      </c>
      <c r="C148" s="302">
        <v>0.53974160308765839</v>
      </c>
      <c r="D148" s="302">
        <v>3.886549132482868E-2</v>
      </c>
      <c r="E148" s="302">
        <f t="shared" si="70"/>
        <v>1.387444269064479</v>
      </c>
      <c r="F148" s="303"/>
      <c r="G148" s="302">
        <v>1.1452908479750705</v>
      </c>
      <c r="H148" s="302">
        <v>0.71375023834796125</v>
      </c>
      <c r="I148" s="302">
        <v>0.10885159702209915</v>
      </c>
      <c r="J148" s="302">
        <f t="shared" si="71"/>
        <v>1.9678926833451309</v>
      </c>
      <c r="K148" s="303"/>
      <c r="L148" s="302">
        <v>0.96929568058260018</v>
      </c>
      <c r="M148" s="302">
        <v>0.72974753707868334</v>
      </c>
      <c r="N148" s="302">
        <v>7.917064556181054E-2</v>
      </c>
      <c r="O148" s="302">
        <f t="shared" si="72"/>
        <v>1.7782138632230942</v>
      </c>
    </row>
    <row r="149" spans="1:15" s="236" customFormat="1" x14ac:dyDescent="0.2">
      <c r="A149" s="237" t="str">
        <f>name!E$8</f>
        <v>Skilled trades occupations</v>
      </c>
      <c r="B149" s="302">
        <v>3.6923996785505642</v>
      </c>
      <c r="C149" s="302">
        <v>9.9752779002455438E-2</v>
      </c>
      <c r="D149" s="302">
        <v>5.3450394678265702</v>
      </c>
      <c r="E149" s="302">
        <f t="shared" si="70"/>
        <v>9.1371919253795895</v>
      </c>
      <c r="F149" s="303"/>
      <c r="G149" s="302">
        <v>4.0295003696510578</v>
      </c>
      <c r="H149" s="302">
        <v>0.18344476331354809</v>
      </c>
      <c r="I149" s="302">
        <v>4.9945747739987318</v>
      </c>
      <c r="J149" s="302">
        <f>SUM(G149:I149)</f>
        <v>9.2075199069633378</v>
      </c>
      <c r="K149" s="303"/>
      <c r="L149" s="302">
        <v>3.1185382741556671</v>
      </c>
      <c r="M149" s="302">
        <v>0.2724900754916964</v>
      </c>
      <c r="N149" s="302">
        <v>4.9039059565854162</v>
      </c>
      <c r="O149" s="302">
        <f t="shared" si="72"/>
        <v>8.2949343062327792</v>
      </c>
    </row>
    <row r="150" spans="1:15" s="236" customFormat="1" x14ac:dyDescent="0.2">
      <c r="A150" s="237" t="str">
        <f>name!E$9</f>
        <v>Caring, leisure and other service occupations</v>
      </c>
      <c r="B150" s="302">
        <v>3.2028285326405427E-2</v>
      </c>
      <c r="C150" s="302">
        <v>7.4066296692284362E-3</v>
      </c>
      <c r="D150" s="302">
        <v>2.2859737284468091E-3</v>
      </c>
      <c r="E150" s="302">
        <f t="shared" si="70"/>
        <v>4.1720888724080668E-2</v>
      </c>
      <c r="F150" s="303"/>
      <c r="G150" s="302">
        <v>4.7560652355033525E-2</v>
      </c>
      <c r="H150" s="302">
        <v>1.5378894838678762E-2</v>
      </c>
      <c r="I150" s="302">
        <v>6.2435145205425339E-3</v>
      </c>
      <c r="J150" s="302">
        <f t="shared" ref="J150:J153" si="73">SUM(G150:I150)</f>
        <v>6.9183061714254812E-2</v>
      </c>
      <c r="K150" s="303"/>
      <c r="L150" s="302">
        <v>4.9376818825428631E-2</v>
      </c>
      <c r="M150" s="302">
        <v>1.2448126116157029E-2</v>
      </c>
      <c r="N150" s="302">
        <v>1.165556811136549E-2</v>
      </c>
      <c r="O150" s="302">
        <f t="shared" si="72"/>
        <v>7.3480513052951155E-2</v>
      </c>
    </row>
    <row r="151" spans="1:15" s="236" customFormat="1" x14ac:dyDescent="0.2">
      <c r="A151" s="237" t="str">
        <f>name!E$10</f>
        <v>Sales and customer service occupations</v>
      </c>
      <c r="B151" s="302">
        <v>0.21558265530227577</v>
      </c>
      <c r="C151" s="302">
        <v>0.10067568599369286</v>
      </c>
      <c r="D151" s="302">
        <v>2.289210982073504E-2</v>
      </c>
      <c r="E151" s="302">
        <f t="shared" si="70"/>
        <v>0.33915045111670367</v>
      </c>
      <c r="F151" s="303"/>
      <c r="G151" s="302">
        <v>0.29689777232304815</v>
      </c>
      <c r="H151" s="302">
        <v>0.14381827891244311</v>
      </c>
      <c r="I151" s="302">
        <v>3.3483242097417321E-2</v>
      </c>
      <c r="J151" s="302">
        <f t="shared" si="73"/>
        <v>0.47419929333290861</v>
      </c>
      <c r="K151" s="303"/>
      <c r="L151" s="302">
        <v>0.3481152888723183</v>
      </c>
      <c r="M151" s="302">
        <v>0.15850948029229969</v>
      </c>
      <c r="N151" s="302">
        <v>3.7662695752218624E-2</v>
      </c>
      <c r="O151" s="302">
        <f t="shared" si="72"/>
        <v>0.54428746491683655</v>
      </c>
    </row>
    <row r="152" spans="1:15" s="236" customFormat="1" x14ac:dyDescent="0.2">
      <c r="A152" s="237" t="str">
        <f>name!E$11</f>
        <v>Process, plant and machine operatives</v>
      </c>
      <c r="B152" s="302">
        <v>1.1281887218915412</v>
      </c>
      <c r="C152" s="302">
        <v>2.7728009204832121E-2</v>
      </c>
      <c r="D152" s="302">
        <v>0.356145532257438</v>
      </c>
      <c r="E152" s="302">
        <f t="shared" si="70"/>
        <v>1.5120622633538114</v>
      </c>
      <c r="F152" s="303"/>
      <c r="G152" s="302">
        <v>1.2496209369326503</v>
      </c>
      <c r="H152" s="302">
        <v>8.4327372223364755E-2</v>
      </c>
      <c r="I152" s="302">
        <v>0.45394255276590789</v>
      </c>
      <c r="J152" s="302">
        <f t="shared" si="73"/>
        <v>1.7878908619219231</v>
      </c>
      <c r="K152" s="303"/>
      <c r="L152" s="302">
        <v>1.3555906215339724</v>
      </c>
      <c r="M152" s="302">
        <v>9.9620581997087981E-2</v>
      </c>
      <c r="N152" s="302">
        <v>0.64099002541393391</v>
      </c>
      <c r="O152" s="302">
        <f t="shared" si="72"/>
        <v>2.0962012289449943</v>
      </c>
    </row>
    <row r="153" spans="1:15" s="236" customFormat="1" x14ac:dyDescent="0.2">
      <c r="A153" s="237" t="str">
        <f>name!E$12</f>
        <v>Elementary occupations</v>
      </c>
      <c r="B153" s="302">
        <v>0.69911122042258556</v>
      </c>
      <c r="C153" s="302">
        <v>0.15234182182159614</v>
      </c>
      <c r="D153" s="302">
        <v>0.41393497092495063</v>
      </c>
      <c r="E153" s="302">
        <f t="shared" si="70"/>
        <v>1.2653880131691324</v>
      </c>
      <c r="F153" s="303"/>
      <c r="G153" s="302">
        <v>0.75124663670364233</v>
      </c>
      <c r="H153" s="302">
        <v>0.2488422293082258</v>
      </c>
      <c r="I153" s="302">
        <v>0.46510611777674354</v>
      </c>
      <c r="J153" s="302">
        <f t="shared" si="73"/>
        <v>1.4651949837886116</v>
      </c>
      <c r="K153" s="303"/>
      <c r="L153" s="302">
        <v>0.59399023331457379</v>
      </c>
      <c r="M153" s="302">
        <v>0.1705411968061985</v>
      </c>
      <c r="N153" s="302">
        <v>0.6297568640073703</v>
      </c>
      <c r="O153" s="302">
        <f t="shared" si="72"/>
        <v>1.3942882941281427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9.6952383760309591</v>
      </c>
      <c r="C155" s="311">
        <f t="shared" ref="C155:E155" si="74">SUM(C145:C153)</f>
        <v>1.1739528487528359</v>
      </c>
      <c r="D155" s="311">
        <f t="shared" si="74"/>
        <v>6.7148087752161958</v>
      </c>
      <c r="E155" s="311">
        <f t="shared" si="74"/>
        <v>17.583999999999993</v>
      </c>
      <c r="F155" s="311"/>
      <c r="G155" s="311">
        <f t="shared" ref="G155:J155" si="75">SUM(G145:G153)</f>
        <v>12.766085515021611</v>
      </c>
      <c r="H155" s="311">
        <f t="shared" si="75"/>
        <v>1.9652803931335583</v>
      </c>
      <c r="I155" s="311">
        <f t="shared" si="75"/>
        <v>6.9936340918448288</v>
      </c>
      <c r="J155" s="311">
        <f t="shared" si="75"/>
        <v>21.724999999999998</v>
      </c>
      <c r="K155" s="311"/>
      <c r="L155" s="311">
        <f t="shared" ref="L155:O155" si="76">SUM(L145:L153)</f>
        <v>12.274327834034468</v>
      </c>
      <c r="M155" s="311">
        <f t="shared" si="76"/>
        <v>2.0457213056672225</v>
      </c>
      <c r="N155" s="311">
        <f t="shared" si="76"/>
        <v>7.1999508602983253</v>
      </c>
      <c r="O155" s="311">
        <f t="shared" si="76"/>
        <v>21.520000000000014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3.4745636854897723</v>
      </c>
      <c r="C162" s="302">
        <v>0.24751681642252737</v>
      </c>
      <c r="D162" s="302">
        <v>1.4680908221565099</v>
      </c>
      <c r="E162" s="302">
        <f>SUM(B162:D162)</f>
        <v>5.1901713240688094</v>
      </c>
      <c r="F162" s="303"/>
      <c r="G162" s="302">
        <v>4.3109116591210146</v>
      </c>
      <c r="H162" s="302">
        <v>0.38878842428613486</v>
      </c>
      <c r="I162" s="302">
        <v>1.2566741090952249</v>
      </c>
      <c r="J162" s="302">
        <f>SUM(G162:I162)</f>
        <v>5.9563741925023743</v>
      </c>
      <c r="K162" s="303"/>
      <c r="L162" s="302">
        <v>5.0687092149350974</v>
      </c>
      <c r="M162" s="302">
        <v>0.4353631471579601</v>
      </c>
      <c r="N162" s="302">
        <v>1.4820066704655674</v>
      </c>
      <c r="O162" s="302">
        <f>SUM(L162:N162)</f>
        <v>6.9860790325586253</v>
      </c>
    </row>
    <row r="163" spans="1:15" s="236" customFormat="1" x14ac:dyDescent="0.2">
      <c r="A163" s="237" t="str">
        <f>name!E$5</f>
        <v>Professional occupations</v>
      </c>
      <c r="B163" s="302">
        <v>2.2758985237178786</v>
      </c>
      <c r="C163" s="302">
        <v>0.31400826284821265</v>
      </c>
      <c r="D163" s="302">
        <v>0.29812867255517334</v>
      </c>
      <c r="E163" s="302">
        <f t="shared" ref="E163:E170" si="77">SUM(B163:D163)</f>
        <v>2.8880354591212649</v>
      </c>
      <c r="F163" s="303"/>
      <c r="G163" s="302">
        <v>3.1724744609679698</v>
      </c>
      <c r="H163" s="302">
        <v>0.45347631599882277</v>
      </c>
      <c r="I163" s="302">
        <v>0.25332721180714945</v>
      </c>
      <c r="J163" s="302">
        <f t="shared" ref="J163:J165" si="78">SUM(G163:I163)</f>
        <v>3.8792779887739419</v>
      </c>
      <c r="K163" s="303"/>
      <c r="L163" s="302">
        <v>4.133712388119287</v>
      </c>
      <c r="M163" s="302">
        <v>0.48285538739815115</v>
      </c>
      <c r="N163" s="302">
        <v>0.18964276778646069</v>
      </c>
      <c r="O163" s="302">
        <f t="shared" ref="O163:O170" si="79">SUM(L163:N163)</f>
        <v>4.8062105433038989</v>
      </c>
    </row>
    <row r="164" spans="1:15" s="236" customFormat="1" x14ac:dyDescent="0.2">
      <c r="A164" s="237" t="str">
        <f>name!E$6</f>
        <v>Associate professional occupations</v>
      </c>
      <c r="B164" s="302">
        <v>2.2790551092189042</v>
      </c>
      <c r="C164" s="302">
        <v>0.55971788708776604</v>
      </c>
      <c r="D164" s="302">
        <v>0.23635293284074091</v>
      </c>
      <c r="E164" s="302">
        <f t="shared" si="77"/>
        <v>3.0751259291474109</v>
      </c>
      <c r="F164" s="303"/>
      <c r="G164" s="302">
        <v>2.8116466610067401</v>
      </c>
      <c r="H164" s="302">
        <v>0.66176205110224429</v>
      </c>
      <c r="I164" s="302">
        <v>0.16408649647923423</v>
      </c>
      <c r="J164" s="302">
        <f t="shared" si="78"/>
        <v>3.6374952085882186</v>
      </c>
      <c r="K164" s="303"/>
      <c r="L164" s="302">
        <v>3.0346430946996299</v>
      </c>
      <c r="M164" s="302">
        <v>0.61791512935018422</v>
      </c>
      <c r="N164" s="302">
        <v>0.12036203239873275</v>
      </c>
      <c r="O164" s="302">
        <f t="shared" si="79"/>
        <v>3.7729202564485469</v>
      </c>
    </row>
    <row r="165" spans="1:15" s="236" customFormat="1" x14ac:dyDescent="0.2">
      <c r="A165" s="237" t="str">
        <f>name!E$7</f>
        <v>Administrative and secretarial occupations</v>
      </c>
      <c r="B165" s="302">
        <v>2.5712846429282799</v>
      </c>
      <c r="C165" s="302">
        <v>1.0634500840345404</v>
      </c>
      <c r="D165" s="302">
        <v>0.10131439467447334</v>
      </c>
      <c r="E165" s="302">
        <f t="shared" si="77"/>
        <v>3.736049121637294</v>
      </c>
      <c r="F165" s="303"/>
      <c r="G165" s="302">
        <v>2.6990682644758652</v>
      </c>
      <c r="H165" s="302">
        <v>1.0404060814176648</v>
      </c>
      <c r="I165" s="302">
        <v>6.1421774501134015E-2</v>
      </c>
      <c r="J165" s="302">
        <f t="shared" si="78"/>
        <v>3.8008961203946643</v>
      </c>
      <c r="K165" s="303"/>
      <c r="L165" s="302">
        <v>2.9263577458544678</v>
      </c>
      <c r="M165" s="302">
        <v>0.92831315224507904</v>
      </c>
      <c r="N165" s="302">
        <v>5.6109493751545163E-2</v>
      </c>
      <c r="O165" s="302">
        <f t="shared" si="79"/>
        <v>3.9107803918510919</v>
      </c>
    </row>
    <row r="166" spans="1:15" s="236" customFormat="1" x14ac:dyDescent="0.2">
      <c r="A166" s="237" t="str">
        <f>name!E$8</f>
        <v>Skilled trades occupations</v>
      </c>
      <c r="B166" s="302">
        <v>2.6484165065800545</v>
      </c>
      <c r="C166" s="302">
        <v>0.3021680580060202</v>
      </c>
      <c r="D166" s="302">
        <v>0.87868234530775235</v>
      </c>
      <c r="E166" s="302">
        <f t="shared" si="77"/>
        <v>3.8292669098938275</v>
      </c>
      <c r="F166" s="303"/>
      <c r="G166" s="302">
        <v>2.4691171793996847</v>
      </c>
      <c r="H166" s="302">
        <v>0.24655202796780645</v>
      </c>
      <c r="I166" s="302">
        <v>0.71616579864962138</v>
      </c>
      <c r="J166" s="302">
        <f>SUM(G166:I166)</f>
        <v>3.4318350060171126</v>
      </c>
      <c r="K166" s="303"/>
      <c r="L166" s="302">
        <v>2.4509189335604531</v>
      </c>
      <c r="M166" s="302">
        <v>0.24164023791591263</v>
      </c>
      <c r="N166" s="302">
        <v>0.78663092735559514</v>
      </c>
      <c r="O166" s="302">
        <f t="shared" si="79"/>
        <v>3.4791900988319608</v>
      </c>
    </row>
    <row r="167" spans="1:15" s="236" customFormat="1" x14ac:dyDescent="0.2">
      <c r="A167" s="237" t="str">
        <f>name!E$9</f>
        <v>Caring, leisure and other service occupations</v>
      </c>
      <c r="B167" s="302">
        <v>0.20490167853358565</v>
      </c>
      <c r="C167" s="302">
        <v>7.066357837097352E-2</v>
      </c>
      <c r="D167" s="302">
        <v>5.9752194733921446E-2</v>
      </c>
      <c r="E167" s="302">
        <f t="shared" si="77"/>
        <v>0.33531745163848065</v>
      </c>
      <c r="F167" s="303"/>
      <c r="G167" s="302">
        <v>0.19408987134446837</v>
      </c>
      <c r="H167" s="302">
        <v>6.7353811061212673E-2</v>
      </c>
      <c r="I167" s="302">
        <v>4.4891764768812743E-2</v>
      </c>
      <c r="J167" s="302">
        <f t="shared" ref="J167:J170" si="80">SUM(G167:I167)</f>
        <v>0.30633544717449379</v>
      </c>
      <c r="K167" s="303"/>
      <c r="L167" s="302">
        <v>0.2700930489551866</v>
      </c>
      <c r="M167" s="302">
        <v>5.9197255515702207E-2</v>
      </c>
      <c r="N167" s="302">
        <v>7.6095494226629493E-2</v>
      </c>
      <c r="O167" s="302">
        <f t="shared" si="79"/>
        <v>0.40538579869751828</v>
      </c>
    </row>
    <row r="168" spans="1:15" s="236" customFormat="1" x14ac:dyDescent="0.2">
      <c r="A168" s="237" t="str">
        <f>name!E$10</f>
        <v>Sales and customer service occupations</v>
      </c>
      <c r="B168" s="302">
        <v>4.2476204890187566</v>
      </c>
      <c r="C168" s="302">
        <v>9.2394496511035058</v>
      </c>
      <c r="D168" s="302">
        <v>0.67343250791885811</v>
      </c>
      <c r="E168" s="302">
        <f t="shared" si="77"/>
        <v>14.16050264804112</v>
      </c>
      <c r="F168" s="303"/>
      <c r="G168" s="302">
        <v>4.0609290527851778</v>
      </c>
      <c r="H168" s="302">
        <v>9.5852806793025653</v>
      </c>
      <c r="I168" s="302">
        <v>0.40590156684423717</v>
      </c>
      <c r="J168" s="302">
        <f t="shared" si="80"/>
        <v>14.052111298931981</v>
      </c>
      <c r="K168" s="303"/>
      <c r="L168" s="302">
        <v>3.2916105202814099</v>
      </c>
      <c r="M168" s="302">
        <v>8.5235992759061769</v>
      </c>
      <c r="N168" s="302">
        <v>0.29936563228072083</v>
      </c>
      <c r="O168" s="302">
        <f t="shared" si="79"/>
        <v>12.114575428468306</v>
      </c>
    </row>
    <row r="169" spans="1:15" s="236" customFormat="1" x14ac:dyDescent="0.2">
      <c r="A169" s="237" t="str">
        <f>name!E$11</f>
        <v>Process, plant and machine operatives</v>
      </c>
      <c r="B169" s="302">
        <v>2.6792251468366106</v>
      </c>
      <c r="C169" s="302">
        <v>0.44590256813113432</v>
      </c>
      <c r="D169" s="302">
        <v>9.8024227860274468E-2</v>
      </c>
      <c r="E169" s="302">
        <f t="shared" si="77"/>
        <v>3.2231519428280193</v>
      </c>
      <c r="F169" s="303"/>
      <c r="G169" s="302">
        <v>2.2462050209006037</v>
      </c>
      <c r="H169" s="302">
        <v>0.49500515392354566</v>
      </c>
      <c r="I169" s="302">
        <v>8.6016995141974695E-2</v>
      </c>
      <c r="J169" s="302">
        <f t="shared" si="80"/>
        <v>2.8272271699661244</v>
      </c>
      <c r="K169" s="303"/>
      <c r="L169" s="302">
        <v>2.5107441067924485</v>
      </c>
      <c r="M169" s="302">
        <v>0.76297150132556091</v>
      </c>
      <c r="N169" s="302">
        <v>0.10735387472334451</v>
      </c>
      <c r="O169" s="302">
        <f t="shared" si="79"/>
        <v>3.3810694828413541</v>
      </c>
    </row>
    <row r="170" spans="1:15" s="236" customFormat="1" x14ac:dyDescent="0.2">
      <c r="A170" s="237" t="str">
        <f>name!E$12</f>
        <v>Elementary occupations</v>
      </c>
      <c r="B170" s="302">
        <v>2.4113838325680161</v>
      </c>
      <c r="C170" s="302">
        <v>1.8414459090544899</v>
      </c>
      <c r="D170" s="302">
        <v>6.3549472001293031E-2</v>
      </c>
      <c r="E170" s="302">
        <f t="shared" si="77"/>
        <v>4.3163792136237991</v>
      </c>
      <c r="F170" s="303"/>
      <c r="G170" s="302">
        <v>2.0290178065612965</v>
      </c>
      <c r="H170" s="302">
        <v>1.6059946365333144</v>
      </c>
      <c r="I170" s="302">
        <v>4.7435124556433041E-2</v>
      </c>
      <c r="J170" s="302">
        <f t="shared" si="80"/>
        <v>3.6824475676510438</v>
      </c>
      <c r="K170" s="303"/>
      <c r="L170" s="302">
        <v>1.5424986628291253</v>
      </c>
      <c r="M170" s="302">
        <v>1.1923523820389035</v>
      </c>
      <c r="N170" s="302">
        <v>5.3937922130666664E-2</v>
      </c>
      <c r="O170" s="302">
        <f t="shared" si="79"/>
        <v>2.7887889669986956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22.792349614891858</v>
      </c>
      <c r="C172" s="311">
        <f t="shared" ref="C172:E172" si="81">SUM(C162:C170)</f>
        <v>14.084322815059171</v>
      </c>
      <c r="D172" s="311">
        <f t="shared" si="81"/>
        <v>3.8773275700489971</v>
      </c>
      <c r="E172" s="311">
        <f t="shared" si="81"/>
        <v>40.754000000000019</v>
      </c>
      <c r="F172" s="311"/>
      <c r="G172" s="311">
        <f t="shared" ref="G172:J172" si="82">SUM(G162:G170)</f>
        <v>23.993459976562821</v>
      </c>
      <c r="H172" s="311">
        <f t="shared" si="82"/>
        <v>14.54461918159331</v>
      </c>
      <c r="I172" s="311">
        <f t="shared" si="82"/>
        <v>3.0359208418438222</v>
      </c>
      <c r="J172" s="311">
        <f t="shared" si="82"/>
        <v>41.573999999999955</v>
      </c>
      <c r="K172" s="311"/>
      <c r="L172" s="311">
        <f t="shared" ref="L172:O172" si="83">SUM(L162:L170)</f>
        <v>25.229287716027102</v>
      </c>
      <c r="M172" s="311">
        <f t="shared" si="83"/>
        <v>13.244207468853631</v>
      </c>
      <c r="N172" s="311">
        <f t="shared" si="83"/>
        <v>3.1715048151192629</v>
      </c>
      <c r="O172" s="311">
        <f t="shared" si="83"/>
        <v>41.644999999999996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0.73323738402018945</v>
      </c>
      <c r="C179" s="302">
        <v>4.9398929051705086E-2</v>
      </c>
      <c r="D179" s="302">
        <v>0.20113332832082154</v>
      </c>
      <c r="E179" s="302">
        <f>SUM(B179:D179)</f>
        <v>0.98376964139271605</v>
      </c>
      <c r="F179" s="303"/>
      <c r="G179" s="302">
        <v>0.86868338374767218</v>
      </c>
      <c r="H179" s="302">
        <v>0.1058175180205479</v>
      </c>
      <c r="I179" s="302">
        <v>0.14932539843223702</v>
      </c>
      <c r="J179" s="302">
        <f>SUM(G179:I179)</f>
        <v>1.1238263002004572</v>
      </c>
      <c r="K179" s="303"/>
      <c r="L179" s="302">
        <v>1.0437034245507453</v>
      </c>
      <c r="M179" s="302">
        <v>0.14449940040413406</v>
      </c>
      <c r="N179" s="302">
        <v>0.16730992119718616</v>
      </c>
      <c r="O179" s="302">
        <f>SUM(L179:N179)</f>
        <v>1.3555127461520655</v>
      </c>
    </row>
    <row r="180" spans="1:15" s="236" customFormat="1" x14ac:dyDescent="0.2">
      <c r="A180" s="237" t="str">
        <f>name!E$5</f>
        <v>Professional occupations</v>
      </c>
      <c r="B180" s="302">
        <v>0.60991717310038451</v>
      </c>
      <c r="C180" s="302">
        <v>3.851123824711563E-2</v>
      </c>
      <c r="D180" s="302">
        <v>5.8122889732176011E-2</v>
      </c>
      <c r="E180" s="302">
        <f t="shared" ref="E180:E187" si="84">SUM(B180:D180)</f>
        <v>0.70655130107967623</v>
      </c>
      <c r="F180" s="303"/>
      <c r="G180" s="302">
        <v>0.85726466472542306</v>
      </c>
      <c r="H180" s="302">
        <v>8.1472038792288093E-2</v>
      </c>
      <c r="I180" s="302">
        <v>4.0978880037783029E-2</v>
      </c>
      <c r="J180" s="302">
        <f t="shared" ref="J180:J182" si="85">SUM(G180:I180)</f>
        <v>0.97971558355549426</v>
      </c>
      <c r="K180" s="303"/>
      <c r="L180" s="302">
        <v>1.2665690119421416</v>
      </c>
      <c r="M180" s="302">
        <v>0.12913653630048808</v>
      </c>
      <c r="N180" s="302">
        <v>3.857889442487273E-2</v>
      </c>
      <c r="O180" s="302">
        <f t="shared" ref="O180:O187" si="86">SUM(L180:N180)</f>
        <v>1.4342844426675025</v>
      </c>
    </row>
    <row r="181" spans="1:15" s="236" customFormat="1" x14ac:dyDescent="0.2">
      <c r="A181" s="237" t="str">
        <f>name!E$6</f>
        <v>Associate professional occupations</v>
      </c>
      <c r="B181" s="302">
        <v>0.71874117809189197</v>
      </c>
      <c r="C181" s="302">
        <v>5.7169196360280942E-2</v>
      </c>
      <c r="D181" s="302">
        <v>3.8600825046334643E-2</v>
      </c>
      <c r="E181" s="302">
        <f t="shared" si="84"/>
        <v>0.81451119949850759</v>
      </c>
      <c r="F181" s="303"/>
      <c r="G181" s="302">
        <v>0.91527130434648696</v>
      </c>
      <c r="H181" s="302">
        <v>0.10140018736137034</v>
      </c>
      <c r="I181" s="302">
        <v>2.7686167985482374E-2</v>
      </c>
      <c r="J181" s="302">
        <f t="shared" si="85"/>
        <v>1.0443576596933395</v>
      </c>
      <c r="K181" s="303"/>
      <c r="L181" s="302">
        <v>1.1332562058470603</v>
      </c>
      <c r="M181" s="302">
        <v>0.12565727376578412</v>
      </c>
      <c r="N181" s="302">
        <v>2.6096000146891014E-2</v>
      </c>
      <c r="O181" s="302">
        <f t="shared" si="86"/>
        <v>1.2850094797597356</v>
      </c>
    </row>
    <row r="182" spans="1:15" s="236" customFormat="1" x14ac:dyDescent="0.2">
      <c r="A182" s="237" t="str">
        <f>name!E$7</f>
        <v>Administrative and secretarial occupations</v>
      </c>
      <c r="B182" s="302">
        <v>1.0213429241755103</v>
      </c>
      <c r="C182" s="302">
        <v>0.33931143121778096</v>
      </c>
      <c r="D182" s="302">
        <v>4.30881387119985E-2</v>
      </c>
      <c r="E182" s="302">
        <f t="shared" si="84"/>
        <v>1.4037424941052898</v>
      </c>
      <c r="F182" s="303"/>
      <c r="G182" s="302">
        <v>1.0912812880372837</v>
      </c>
      <c r="H182" s="302">
        <v>0.50621497306763297</v>
      </c>
      <c r="I182" s="302">
        <v>2.8216718991924829E-2</v>
      </c>
      <c r="J182" s="302">
        <f t="shared" si="85"/>
        <v>1.6257129800968417</v>
      </c>
      <c r="K182" s="303"/>
      <c r="L182" s="302">
        <v>1.1776145093061003</v>
      </c>
      <c r="M182" s="302">
        <v>0.48831742235976716</v>
      </c>
      <c r="N182" s="302">
        <v>2.523414469237972E-2</v>
      </c>
      <c r="O182" s="302">
        <f t="shared" si="86"/>
        <v>1.6911660763582472</v>
      </c>
    </row>
    <row r="183" spans="1:15" s="236" customFormat="1" x14ac:dyDescent="0.2">
      <c r="A183" s="237" t="str">
        <f>name!E$8</f>
        <v>Skilled trades occupations</v>
      </c>
      <c r="B183" s="302">
        <v>0.46084453764066363</v>
      </c>
      <c r="C183" s="302">
        <v>7.7945824946559605E-2</v>
      </c>
      <c r="D183" s="302">
        <v>0.184830288712788</v>
      </c>
      <c r="E183" s="302">
        <f t="shared" si="84"/>
        <v>0.72362065130001119</v>
      </c>
      <c r="F183" s="303"/>
      <c r="G183" s="302">
        <v>0.37733124402241935</v>
      </c>
      <c r="H183" s="302">
        <v>8.2569463255390843E-2</v>
      </c>
      <c r="I183" s="302">
        <v>7.9264140600371222E-2</v>
      </c>
      <c r="J183" s="302">
        <f>SUM(G183:I183)</f>
        <v>0.53916484787818142</v>
      </c>
      <c r="K183" s="303"/>
      <c r="L183" s="302">
        <v>0.3860704133690529</v>
      </c>
      <c r="M183" s="302">
        <v>0.10617791359805651</v>
      </c>
      <c r="N183" s="302">
        <v>8.509136047950705E-2</v>
      </c>
      <c r="O183" s="302">
        <f t="shared" si="86"/>
        <v>0.57733968744661646</v>
      </c>
    </row>
    <row r="184" spans="1:15" s="236" customFormat="1" x14ac:dyDescent="0.2">
      <c r="A184" s="237" t="str">
        <f>name!E$9</f>
        <v>Caring, leisure and other service occupations</v>
      </c>
      <c r="B184" s="302">
        <v>0.40358037732536794</v>
      </c>
      <c r="C184" s="302">
        <v>0.25362896677095464</v>
      </c>
      <c r="D184" s="302">
        <v>7.3921606366669293E-2</v>
      </c>
      <c r="E184" s="302">
        <f t="shared" si="84"/>
        <v>0.73113095046299192</v>
      </c>
      <c r="F184" s="303"/>
      <c r="G184" s="302">
        <v>0.4572198492380235</v>
      </c>
      <c r="H184" s="302">
        <v>0.30828359354575829</v>
      </c>
      <c r="I184" s="302">
        <v>4.0676924633582953E-2</v>
      </c>
      <c r="J184" s="302">
        <f t="shared" ref="J184:J187" si="87">SUM(G184:I184)</f>
        <v>0.80618036741736476</v>
      </c>
      <c r="K184" s="303"/>
      <c r="L184" s="302">
        <v>0.55624689997783783</v>
      </c>
      <c r="M184" s="302">
        <v>0.36039789619585333</v>
      </c>
      <c r="N184" s="302">
        <v>5.1564044625620122E-2</v>
      </c>
      <c r="O184" s="302">
        <f t="shared" si="86"/>
        <v>0.96820884079931135</v>
      </c>
    </row>
    <row r="185" spans="1:15" s="236" customFormat="1" x14ac:dyDescent="0.2">
      <c r="A185" s="237" t="str">
        <f>name!E$10</f>
        <v>Sales and customer service occupations</v>
      </c>
      <c r="B185" s="302">
        <v>0.37426621075381239</v>
      </c>
      <c r="C185" s="302">
        <v>0.1042105475381606</v>
      </c>
      <c r="D185" s="302">
        <v>3.8042502052879977E-2</v>
      </c>
      <c r="E185" s="302">
        <f t="shared" si="84"/>
        <v>0.51651926034485296</v>
      </c>
      <c r="F185" s="303"/>
      <c r="G185" s="302">
        <v>0.40814426565314088</v>
      </c>
      <c r="H185" s="302">
        <v>0.1427095877000894</v>
      </c>
      <c r="I185" s="302">
        <v>1.946866120934948E-2</v>
      </c>
      <c r="J185" s="302">
        <f t="shared" si="87"/>
        <v>0.57032251456257987</v>
      </c>
      <c r="K185" s="303"/>
      <c r="L185" s="302">
        <v>0.5743523989981616</v>
      </c>
      <c r="M185" s="302">
        <v>0.21623646251390502</v>
      </c>
      <c r="N185" s="302">
        <v>1.8775839303014737E-2</v>
      </c>
      <c r="O185" s="302">
        <f t="shared" si="86"/>
        <v>0.80936470081508138</v>
      </c>
    </row>
    <row r="186" spans="1:15" s="236" customFormat="1" x14ac:dyDescent="0.2">
      <c r="A186" s="237" t="str">
        <f>name!E$11</f>
        <v>Process, plant and machine operatives</v>
      </c>
      <c r="B186" s="302">
        <v>2.8618161064465379</v>
      </c>
      <c r="C186" s="302">
        <v>0.33775998409355895</v>
      </c>
      <c r="D186" s="302">
        <v>1.6506967802681434</v>
      </c>
      <c r="E186" s="302">
        <f t="shared" si="84"/>
        <v>4.8502728708082401</v>
      </c>
      <c r="F186" s="303"/>
      <c r="G186" s="302">
        <v>2.2262622303709292</v>
      </c>
      <c r="H186" s="302">
        <v>0.50974205733999423</v>
      </c>
      <c r="I186" s="302">
        <v>1.0145704218107892</v>
      </c>
      <c r="J186" s="302">
        <f t="shared" si="87"/>
        <v>3.7505747095217128</v>
      </c>
      <c r="K186" s="303"/>
      <c r="L186" s="302">
        <v>2.111926917241123</v>
      </c>
      <c r="M186" s="302">
        <v>0.68010454887988259</v>
      </c>
      <c r="N186" s="302">
        <v>1.2205416502146857</v>
      </c>
      <c r="O186" s="302">
        <f t="shared" si="86"/>
        <v>4.012573116335691</v>
      </c>
    </row>
    <row r="187" spans="1:15" s="236" customFormat="1" x14ac:dyDescent="0.2">
      <c r="A187" s="237" t="str">
        <f>name!E$12</f>
        <v>Elementary occupations</v>
      </c>
      <c r="B187" s="302">
        <v>1.5298026253235253</v>
      </c>
      <c r="C187" s="302">
        <v>0.4266894872517637</v>
      </c>
      <c r="D187" s="302">
        <v>7.6389518432409376E-2</v>
      </c>
      <c r="E187" s="302">
        <f t="shared" si="84"/>
        <v>2.0328816310076983</v>
      </c>
      <c r="F187" s="303"/>
      <c r="G187" s="302">
        <v>1.272012277999077</v>
      </c>
      <c r="H187" s="302">
        <v>0.47716196675906963</v>
      </c>
      <c r="I187" s="302">
        <v>4.097079231588073E-2</v>
      </c>
      <c r="J187" s="302">
        <f t="shared" si="87"/>
        <v>1.7901450370740273</v>
      </c>
      <c r="K187" s="303"/>
      <c r="L187" s="302">
        <v>1.0830772650211939</v>
      </c>
      <c r="M187" s="302">
        <v>0.52514786334877817</v>
      </c>
      <c r="N187" s="302">
        <v>4.5315781295770248E-2</v>
      </c>
      <c r="O187" s="302">
        <f t="shared" si="86"/>
        <v>1.6535409096657423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8.7135485168778839</v>
      </c>
      <c r="C189" s="311">
        <f t="shared" ref="C189:E189" si="88">SUM(C179:C187)</f>
        <v>1.6846256054778801</v>
      </c>
      <c r="D189" s="311">
        <f t="shared" si="88"/>
        <v>2.3648258776442206</v>
      </c>
      <c r="E189" s="311">
        <f t="shared" si="88"/>
        <v>12.762999999999984</v>
      </c>
      <c r="F189" s="311"/>
      <c r="G189" s="311">
        <f t="shared" ref="G189:J189" si="89">SUM(G179:G187)</f>
        <v>8.4734705081404549</v>
      </c>
      <c r="H189" s="311">
        <f t="shared" si="89"/>
        <v>2.3153713858421421</v>
      </c>
      <c r="I189" s="311">
        <f t="shared" si="89"/>
        <v>1.4411581060174008</v>
      </c>
      <c r="J189" s="311">
        <f t="shared" si="89"/>
        <v>12.229999999999997</v>
      </c>
      <c r="K189" s="311"/>
      <c r="L189" s="311">
        <f t="shared" ref="L189:O189" si="90">SUM(L179:L187)</f>
        <v>9.3328170462534175</v>
      </c>
      <c r="M189" s="311">
        <f t="shared" si="90"/>
        <v>2.7756753173666491</v>
      </c>
      <c r="N189" s="311">
        <f t="shared" si="90"/>
        <v>1.6785076363799276</v>
      </c>
      <c r="O189" s="311">
        <f t="shared" si="90"/>
        <v>13.786999999999995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1.2553896411354031</v>
      </c>
      <c r="C196" s="302">
        <v>0.25298791666813458</v>
      </c>
      <c r="D196" s="302">
        <v>0.74311471692003772</v>
      </c>
      <c r="E196" s="302">
        <f>SUM(B196:D196)</f>
        <v>2.2514922747235753</v>
      </c>
      <c r="F196" s="303"/>
      <c r="G196" s="302">
        <v>1.5152747932345636</v>
      </c>
      <c r="H196" s="302">
        <v>0.40421602357943642</v>
      </c>
      <c r="I196" s="302">
        <v>0.55862511952923366</v>
      </c>
      <c r="J196" s="302">
        <f>SUM(G196:I196)</f>
        <v>2.4781159363432339</v>
      </c>
      <c r="K196" s="303"/>
      <c r="L196" s="302">
        <v>1.8511966769774</v>
      </c>
      <c r="M196" s="302">
        <v>0.66770953890945051</v>
      </c>
      <c r="N196" s="302">
        <v>0.66475885612845942</v>
      </c>
      <c r="O196" s="302">
        <f>SUM(L196:N196)</f>
        <v>3.1836650720153097</v>
      </c>
    </row>
    <row r="197" spans="1:15" s="236" customFormat="1" x14ac:dyDescent="0.2">
      <c r="A197" s="237" t="str">
        <f>name!E$5</f>
        <v>Professional occupations</v>
      </c>
      <c r="B197" s="302">
        <v>0.36274277349416978</v>
      </c>
      <c r="C197" s="302">
        <v>7.4940494717288891E-2</v>
      </c>
      <c r="D197" s="302">
        <v>5.2204412429723963E-2</v>
      </c>
      <c r="E197" s="302">
        <f t="shared" ref="E197:E204" si="91">SUM(B197:D197)</f>
        <v>0.4898876806411826</v>
      </c>
      <c r="F197" s="303"/>
      <c r="G197" s="302">
        <v>0.52642428410811282</v>
      </c>
      <c r="H197" s="302">
        <v>0.12927966012731198</v>
      </c>
      <c r="I197" s="302">
        <v>3.8233988921770108E-2</v>
      </c>
      <c r="J197" s="302">
        <f t="shared" ref="J197:J199" si="92">SUM(G197:I197)</f>
        <v>0.69393793315719488</v>
      </c>
      <c r="K197" s="303"/>
      <c r="L197" s="302">
        <v>0.59038765436888452</v>
      </c>
      <c r="M197" s="302">
        <v>0.16982450614838307</v>
      </c>
      <c r="N197" s="302">
        <v>2.0939097113063566E-2</v>
      </c>
      <c r="O197" s="302">
        <f t="shared" ref="O197:O204" si="93">SUM(L197:N197)</f>
        <v>0.78115125763033111</v>
      </c>
    </row>
    <row r="198" spans="1:15" s="236" customFormat="1" x14ac:dyDescent="0.2">
      <c r="A198" s="237" t="str">
        <f>name!E$6</f>
        <v>Associate professional occupations</v>
      </c>
      <c r="B198" s="302">
        <v>0.26454877414435995</v>
      </c>
      <c r="C198" s="302">
        <v>0.2348174943976481</v>
      </c>
      <c r="D198" s="302">
        <v>3.3145857863400165E-2</v>
      </c>
      <c r="E198" s="302">
        <f t="shared" si="91"/>
        <v>0.53251212640540824</v>
      </c>
      <c r="F198" s="303"/>
      <c r="G198" s="302">
        <v>0.35095076190630686</v>
      </c>
      <c r="H198" s="302">
        <v>0.27840621006660288</v>
      </c>
      <c r="I198" s="302">
        <v>2.1344734485385555E-2</v>
      </c>
      <c r="J198" s="302">
        <f t="shared" si="92"/>
        <v>0.65070170645829528</v>
      </c>
      <c r="K198" s="303"/>
      <c r="L198" s="302">
        <v>0.36639636417863958</v>
      </c>
      <c r="M198" s="302">
        <v>0.39758573712254791</v>
      </c>
      <c r="N198" s="302">
        <v>1.6207005311186885E-2</v>
      </c>
      <c r="O198" s="302">
        <f t="shared" si="93"/>
        <v>0.78018910661237439</v>
      </c>
    </row>
    <row r="199" spans="1:15" s="236" customFormat="1" x14ac:dyDescent="0.2">
      <c r="A199" s="237" t="str">
        <f>name!E$7</f>
        <v>Administrative and secretarial occupations</v>
      </c>
      <c r="B199" s="302">
        <v>0.37552911068062189</v>
      </c>
      <c r="C199" s="302">
        <v>0.35241507280314949</v>
      </c>
      <c r="D199" s="302">
        <v>1.0997110842463204E-2</v>
      </c>
      <c r="E199" s="302">
        <f t="shared" si="91"/>
        <v>0.73894129432623468</v>
      </c>
      <c r="F199" s="303"/>
      <c r="G199" s="302">
        <v>0.41102608524458834</v>
      </c>
      <c r="H199" s="302">
        <v>0.41255476422767939</v>
      </c>
      <c r="I199" s="302">
        <v>8.4463179702774262E-3</v>
      </c>
      <c r="J199" s="302">
        <f t="shared" si="92"/>
        <v>0.83202716744254512</v>
      </c>
      <c r="K199" s="303"/>
      <c r="L199" s="302">
        <v>0.4595003562459784</v>
      </c>
      <c r="M199" s="302">
        <v>0.51057284670084613</v>
      </c>
      <c r="N199" s="302">
        <v>6.3034324964435897E-3</v>
      </c>
      <c r="O199" s="302">
        <f t="shared" si="93"/>
        <v>0.97637663544326814</v>
      </c>
    </row>
    <row r="200" spans="1:15" s="236" customFormat="1" x14ac:dyDescent="0.2">
      <c r="A200" s="237" t="str">
        <f>name!E$8</f>
        <v>Skilled trades occupations</v>
      </c>
      <c r="B200" s="302">
        <v>0.63830251584117081</v>
      </c>
      <c r="C200" s="302">
        <v>0.94472766392678686</v>
      </c>
      <c r="D200" s="302">
        <v>0.22459745546839541</v>
      </c>
      <c r="E200" s="302">
        <f t="shared" si="91"/>
        <v>1.8076276352363532</v>
      </c>
      <c r="F200" s="303"/>
      <c r="G200" s="302">
        <v>0.57370283529007138</v>
      </c>
      <c r="H200" s="302">
        <v>0.77189118208710983</v>
      </c>
      <c r="I200" s="302">
        <v>0.17254645126722021</v>
      </c>
      <c r="J200" s="302">
        <f>SUM(G200:I200)</f>
        <v>1.5181404686444013</v>
      </c>
      <c r="K200" s="303"/>
      <c r="L200" s="302">
        <v>0.3780274992356964</v>
      </c>
      <c r="M200" s="302">
        <v>0.78125698332138982</v>
      </c>
      <c r="N200" s="302">
        <v>0.19977840219958579</v>
      </c>
      <c r="O200" s="302">
        <f t="shared" si="93"/>
        <v>1.3590628847566721</v>
      </c>
    </row>
    <row r="201" spans="1:15" s="236" customFormat="1" x14ac:dyDescent="0.2">
      <c r="A201" s="237" t="str">
        <f>name!E$9</f>
        <v>Caring, leisure and other service occupations</v>
      </c>
      <c r="B201" s="302">
        <v>0.34760763247313026</v>
      </c>
      <c r="C201" s="302">
        <v>0.36159398877314902</v>
      </c>
      <c r="D201" s="302">
        <v>4.9724802902324623E-2</v>
      </c>
      <c r="E201" s="302">
        <f t="shared" si="91"/>
        <v>0.7589264241486039</v>
      </c>
      <c r="F201" s="303"/>
      <c r="G201" s="302">
        <v>0.35040567416286694</v>
      </c>
      <c r="H201" s="302">
        <v>0.34025810079597818</v>
      </c>
      <c r="I201" s="302">
        <v>5.1585561209193068E-2</v>
      </c>
      <c r="J201" s="302">
        <f t="shared" ref="J201:J204" si="94">SUM(G201:I201)</f>
        <v>0.74224933616803823</v>
      </c>
      <c r="K201" s="303"/>
      <c r="L201" s="302">
        <v>0.38593746569320148</v>
      </c>
      <c r="M201" s="302">
        <v>0.33653595052681812</v>
      </c>
      <c r="N201" s="302">
        <v>7.9922770359207002E-2</v>
      </c>
      <c r="O201" s="302">
        <f t="shared" si="93"/>
        <v>0.80239618657922662</v>
      </c>
    </row>
    <row r="202" spans="1:15" s="236" customFormat="1" x14ac:dyDescent="0.2">
      <c r="A202" s="237" t="str">
        <f>name!E$10</f>
        <v>Sales and customer service occupations</v>
      </c>
      <c r="B202" s="302">
        <v>0.32950215153203627</v>
      </c>
      <c r="C202" s="302">
        <v>0.92436748689728909</v>
      </c>
      <c r="D202" s="302">
        <v>0.27619421922486292</v>
      </c>
      <c r="E202" s="302">
        <f t="shared" si="91"/>
        <v>1.5300638576541883</v>
      </c>
      <c r="F202" s="303"/>
      <c r="G202" s="302">
        <v>0.34553842393552703</v>
      </c>
      <c r="H202" s="302">
        <v>0.97683844640749951</v>
      </c>
      <c r="I202" s="302">
        <v>0.14700866365066798</v>
      </c>
      <c r="J202" s="302">
        <f t="shared" si="94"/>
        <v>1.4693855339936945</v>
      </c>
      <c r="K202" s="303"/>
      <c r="L202" s="302">
        <v>0.38127237809203712</v>
      </c>
      <c r="M202" s="302">
        <v>1.2666409959531166</v>
      </c>
      <c r="N202" s="302">
        <v>0.10969011491621596</v>
      </c>
      <c r="O202" s="302">
        <f t="shared" si="93"/>
        <v>1.7576034889613696</v>
      </c>
    </row>
    <row r="203" spans="1:15" s="236" customFormat="1" x14ac:dyDescent="0.2">
      <c r="A203" s="237" t="str">
        <f>name!E$11</f>
        <v>Process, plant and machine operatives</v>
      </c>
      <c r="B203" s="302">
        <v>0.1680797272684568</v>
      </c>
      <c r="C203" s="302">
        <v>0.4146061828116725</v>
      </c>
      <c r="D203" s="302">
        <v>2.611956267714622E-2</v>
      </c>
      <c r="E203" s="302">
        <f t="shared" si="91"/>
        <v>0.60880547275727548</v>
      </c>
      <c r="F203" s="303"/>
      <c r="G203" s="302">
        <v>0.13985705439230783</v>
      </c>
      <c r="H203" s="302">
        <v>0.45789941508844401</v>
      </c>
      <c r="I203" s="302">
        <v>1.5430286680142135E-2</v>
      </c>
      <c r="J203" s="302">
        <f t="shared" si="94"/>
        <v>0.61318675616089391</v>
      </c>
      <c r="K203" s="303"/>
      <c r="L203" s="302">
        <v>0.16983049154343133</v>
      </c>
      <c r="M203" s="302">
        <v>0.62865563790295031</v>
      </c>
      <c r="N203" s="302">
        <v>2.4196047462022037E-2</v>
      </c>
      <c r="O203" s="302">
        <f t="shared" si="93"/>
        <v>0.82268217690840373</v>
      </c>
    </row>
    <row r="204" spans="1:15" s="236" customFormat="1" x14ac:dyDescent="0.2">
      <c r="A204" s="237" t="str">
        <f>name!E$12</f>
        <v>Elementary occupations</v>
      </c>
      <c r="B204" s="302">
        <v>2.0588016947893704</v>
      </c>
      <c r="C204" s="302">
        <v>5.333118214145375</v>
      </c>
      <c r="D204" s="302">
        <v>0.14382332517242161</v>
      </c>
      <c r="E204" s="302">
        <f t="shared" si="91"/>
        <v>7.5357432341071675</v>
      </c>
      <c r="F204" s="303"/>
      <c r="G204" s="302">
        <v>1.9190797233233476</v>
      </c>
      <c r="H204" s="302">
        <v>4.7361724495048394</v>
      </c>
      <c r="I204" s="302">
        <v>7.1002988803513328E-2</v>
      </c>
      <c r="J204" s="302">
        <f t="shared" si="94"/>
        <v>6.726255161631701</v>
      </c>
      <c r="K204" s="303"/>
      <c r="L204" s="302">
        <v>2.2503597202260606</v>
      </c>
      <c r="M204" s="302">
        <v>4.4433870290449535</v>
      </c>
      <c r="N204" s="302">
        <v>0.13512644182202826</v>
      </c>
      <c r="O204" s="302">
        <f t="shared" si="93"/>
        <v>6.8288731910930425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5.8005040213587193</v>
      </c>
      <c r="C206" s="311">
        <f t="shared" ref="C206:E206" si="95">SUM(C196:C204)</f>
        <v>8.893574515140493</v>
      </c>
      <c r="D206" s="311">
        <f t="shared" si="95"/>
        <v>1.5599214635007761</v>
      </c>
      <c r="E206" s="311">
        <f t="shared" si="95"/>
        <v>16.253999999999991</v>
      </c>
      <c r="F206" s="311"/>
      <c r="G206" s="311">
        <f t="shared" ref="G206:J206" si="96">SUM(G196:G204)</f>
        <v>6.132259635597693</v>
      </c>
      <c r="H206" s="311">
        <f t="shared" si="96"/>
        <v>8.5075162518849012</v>
      </c>
      <c r="I206" s="311">
        <f t="shared" si="96"/>
        <v>1.0842241125174035</v>
      </c>
      <c r="J206" s="311">
        <f t="shared" si="96"/>
        <v>15.724</v>
      </c>
      <c r="K206" s="311"/>
      <c r="L206" s="311">
        <f t="shared" ref="L206:O206" si="97">SUM(L196:L204)</f>
        <v>6.832908606561328</v>
      </c>
      <c r="M206" s="311">
        <f t="shared" si="97"/>
        <v>9.2021692256304561</v>
      </c>
      <c r="N206" s="311">
        <f t="shared" si="97"/>
        <v>1.2569221678082125</v>
      </c>
      <c r="O206" s="311">
        <f t="shared" si="97"/>
        <v>17.291999999999998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4.7914915692647955E-2</v>
      </c>
      <c r="C213" s="302">
        <v>9.9600115836738674E-3</v>
      </c>
      <c r="D213" s="302">
        <v>2.7253121189268002E-2</v>
      </c>
      <c r="E213" s="302">
        <f>SUM(B213:D213)</f>
        <v>8.5128048465589828E-2</v>
      </c>
      <c r="F213" s="303"/>
      <c r="G213" s="302">
        <v>0.13624400211000284</v>
      </c>
      <c r="H213" s="302">
        <v>1.0538343262280179E-2</v>
      </c>
      <c r="I213" s="302">
        <v>5.2442493987142576E-2</v>
      </c>
      <c r="J213" s="302">
        <f>SUM(G213:I213)</f>
        <v>0.19922483935942559</v>
      </c>
      <c r="K213" s="303"/>
      <c r="L213" s="302">
        <v>0.14322617883742111</v>
      </c>
      <c r="M213" s="302">
        <v>1.3416602803927724E-2</v>
      </c>
      <c r="N213" s="302">
        <v>5.5181943992064497E-2</v>
      </c>
      <c r="O213" s="302">
        <f>SUM(L213:N213)</f>
        <v>0.21182472563341334</v>
      </c>
    </row>
    <row r="214" spans="1:15" s="236" customFormat="1" x14ac:dyDescent="0.2">
      <c r="A214" s="237" t="str">
        <f>name!E$5</f>
        <v>Professional occupations</v>
      </c>
      <c r="B214" s="302">
        <v>5.3638522649352996E-2</v>
      </c>
      <c r="C214" s="302">
        <v>1.2587818841381385E-2</v>
      </c>
      <c r="D214" s="302">
        <v>7.9156806349695338E-2</v>
      </c>
      <c r="E214" s="302">
        <f t="shared" ref="E214:E221" si="98">SUM(B214:D214)</f>
        <v>0.14538314784042972</v>
      </c>
      <c r="F214" s="303"/>
      <c r="G214" s="302">
        <v>0.18497448120786603</v>
      </c>
      <c r="H214" s="302">
        <v>1.9454880109187261E-2</v>
      </c>
      <c r="I214" s="302">
        <v>0.10664927702390335</v>
      </c>
      <c r="J214" s="302">
        <f t="shared" ref="J214:J216" si="99">SUM(G214:I214)</f>
        <v>0.31107863834095661</v>
      </c>
      <c r="K214" s="303"/>
      <c r="L214" s="302">
        <v>0.21452955912687532</v>
      </c>
      <c r="M214" s="302">
        <v>2.5765770924598395E-2</v>
      </c>
      <c r="N214" s="302">
        <v>9.3685434392651187E-2</v>
      </c>
      <c r="O214" s="302">
        <f t="shared" ref="O214:O221" si="100">SUM(L214:N214)</f>
        <v>0.33398076444412489</v>
      </c>
    </row>
    <row r="215" spans="1:15" s="236" customFormat="1" x14ac:dyDescent="0.2">
      <c r="A215" s="237" t="str">
        <f>name!E$6</f>
        <v>Associate professional occupations</v>
      </c>
      <c r="B215" s="302">
        <v>5.3784036078568492E-2</v>
      </c>
      <c r="C215" s="302">
        <v>2.4831240930403359E-2</v>
      </c>
      <c r="D215" s="302">
        <v>7.1215777877370712E-2</v>
      </c>
      <c r="E215" s="302">
        <f t="shared" si="98"/>
        <v>0.14983105488634257</v>
      </c>
      <c r="F215" s="303"/>
      <c r="G215" s="302">
        <v>0.18529029378402129</v>
      </c>
      <c r="H215" s="302">
        <v>2.7574682804667305E-2</v>
      </c>
      <c r="I215" s="302">
        <v>0.21458109522510072</v>
      </c>
      <c r="J215" s="302">
        <f t="shared" si="99"/>
        <v>0.4274460718137893</v>
      </c>
      <c r="K215" s="303"/>
      <c r="L215" s="302">
        <v>0.18442937091284353</v>
      </c>
      <c r="M215" s="302">
        <v>3.0606851476265091E-2</v>
      </c>
      <c r="N215" s="302">
        <v>0.2087348379903072</v>
      </c>
      <c r="O215" s="302">
        <f t="shared" si="100"/>
        <v>0.42377106037941581</v>
      </c>
    </row>
    <row r="216" spans="1:15" s="236" customFormat="1" x14ac:dyDescent="0.2">
      <c r="A216" s="237" t="str">
        <f>name!E$7</f>
        <v>Administrative and secretarial occupations</v>
      </c>
      <c r="B216" s="302">
        <v>3.9280731687612813E-2</v>
      </c>
      <c r="C216" s="302">
        <v>4.8067893659771946E-2</v>
      </c>
      <c r="D216" s="302">
        <v>4.3197421823116967E-3</v>
      </c>
      <c r="E216" s="302">
        <f t="shared" si="98"/>
        <v>9.1668367529696454E-2</v>
      </c>
      <c r="F216" s="303"/>
      <c r="G216" s="302">
        <v>0.1380461886473083</v>
      </c>
      <c r="H216" s="302">
        <v>5.7980737626618935E-2</v>
      </c>
      <c r="I216" s="302">
        <v>1.0210455407049315E-2</v>
      </c>
      <c r="J216" s="302">
        <f t="shared" si="99"/>
        <v>0.20623738168097655</v>
      </c>
      <c r="K216" s="303"/>
      <c r="L216" s="302">
        <v>0.11533406139681344</v>
      </c>
      <c r="M216" s="302">
        <v>5.790131622304176E-2</v>
      </c>
      <c r="N216" s="302">
        <v>7.5237183989323988E-3</v>
      </c>
      <c r="O216" s="302">
        <f t="shared" si="100"/>
        <v>0.18075909601878759</v>
      </c>
    </row>
    <row r="217" spans="1:15" s="236" customFormat="1" x14ac:dyDescent="0.2">
      <c r="A217" s="237" t="str">
        <f>name!E$8</f>
        <v>Skilled trades occupations</v>
      </c>
      <c r="B217" s="302">
        <v>5.1818523922677689E-2</v>
      </c>
      <c r="C217" s="302">
        <v>1.3168431237887555E-2</v>
      </c>
      <c r="D217" s="302">
        <v>4.1703234223524829E-2</v>
      </c>
      <c r="E217" s="302">
        <f t="shared" si="98"/>
        <v>0.10669018938409007</v>
      </c>
      <c r="F217" s="303"/>
      <c r="G217" s="302">
        <v>9.6631092043156536E-2</v>
      </c>
      <c r="H217" s="302">
        <v>7.4598823232211973E-3</v>
      </c>
      <c r="I217" s="302">
        <v>6.4405339829181646E-2</v>
      </c>
      <c r="J217" s="302">
        <f>SUM(G217:I217)</f>
        <v>0.16849631419555938</v>
      </c>
      <c r="K217" s="303"/>
      <c r="L217" s="302">
        <v>7.6795436401967412E-2</v>
      </c>
      <c r="M217" s="302">
        <v>9.703961103489098E-3</v>
      </c>
      <c r="N217" s="302">
        <v>6.9402194940843653E-2</v>
      </c>
      <c r="O217" s="302">
        <f t="shared" si="100"/>
        <v>0.15590159244630017</v>
      </c>
    </row>
    <row r="218" spans="1:15" s="236" customFormat="1" x14ac:dyDescent="0.2">
      <c r="A218" s="237" t="str">
        <f>name!E$9</f>
        <v>Caring, leisure and other service occupations</v>
      </c>
      <c r="B218" s="302">
        <v>1.3577907362035294E-2</v>
      </c>
      <c r="C218" s="302">
        <v>1.2835943253391673E-2</v>
      </c>
      <c r="D218" s="302">
        <v>4.6587754436161789E-3</v>
      </c>
      <c r="E218" s="302">
        <f t="shared" si="98"/>
        <v>3.1072626059043148E-2</v>
      </c>
      <c r="F218" s="303"/>
      <c r="G218" s="302">
        <v>6.0917927780865182E-2</v>
      </c>
      <c r="H218" s="302">
        <v>2.5031327587195208E-2</v>
      </c>
      <c r="I218" s="302">
        <v>1.6767858043733156E-2</v>
      </c>
      <c r="J218" s="302">
        <f t="shared" ref="J218:J221" si="101">SUM(G218:I218)</f>
        <v>0.10271711341179354</v>
      </c>
      <c r="K218" s="303"/>
      <c r="L218" s="302">
        <v>6.3780487468794861E-2</v>
      </c>
      <c r="M218" s="302">
        <v>2.440698938687523E-2</v>
      </c>
      <c r="N218" s="302">
        <v>1.8713733775599244E-2</v>
      </c>
      <c r="O218" s="302">
        <f t="shared" si="100"/>
        <v>0.10690121063126934</v>
      </c>
    </row>
    <row r="219" spans="1:15" s="236" customFormat="1" x14ac:dyDescent="0.2">
      <c r="A219" s="237" t="str">
        <f>name!E$10</f>
        <v>Sales and customer service occupations</v>
      </c>
      <c r="B219" s="302">
        <v>2.4329911322513772E-2</v>
      </c>
      <c r="C219" s="302">
        <v>2.0187203766373358E-2</v>
      </c>
      <c r="D219" s="302">
        <v>4.6998610364606475E-3</v>
      </c>
      <c r="E219" s="302">
        <f t="shared" si="98"/>
        <v>4.9216976125347776E-2</v>
      </c>
      <c r="F219" s="303"/>
      <c r="G219" s="302">
        <v>6.9817950183435687E-2</v>
      </c>
      <c r="H219" s="302">
        <v>2.0862247750726957E-2</v>
      </c>
      <c r="I219" s="302">
        <v>8.8744395980922645E-3</v>
      </c>
      <c r="J219" s="302">
        <f t="shared" si="101"/>
        <v>9.9554637532254908E-2</v>
      </c>
      <c r="K219" s="303"/>
      <c r="L219" s="302">
        <v>8.1641080534828755E-2</v>
      </c>
      <c r="M219" s="302">
        <v>2.3138163296622948E-2</v>
      </c>
      <c r="N219" s="302">
        <v>7.0303657717868525E-3</v>
      </c>
      <c r="O219" s="302">
        <f t="shared" si="100"/>
        <v>0.11180960960323856</v>
      </c>
    </row>
    <row r="220" spans="1:15" s="236" customFormat="1" x14ac:dyDescent="0.2">
      <c r="A220" s="237" t="str">
        <f>name!E$11</f>
        <v>Process, plant and machine operatives</v>
      </c>
      <c r="B220" s="302">
        <v>1.4693403288239299E-2</v>
      </c>
      <c r="C220" s="302">
        <v>1.1307668755541154E-2</v>
      </c>
      <c r="D220" s="302">
        <v>1.540936427117982E-2</v>
      </c>
      <c r="E220" s="302">
        <f t="shared" si="98"/>
        <v>4.1410436314960275E-2</v>
      </c>
      <c r="F220" s="303"/>
      <c r="G220" s="302">
        <v>3.6566506895987845E-2</v>
      </c>
      <c r="H220" s="302">
        <v>5.6556314110520383E-3</v>
      </c>
      <c r="I220" s="302">
        <v>2.3030278387382346E-2</v>
      </c>
      <c r="J220" s="302">
        <f t="shared" si="101"/>
        <v>6.5252416694422236E-2</v>
      </c>
      <c r="K220" s="303"/>
      <c r="L220" s="302">
        <v>3.5663006590505419E-2</v>
      </c>
      <c r="M220" s="302">
        <v>8.2715279833734147E-3</v>
      </c>
      <c r="N220" s="302">
        <v>2.7396626208242722E-2</v>
      </c>
      <c r="O220" s="302">
        <f t="shared" si="100"/>
        <v>7.1331160782121553E-2</v>
      </c>
    </row>
    <row r="221" spans="1:15" s="236" customFormat="1" x14ac:dyDescent="0.2">
      <c r="A221" s="237" t="str">
        <f>name!E$12</f>
        <v>Elementary occupations</v>
      </c>
      <c r="B221" s="302">
        <v>3.384534525037422E-2</v>
      </c>
      <c r="C221" s="302">
        <v>6.3087337756172784E-2</v>
      </c>
      <c r="D221" s="302">
        <v>3.2666470387952E-2</v>
      </c>
      <c r="E221" s="302">
        <f t="shared" si="98"/>
        <v>0.12959915339449901</v>
      </c>
      <c r="F221" s="303"/>
      <c r="G221" s="302">
        <v>0.11761850574954461</v>
      </c>
      <c r="H221" s="302">
        <v>5.9658497360543149E-2</v>
      </c>
      <c r="I221" s="302">
        <v>5.6715583860738356E-2</v>
      </c>
      <c r="J221" s="302">
        <f t="shared" si="101"/>
        <v>0.23399258697082612</v>
      </c>
      <c r="K221" s="303"/>
      <c r="L221" s="302">
        <v>0.10354948508412178</v>
      </c>
      <c r="M221" s="302">
        <v>5.0677972484334192E-2</v>
      </c>
      <c r="N221" s="302">
        <v>6.1493322492871989E-2</v>
      </c>
      <c r="O221" s="302">
        <f t="shared" si="100"/>
        <v>0.21572078006132794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0.33288329725402255</v>
      </c>
      <c r="C223" s="311">
        <f t="shared" ref="C223:E223" si="102">SUM(C213:C221)</f>
        <v>0.21603354978459707</v>
      </c>
      <c r="D223" s="311">
        <f t="shared" si="102"/>
        <v>0.2810831529613792</v>
      </c>
      <c r="E223" s="311">
        <f t="shared" si="102"/>
        <v>0.82999999999999885</v>
      </c>
      <c r="F223" s="311"/>
      <c r="G223" s="311">
        <f t="shared" ref="G223:J223" si="103">SUM(G213:G221)</f>
        <v>1.0261069484021883</v>
      </c>
      <c r="H223" s="311">
        <f t="shared" si="103"/>
        <v>0.23421623023549223</v>
      </c>
      <c r="I223" s="311">
        <f t="shared" si="103"/>
        <v>0.55367682136232366</v>
      </c>
      <c r="J223" s="311">
        <f t="shared" si="103"/>
        <v>1.8140000000000041</v>
      </c>
      <c r="K223" s="311"/>
      <c r="L223" s="311">
        <f t="shared" ref="L223:O223" si="104">SUM(L213:L221)</f>
        <v>1.0189486663541718</v>
      </c>
      <c r="M223" s="311">
        <f t="shared" si="104"/>
        <v>0.24388915568252786</v>
      </c>
      <c r="N223" s="311">
        <f t="shared" si="104"/>
        <v>0.5491621779632998</v>
      </c>
      <c r="O223" s="311">
        <f t="shared" si="104"/>
        <v>1.8119999999999992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0.48217557614963613</v>
      </c>
      <c r="C230" s="302">
        <v>8.7608286119916126E-2</v>
      </c>
      <c r="D230" s="302">
        <v>4.6242147260717563E-2</v>
      </c>
      <c r="E230" s="302">
        <f>SUM(B230:D230)</f>
        <v>0.61602600953026976</v>
      </c>
      <c r="F230" s="303"/>
      <c r="G230" s="302">
        <v>0.61399645821406601</v>
      </c>
      <c r="H230" s="302">
        <v>9.4890304359257396E-2</v>
      </c>
      <c r="I230" s="302">
        <v>4.937818195004727E-2</v>
      </c>
      <c r="J230" s="302">
        <f>SUM(G230:I230)</f>
        <v>0.75826494452337068</v>
      </c>
      <c r="K230" s="303"/>
      <c r="L230" s="302">
        <v>0.64389890296166441</v>
      </c>
      <c r="M230" s="302">
        <v>0.12364296377390702</v>
      </c>
      <c r="N230" s="302">
        <v>5.2023562425008489E-2</v>
      </c>
      <c r="O230" s="302">
        <f>SUM(L230:N230)</f>
        <v>0.81956542916057995</v>
      </c>
    </row>
    <row r="231" spans="1:15" s="236" customFormat="1" x14ac:dyDescent="0.2">
      <c r="A231" s="237" t="str">
        <f>name!E$5</f>
        <v>Professional occupations</v>
      </c>
      <c r="B231" s="302">
        <v>1.3788285386845958</v>
      </c>
      <c r="C231" s="302">
        <v>8.0747216533689062E-2</v>
      </c>
      <c r="D231" s="302">
        <v>0.17251395307142886</v>
      </c>
      <c r="E231" s="302">
        <f t="shared" ref="E231:E238" si="105">SUM(B231:D231)</f>
        <v>1.6320897082897137</v>
      </c>
      <c r="F231" s="303"/>
      <c r="G231" s="302">
        <v>1.953608224206512</v>
      </c>
      <c r="H231" s="302">
        <v>7.8753070367178449E-2</v>
      </c>
      <c r="I231" s="302">
        <v>0.1606887808843957</v>
      </c>
      <c r="J231" s="302">
        <f t="shared" ref="J231:J233" si="106">SUM(G231:I231)</f>
        <v>2.1930500754580864</v>
      </c>
      <c r="K231" s="303"/>
      <c r="L231" s="302">
        <v>2.2770686013816226</v>
      </c>
      <c r="M231" s="302">
        <v>9.4586484942571492E-2</v>
      </c>
      <c r="N231" s="302">
        <v>0.14706805641469894</v>
      </c>
      <c r="O231" s="302">
        <f t="shared" ref="O231:O238" si="107">SUM(L231:N231)</f>
        <v>2.5187231427388932</v>
      </c>
    </row>
    <row r="232" spans="1:15" s="236" customFormat="1" x14ac:dyDescent="0.2">
      <c r="A232" s="237" t="str">
        <f>name!E$6</f>
        <v>Associate professional occupations</v>
      </c>
      <c r="B232" s="302">
        <v>0.55832863631526719</v>
      </c>
      <c r="C232" s="302">
        <v>7.1292824626546236E-2</v>
      </c>
      <c r="D232" s="302">
        <v>5.6053038873886012E-2</v>
      </c>
      <c r="E232" s="302">
        <f t="shared" si="105"/>
        <v>0.68567449981569939</v>
      </c>
      <c r="F232" s="303"/>
      <c r="G232" s="302">
        <v>0.73396389791809391</v>
      </c>
      <c r="H232" s="302">
        <v>6.4400098447960769E-2</v>
      </c>
      <c r="I232" s="302">
        <v>5.5853195621623379E-2</v>
      </c>
      <c r="J232" s="302">
        <f t="shared" si="106"/>
        <v>0.85421719198767809</v>
      </c>
      <c r="K232" s="303"/>
      <c r="L232" s="302">
        <v>0.75981436531265645</v>
      </c>
      <c r="M232" s="302">
        <v>6.1747237793238499E-2</v>
      </c>
      <c r="N232" s="302">
        <v>6.0349299905151706E-2</v>
      </c>
      <c r="O232" s="302">
        <f t="shared" si="107"/>
        <v>0.88191090301104669</v>
      </c>
    </row>
    <row r="233" spans="1:15" s="236" customFormat="1" x14ac:dyDescent="0.2">
      <c r="A233" s="237" t="str">
        <f>name!E$7</f>
        <v>Administrative and secretarial occupations</v>
      </c>
      <c r="B233" s="302">
        <v>0.25102166214222277</v>
      </c>
      <c r="C233" s="302">
        <v>0.14935974728486873</v>
      </c>
      <c r="D233" s="302">
        <v>9.3461263146899509E-3</v>
      </c>
      <c r="E233" s="302">
        <f t="shared" si="105"/>
        <v>0.40972753574178145</v>
      </c>
      <c r="F233" s="303"/>
      <c r="G233" s="302">
        <v>0.27595625055807327</v>
      </c>
      <c r="H233" s="302">
        <v>0.10626797964332352</v>
      </c>
      <c r="I233" s="302">
        <v>6.9900557074622964E-3</v>
      </c>
      <c r="J233" s="302">
        <f t="shared" si="106"/>
        <v>0.38921428590885909</v>
      </c>
      <c r="K233" s="303"/>
      <c r="L233" s="302">
        <v>0.25161883378214217</v>
      </c>
      <c r="M233" s="302">
        <v>8.8682954023814597E-2</v>
      </c>
      <c r="N233" s="302">
        <v>5.8941200900740794E-3</v>
      </c>
      <c r="O233" s="302">
        <f t="shared" si="107"/>
        <v>0.34619590789603083</v>
      </c>
    </row>
    <row r="234" spans="1:15" s="236" customFormat="1" x14ac:dyDescent="0.2">
      <c r="A234" s="237" t="str">
        <f>name!E$8</f>
        <v>Skilled trades occupations</v>
      </c>
      <c r="B234" s="302">
        <v>0.20687498054213799</v>
      </c>
      <c r="C234" s="302">
        <v>2.2187231320676608E-2</v>
      </c>
      <c r="D234" s="302">
        <v>7.3438973584452519E-2</v>
      </c>
      <c r="E234" s="302">
        <f t="shared" si="105"/>
        <v>0.30250118544726712</v>
      </c>
      <c r="F234" s="303"/>
      <c r="G234" s="302">
        <v>0.20287931245735444</v>
      </c>
      <c r="H234" s="302">
        <v>1.1307985362539071E-2</v>
      </c>
      <c r="I234" s="302">
        <v>5.6420054157513271E-2</v>
      </c>
      <c r="J234" s="302">
        <f>SUM(G234:I234)</f>
        <v>0.27060735197740676</v>
      </c>
      <c r="K234" s="303"/>
      <c r="L234" s="302">
        <v>0.13303409646882802</v>
      </c>
      <c r="M234" s="302">
        <v>1.1710330537632985E-2</v>
      </c>
      <c r="N234" s="302">
        <v>9.7699368710464751E-2</v>
      </c>
      <c r="O234" s="302">
        <f t="shared" si="107"/>
        <v>0.24244379571692576</v>
      </c>
    </row>
    <row r="235" spans="1:15" s="236" customFormat="1" x14ac:dyDescent="0.2">
      <c r="A235" s="237" t="str">
        <f>name!E$9</f>
        <v>Caring, leisure and other service occupations</v>
      </c>
      <c r="B235" s="302">
        <v>6.7878820044054697E-2</v>
      </c>
      <c r="C235" s="302">
        <v>1.837400810562459E-2</v>
      </c>
      <c r="D235" s="302">
        <v>6.3166848663294712E-3</v>
      </c>
      <c r="E235" s="302">
        <f t="shared" si="105"/>
        <v>9.2569513016008756E-2</v>
      </c>
      <c r="F235" s="303"/>
      <c r="G235" s="302">
        <v>7.2050655894035434E-2</v>
      </c>
      <c r="H235" s="302">
        <v>1.3866062429479182E-2</v>
      </c>
      <c r="I235" s="302">
        <v>6.8561433298854465E-3</v>
      </c>
      <c r="J235" s="302">
        <f t="shared" ref="J235:J238" si="108">SUM(G235:I235)</f>
        <v>9.2772861653400068E-2</v>
      </c>
      <c r="K235" s="303"/>
      <c r="L235" s="302">
        <v>9.3129360411811954E-2</v>
      </c>
      <c r="M235" s="302">
        <v>1.38759483122725E-2</v>
      </c>
      <c r="N235" s="302">
        <v>1.1314253901141829E-2</v>
      </c>
      <c r="O235" s="302">
        <f t="shared" si="107"/>
        <v>0.11831956262522628</v>
      </c>
    </row>
    <row r="236" spans="1:15" s="236" customFormat="1" x14ac:dyDescent="0.2">
      <c r="A236" s="237" t="str">
        <f>name!E$10</f>
        <v>Sales and customer service occupations</v>
      </c>
      <c r="B236" s="302">
        <v>0.17192018311420171</v>
      </c>
      <c r="C236" s="302">
        <v>0.10423209049100374</v>
      </c>
      <c r="D236" s="302">
        <v>7.7306465649800548E-3</v>
      </c>
      <c r="E236" s="302">
        <f t="shared" si="105"/>
        <v>0.28388292017018552</v>
      </c>
      <c r="F236" s="303"/>
      <c r="G236" s="302">
        <v>0.17814108375489954</v>
      </c>
      <c r="H236" s="302">
        <v>6.5534973295292384E-2</v>
      </c>
      <c r="I236" s="302">
        <v>4.9579674243977042E-3</v>
      </c>
      <c r="J236" s="302">
        <f t="shared" si="108"/>
        <v>0.2486340244745896</v>
      </c>
      <c r="K236" s="303"/>
      <c r="L236" s="302">
        <v>0.2306484911835297</v>
      </c>
      <c r="M236" s="302">
        <v>8.3703425550928523E-2</v>
      </c>
      <c r="N236" s="302">
        <v>5.3629085588297789E-3</v>
      </c>
      <c r="O236" s="302">
        <f t="shared" si="107"/>
        <v>0.31971482529328799</v>
      </c>
    </row>
    <row r="237" spans="1:15" s="236" customFormat="1" x14ac:dyDescent="0.2">
      <c r="A237" s="237" t="str">
        <f>name!E$11</f>
        <v>Process, plant and machine operatives</v>
      </c>
      <c r="B237" s="302">
        <v>3.2435448609387407E-2</v>
      </c>
      <c r="C237" s="302">
        <v>2.019908171809438E-2</v>
      </c>
      <c r="D237" s="302">
        <v>1.6946080971011628E-2</v>
      </c>
      <c r="E237" s="302">
        <f t="shared" si="105"/>
        <v>6.9580611298493411E-2</v>
      </c>
      <c r="F237" s="303"/>
      <c r="G237" s="302">
        <v>2.55576431946892E-2</v>
      </c>
      <c r="H237" s="302">
        <v>1.6552220059558188E-2</v>
      </c>
      <c r="I237" s="302">
        <v>1.605046877865848E-2</v>
      </c>
      <c r="J237" s="302">
        <f t="shared" si="108"/>
        <v>5.8160332032905868E-2</v>
      </c>
      <c r="K237" s="303"/>
      <c r="L237" s="302">
        <v>2.587781241437424E-2</v>
      </c>
      <c r="M237" s="302">
        <v>1.6657258928833463E-2</v>
      </c>
      <c r="N237" s="302">
        <v>2.254434153039719E-2</v>
      </c>
      <c r="O237" s="302">
        <f t="shared" si="107"/>
        <v>6.50794128736049E-2</v>
      </c>
    </row>
    <row r="238" spans="1:15" s="236" customFormat="1" x14ac:dyDescent="0.2">
      <c r="A238" s="237" t="str">
        <f>name!E$12</f>
        <v>Elementary occupations</v>
      </c>
      <c r="B238" s="302">
        <v>6.369446562644232E-2</v>
      </c>
      <c r="C238" s="302">
        <v>3.8751666892781228E-2</v>
      </c>
      <c r="D238" s="302">
        <v>1.8501884171362087E-2</v>
      </c>
      <c r="E238" s="302">
        <f t="shared" si="105"/>
        <v>0.12094801669058564</v>
      </c>
      <c r="F238" s="303"/>
      <c r="G238" s="302">
        <v>4.8369148852698829E-2</v>
      </c>
      <c r="H238" s="302">
        <v>3.5726157338026809E-2</v>
      </c>
      <c r="I238" s="302">
        <v>1.2983625792977765E-2</v>
      </c>
      <c r="J238" s="302">
        <f t="shared" si="108"/>
        <v>9.7078931983703404E-2</v>
      </c>
      <c r="K238" s="303"/>
      <c r="L238" s="302">
        <v>4.4214153323754377E-2</v>
      </c>
      <c r="M238" s="302">
        <v>2.4026531814291131E-2</v>
      </c>
      <c r="N238" s="302">
        <v>1.6806335546367238E-2</v>
      </c>
      <c r="O238" s="302">
        <f t="shared" si="107"/>
        <v>8.504702068441275E-2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3.2131583112279456</v>
      </c>
      <c r="C240" s="311">
        <f t="shared" ref="C240:E240" si="109">SUM(C230:C238)</f>
        <v>0.59275215309320073</v>
      </c>
      <c r="D240" s="311">
        <f t="shared" si="109"/>
        <v>0.40708953567885819</v>
      </c>
      <c r="E240" s="311">
        <f t="shared" si="109"/>
        <v>4.2130000000000045</v>
      </c>
      <c r="F240" s="311"/>
      <c r="G240" s="311">
        <f t="shared" ref="G240:J240" si="110">SUM(G230:G238)</f>
        <v>4.1045226750504229</v>
      </c>
      <c r="H240" s="311">
        <f t="shared" si="110"/>
        <v>0.4872988513026158</v>
      </c>
      <c r="I240" s="311">
        <f t="shared" si="110"/>
        <v>0.37017847364696133</v>
      </c>
      <c r="J240" s="311">
        <f t="shared" si="110"/>
        <v>4.9619999999999997</v>
      </c>
      <c r="K240" s="311"/>
      <c r="L240" s="311">
        <f t="shared" ref="L240:O240" si="111">SUM(L230:L238)</f>
        <v>4.4593046172403845</v>
      </c>
      <c r="M240" s="311">
        <f t="shared" si="111"/>
        <v>0.51863313567749025</v>
      </c>
      <c r="N240" s="311">
        <f t="shared" si="111"/>
        <v>0.41906224708213397</v>
      </c>
      <c r="O240" s="311">
        <f t="shared" si="111"/>
        <v>5.3970000000000082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0.33379354023141422</v>
      </c>
      <c r="C247" s="302">
        <v>3.094556276623172E-2</v>
      </c>
      <c r="D247" s="302">
        <v>1.1329000169126739E-2</v>
      </c>
      <c r="E247" s="302">
        <f>SUM(B247:D247)</f>
        <v>0.37606810316677269</v>
      </c>
      <c r="F247" s="303"/>
      <c r="G247" s="302">
        <v>0.28146377580971821</v>
      </c>
      <c r="H247" s="302">
        <v>3.9512321047275298E-2</v>
      </c>
      <c r="I247" s="302">
        <v>2.1757485980804469E-2</v>
      </c>
      <c r="J247" s="302">
        <f>SUM(G247:I247)</f>
        <v>0.34273358283779798</v>
      </c>
      <c r="K247" s="303"/>
      <c r="L247" s="302">
        <v>0.27959241580668065</v>
      </c>
      <c r="M247" s="302">
        <v>4.9767314554819954E-2</v>
      </c>
      <c r="N247" s="302">
        <v>2.3720061473878302E-2</v>
      </c>
      <c r="O247" s="302">
        <f>SUM(L247:N247)</f>
        <v>0.35307979183537891</v>
      </c>
    </row>
    <row r="248" spans="1:15" s="236" customFormat="1" x14ac:dyDescent="0.2">
      <c r="A248" s="237" t="str">
        <f>name!E$5</f>
        <v>Professional occupations</v>
      </c>
      <c r="B248" s="302">
        <v>0.45460501119049374</v>
      </c>
      <c r="C248" s="302">
        <v>2.3821615551358435E-2</v>
      </c>
      <c r="D248" s="302">
        <v>1.9785218732767718E-2</v>
      </c>
      <c r="E248" s="302">
        <f t="shared" ref="E248:E255" si="112">SUM(B248:D248)</f>
        <v>0.49821184547461989</v>
      </c>
      <c r="F248" s="303"/>
      <c r="G248" s="302">
        <v>0.46235572766457239</v>
      </c>
      <c r="H248" s="302">
        <v>2.9181485107832372E-2</v>
      </c>
      <c r="I248" s="302">
        <v>2.977635831565538E-2</v>
      </c>
      <c r="J248" s="302">
        <f t="shared" ref="J248:J250" si="113">SUM(G248:I248)</f>
        <v>0.52131357108806009</v>
      </c>
      <c r="K248" s="303"/>
      <c r="L248" s="302">
        <v>0.5613627579851368</v>
      </c>
      <c r="M248" s="302">
        <v>3.4462651261843363E-2</v>
      </c>
      <c r="N248" s="302">
        <v>3.0846050452627109E-2</v>
      </c>
      <c r="O248" s="302">
        <f t="shared" ref="O248:O255" si="114">SUM(L248:N248)</f>
        <v>0.62667145969960725</v>
      </c>
    </row>
    <row r="249" spans="1:15" s="236" customFormat="1" x14ac:dyDescent="0.2">
      <c r="A249" s="237" t="str">
        <f>name!E$6</f>
        <v>Associate professional occupations</v>
      </c>
      <c r="B249" s="302">
        <v>0.47595907553496131</v>
      </c>
      <c r="C249" s="302">
        <v>5.7740617599115737E-2</v>
      </c>
      <c r="D249" s="302">
        <v>2.4537445915609888E-2</v>
      </c>
      <c r="E249" s="302">
        <f t="shared" si="112"/>
        <v>0.55823713904968697</v>
      </c>
      <c r="F249" s="303"/>
      <c r="G249" s="302">
        <v>0.41322393974249483</v>
      </c>
      <c r="H249" s="302">
        <v>5.5674286031376273E-2</v>
      </c>
      <c r="I249" s="302">
        <v>3.9941568740607829E-2</v>
      </c>
      <c r="J249" s="302">
        <f t="shared" si="113"/>
        <v>0.50883979451447892</v>
      </c>
      <c r="K249" s="303"/>
      <c r="L249" s="302">
        <v>0.37568140763608904</v>
      </c>
      <c r="M249" s="302">
        <v>6.0879885398412159E-2</v>
      </c>
      <c r="N249" s="302">
        <v>4.2178875929129354E-2</v>
      </c>
      <c r="O249" s="302">
        <f t="shared" si="114"/>
        <v>0.47874016896363053</v>
      </c>
    </row>
    <row r="250" spans="1:15" s="236" customFormat="1" x14ac:dyDescent="0.2">
      <c r="A250" s="237" t="str">
        <f>name!E$7</f>
        <v>Administrative and secretarial occupations</v>
      </c>
      <c r="B250" s="302">
        <v>0.68301283874163321</v>
      </c>
      <c r="C250" s="302">
        <v>0.26773869942895762</v>
      </c>
      <c r="D250" s="302">
        <v>9.9612519621029988E-3</v>
      </c>
      <c r="E250" s="302">
        <f t="shared" si="112"/>
        <v>0.96071279013269384</v>
      </c>
      <c r="F250" s="303"/>
      <c r="G250" s="302">
        <v>0.51457255298829241</v>
      </c>
      <c r="H250" s="302">
        <v>0.21701823018110961</v>
      </c>
      <c r="I250" s="302">
        <v>1.3881887935748015E-2</v>
      </c>
      <c r="J250" s="302">
        <f t="shared" si="113"/>
        <v>0.74547267110514992</v>
      </c>
      <c r="K250" s="303"/>
      <c r="L250" s="302">
        <v>0.41253855589583355</v>
      </c>
      <c r="M250" s="302">
        <v>0.17157443493464228</v>
      </c>
      <c r="N250" s="302">
        <v>1.0459272370246322E-2</v>
      </c>
      <c r="O250" s="302">
        <f t="shared" si="114"/>
        <v>0.59457226320072221</v>
      </c>
    </row>
    <row r="251" spans="1:15" s="236" customFormat="1" x14ac:dyDescent="0.2">
      <c r="A251" s="237" t="str">
        <f>name!E$8</f>
        <v>Skilled trades occupations</v>
      </c>
      <c r="B251" s="302">
        <v>2.6695366257173468E-2</v>
      </c>
      <c r="C251" s="302">
        <v>5.9158834586559095E-3</v>
      </c>
      <c r="D251" s="302">
        <v>4.4102734371646302E-3</v>
      </c>
      <c r="E251" s="302">
        <f t="shared" si="112"/>
        <v>3.7021523152994007E-2</v>
      </c>
      <c r="F251" s="303"/>
      <c r="G251" s="302">
        <v>1.7401767217682083E-2</v>
      </c>
      <c r="H251" s="302">
        <v>4.0453317218461802E-3</v>
      </c>
      <c r="I251" s="302">
        <v>7.1402708286411832E-3</v>
      </c>
      <c r="J251" s="302">
        <f>SUM(G251:I251)</f>
        <v>2.8587369768169446E-2</v>
      </c>
      <c r="K251" s="303"/>
      <c r="L251" s="302">
        <v>1.6083497825126084E-2</v>
      </c>
      <c r="M251" s="302">
        <v>4.2932529917700402E-3</v>
      </c>
      <c r="N251" s="302">
        <v>7.9672602001579391E-3</v>
      </c>
      <c r="O251" s="302">
        <f t="shared" si="114"/>
        <v>2.8344011017054065E-2</v>
      </c>
    </row>
    <row r="252" spans="1:15" s="236" customFormat="1" x14ac:dyDescent="0.2">
      <c r="A252" s="237" t="str">
        <f>name!E$9</f>
        <v>Caring, leisure and other service occupations</v>
      </c>
      <c r="B252" s="302">
        <v>1.1322886108588731E-2</v>
      </c>
      <c r="C252" s="302">
        <v>1.7889547982727384E-3</v>
      </c>
      <c r="D252" s="302">
        <v>3.4682719758099842E-3</v>
      </c>
      <c r="E252" s="302">
        <f t="shared" si="112"/>
        <v>1.6580112882671454E-2</v>
      </c>
      <c r="F252" s="303"/>
      <c r="G252" s="302">
        <v>1.4051783372629018E-2</v>
      </c>
      <c r="H252" s="302">
        <v>1.4705438307337081E-3</v>
      </c>
      <c r="I252" s="302">
        <v>5.7833093381357455E-3</v>
      </c>
      <c r="J252" s="302">
        <f t="shared" ref="J252:J255" si="115">SUM(G252:I252)</f>
        <v>2.1305636541498474E-2</v>
      </c>
      <c r="K252" s="303"/>
      <c r="L252" s="302">
        <v>1.5857949227685193E-2</v>
      </c>
      <c r="M252" s="302">
        <v>1.2510629287020415E-3</v>
      </c>
      <c r="N252" s="302">
        <v>8.1933846231971152E-3</v>
      </c>
      <c r="O252" s="302">
        <f t="shared" si="114"/>
        <v>2.5302396779584353E-2</v>
      </c>
    </row>
    <row r="253" spans="1:15" s="236" customFormat="1" x14ac:dyDescent="0.2">
      <c r="A253" s="237" t="str">
        <f>name!E$10</f>
        <v>Sales and customer service occupations</v>
      </c>
      <c r="B253" s="302">
        <v>0.15061507247079919</v>
      </c>
      <c r="C253" s="302">
        <v>7.057279236026319E-2</v>
      </c>
      <c r="D253" s="302">
        <v>1.1622649339797069E-2</v>
      </c>
      <c r="E253" s="302">
        <f t="shared" si="112"/>
        <v>0.23281051417085946</v>
      </c>
      <c r="F253" s="303"/>
      <c r="G253" s="302">
        <v>0.12188274693736938</v>
      </c>
      <c r="H253" s="302">
        <v>6.5877401217981801E-2</v>
      </c>
      <c r="I253" s="302">
        <v>1.2011136566678956E-2</v>
      </c>
      <c r="J253" s="302">
        <f t="shared" si="115"/>
        <v>0.19977128472203015</v>
      </c>
      <c r="K253" s="303"/>
      <c r="L253" s="302">
        <v>0.13914448742450683</v>
      </c>
      <c r="M253" s="302">
        <v>8.2622158954258743E-2</v>
      </c>
      <c r="N253" s="302">
        <v>1.0216180479459585E-2</v>
      </c>
      <c r="O253" s="302">
        <f t="shared" si="114"/>
        <v>0.23198282685822516</v>
      </c>
    </row>
    <row r="254" spans="1:15" s="236" customFormat="1" x14ac:dyDescent="0.2">
      <c r="A254" s="237" t="str">
        <f>name!E$11</f>
        <v>Process, plant and machine operatives</v>
      </c>
      <c r="B254" s="302">
        <v>1.4580787681941593E-2</v>
      </c>
      <c r="C254" s="302">
        <v>2.1472953777632799E-3</v>
      </c>
      <c r="D254" s="302">
        <v>2.5829740650229684E-3</v>
      </c>
      <c r="E254" s="302">
        <f t="shared" si="112"/>
        <v>1.9311057124727842E-2</v>
      </c>
      <c r="F254" s="303"/>
      <c r="G254" s="302">
        <v>8.2331083077414671E-3</v>
      </c>
      <c r="H254" s="302">
        <v>1.7359754288626837E-3</v>
      </c>
      <c r="I254" s="302">
        <v>6.6986561584829732E-3</v>
      </c>
      <c r="J254" s="302">
        <f t="shared" si="115"/>
        <v>1.6667739895087123E-2</v>
      </c>
      <c r="K254" s="303"/>
      <c r="L254" s="302">
        <v>9.7448219266620326E-3</v>
      </c>
      <c r="M254" s="302">
        <v>3.2947443047265171E-3</v>
      </c>
      <c r="N254" s="302">
        <v>1.0858845060537064E-2</v>
      </c>
      <c r="O254" s="302">
        <f t="shared" si="114"/>
        <v>2.3898411291925614E-2</v>
      </c>
    </row>
    <row r="255" spans="1:15" s="236" customFormat="1" x14ac:dyDescent="0.2">
      <c r="A255" s="237" t="str">
        <f>name!E$12</f>
        <v>Elementary occupations</v>
      </c>
      <c r="B255" s="302">
        <v>3.9476310648075871E-2</v>
      </c>
      <c r="C255" s="302">
        <v>8.7160772536235467E-3</v>
      </c>
      <c r="D255" s="302">
        <v>3.8545269432747305E-3</v>
      </c>
      <c r="E255" s="302">
        <f t="shared" si="112"/>
        <v>5.2046914844974153E-2</v>
      </c>
      <c r="F255" s="303"/>
      <c r="G255" s="302">
        <v>2.1759164684258619E-2</v>
      </c>
      <c r="H255" s="302">
        <v>6.5183833504280243E-3</v>
      </c>
      <c r="I255" s="302">
        <v>5.0308014930401995E-3</v>
      </c>
      <c r="J255" s="302">
        <f t="shared" si="115"/>
        <v>3.3308349527726842E-2</v>
      </c>
      <c r="K255" s="303"/>
      <c r="L255" s="302">
        <v>2.0376313320302427E-2</v>
      </c>
      <c r="M255" s="302">
        <v>5.2063962106836011E-3</v>
      </c>
      <c r="N255" s="302">
        <v>6.8259608228919714E-3</v>
      </c>
      <c r="O255" s="302">
        <f t="shared" si="114"/>
        <v>3.2408670353877997E-2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2.190060888865081</v>
      </c>
      <c r="C257" s="311">
        <f t="shared" ref="C257:E257" si="116">SUM(C247:C255)</f>
        <v>0.46938749859424217</v>
      </c>
      <c r="D257" s="311">
        <f t="shared" si="116"/>
        <v>9.155161254067673E-2</v>
      </c>
      <c r="E257" s="311">
        <f t="shared" si="116"/>
        <v>2.7510000000000003</v>
      </c>
      <c r="F257" s="311"/>
      <c r="G257" s="311">
        <f t="shared" ref="G257:J257" si="117">SUM(G247:G255)</f>
        <v>1.8549445667247579</v>
      </c>
      <c r="H257" s="311">
        <f t="shared" si="117"/>
        <v>0.42103395791744597</v>
      </c>
      <c r="I257" s="311">
        <f t="shared" si="117"/>
        <v>0.14202147535779475</v>
      </c>
      <c r="J257" s="311">
        <f t="shared" si="117"/>
        <v>2.4179999999999984</v>
      </c>
      <c r="K257" s="311"/>
      <c r="L257" s="311">
        <f t="shared" ref="L257:O257" si="118">SUM(L247:L255)</f>
        <v>1.8303822070480225</v>
      </c>
      <c r="M257" s="311">
        <f t="shared" si="118"/>
        <v>0.41335190153985868</v>
      </c>
      <c r="N257" s="311">
        <f t="shared" si="118"/>
        <v>0.15126589141212474</v>
      </c>
      <c r="O257" s="311">
        <f t="shared" si="118"/>
        <v>2.3950000000000062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0.25808268441466509</v>
      </c>
      <c r="C264" s="302">
        <v>4.8543582319367201E-2</v>
      </c>
      <c r="D264" s="302">
        <v>0.18125055176175886</v>
      </c>
      <c r="E264" s="302">
        <f>SUM(B264:D264)</f>
        <v>0.48787681849579112</v>
      </c>
      <c r="F264" s="303"/>
      <c r="G264" s="302">
        <v>0.43666690684898085</v>
      </c>
      <c r="H264" s="302">
        <v>8.7851881198209303E-2</v>
      </c>
      <c r="I264" s="302">
        <v>0.43102678688242679</v>
      </c>
      <c r="J264" s="302">
        <f>SUM(G264:I264)</f>
        <v>0.955545574929617</v>
      </c>
      <c r="K264" s="303"/>
      <c r="L264" s="302">
        <v>0.44856809696734751</v>
      </c>
      <c r="M264" s="302">
        <v>8.8213859292539526E-2</v>
      </c>
      <c r="N264" s="302">
        <v>0.42409535091599659</v>
      </c>
      <c r="O264" s="302">
        <f>SUM(L264:N264)</f>
        <v>0.9608773071758836</v>
      </c>
    </row>
    <row r="265" spans="1:15" s="236" customFormat="1" x14ac:dyDescent="0.2">
      <c r="A265" s="237" t="str">
        <f>name!E$5</f>
        <v>Professional occupations</v>
      </c>
      <c r="B265" s="302">
        <v>0.27118008860268605</v>
      </c>
      <c r="C265" s="302">
        <v>5.1240336652605752E-2</v>
      </c>
      <c r="D265" s="302">
        <v>4.2295743454703577E-2</v>
      </c>
      <c r="E265" s="302">
        <f t="shared" ref="E265:E272" si="119">SUM(B265:D265)</f>
        <v>0.36471616870999535</v>
      </c>
      <c r="F265" s="303"/>
      <c r="G265" s="302">
        <v>0.53178427692142483</v>
      </c>
      <c r="H265" s="302">
        <v>8.2197724358404375E-2</v>
      </c>
      <c r="I265" s="302">
        <v>8.5734183620601617E-2</v>
      </c>
      <c r="J265" s="302">
        <f t="shared" ref="J265:J267" si="120">SUM(G265:I265)</f>
        <v>0.69971618490043075</v>
      </c>
      <c r="K265" s="303"/>
      <c r="L265" s="302">
        <v>0.56807932715380727</v>
      </c>
      <c r="M265" s="302">
        <v>8.4851620356493962E-2</v>
      </c>
      <c r="N265" s="302">
        <v>5.0240153028632252E-2</v>
      </c>
      <c r="O265" s="302">
        <f t="shared" ref="O265:O272" si="121">SUM(L265:N265)</f>
        <v>0.7031711005389335</v>
      </c>
    </row>
    <row r="266" spans="1:15" s="236" customFormat="1" x14ac:dyDescent="0.2">
      <c r="A266" s="237" t="str">
        <f>name!E$6</f>
        <v>Associate professional occupations</v>
      </c>
      <c r="B266" s="302">
        <v>0.23339517145104294</v>
      </c>
      <c r="C266" s="302">
        <v>6.5586111292132848E-2</v>
      </c>
      <c r="D266" s="302">
        <v>3.7268764793714153E-2</v>
      </c>
      <c r="E266" s="302">
        <f t="shared" si="119"/>
        <v>0.33625004753688997</v>
      </c>
      <c r="F266" s="303"/>
      <c r="G266" s="302">
        <v>0.40508320198042908</v>
      </c>
      <c r="H266" s="302">
        <v>9.503899664394963E-2</v>
      </c>
      <c r="I266" s="302">
        <v>7.4274285893453723E-2</v>
      </c>
      <c r="J266" s="302">
        <f t="shared" si="120"/>
        <v>0.57439648451783243</v>
      </c>
      <c r="K266" s="303"/>
      <c r="L266" s="302">
        <v>0.38377425166368972</v>
      </c>
      <c r="M266" s="302">
        <v>8.1291465572457977E-2</v>
      </c>
      <c r="N266" s="302">
        <v>5.7337128528454129E-2</v>
      </c>
      <c r="O266" s="302">
        <f t="shared" si="121"/>
        <v>0.52240284576460183</v>
      </c>
    </row>
    <row r="267" spans="1:15" s="236" customFormat="1" x14ac:dyDescent="0.2">
      <c r="A267" s="237" t="str">
        <f>name!E$7</f>
        <v>Administrative and secretarial occupations</v>
      </c>
      <c r="B267" s="302">
        <v>0.29612091133025492</v>
      </c>
      <c r="C267" s="302">
        <v>0.24095536237847212</v>
      </c>
      <c r="D267" s="302">
        <v>2.0247613856188722E-2</v>
      </c>
      <c r="E267" s="302">
        <f t="shared" si="119"/>
        <v>0.55732388756491569</v>
      </c>
      <c r="F267" s="303"/>
      <c r="G267" s="302">
        <v>0.43542690000054513</v>
      </c>
      <c r="H267" s="302">
        <v>0.22383521845286555</v>
      </c>
      <c r="I267" s="302">
        <v>8.0928467202963025E-2</v>
      </c>
      <c r="J267" s="302">
        <f t="shared" si="120"/>
        <v>0.74019058565637363</v>
      </c>
      <c r="K267" s="303"/>
      <c r="L267" s="302">
        <v>0.33230642211997935</v>
      </c>
      <c r="M267" s="302">
        <v>0.15281544793382343</v>
      </c>
      <c r="N267" s="302">
        <v>6.8387560514795803E-2</v>
      </c>
      <c r="O267" s="302">
        <f t="shared" si="121"/>
        <v>0.55350943056859858</v>
      </c>
    </row>
    <row r="268" spans="1:15" s="236" customFormat="1" x14ac:dyDescent="0.2">
      <c r="A268" s="237" t="str">
        <f>name!E$8</f>
        <v>Skilled trades occupations</v>
      </c>
      <c r="B268" s="302">
        <v>9.697897306949016E-2</v>
      </c>
      <c r="C268" s="302">
        <v>1.8466457821113436E-2</v>
      </c>
      <c r="D268" s="302">
        <v>0.12029138652016989</v>
      </c>
      <c r="E268" s="302">
        <f t="shared" si="119"/>
        <v>0.23573681741077349</v>
      </c>
      <c r="F268" s="303"/>
      <c r="G268" s="302">
        <v>0.12571408711372573</v>
      </c>
      <c r="H268" s="302">
        <v>2.0372327577629343E-2</v>
      </c>
      <c r="I268" s="302">
        <v>0.16996947574296911</v>
      </c>
      <c r="J268" s="302">
        <f>SUM(G268:I268)</f>
        <v>0.31605589043432419</v>
      </c>
      <c r="K268" s="303"/>
      <c r="L268" s="302">
        <v>0.12958068246587484</v>
      </c>
      <c r="M268" s="302">
        <v>2.7236151833564592E-2</v>
      </c>
      <c r="N268" s="302">
        <v>0.2112076182446114</v>
      </c>
      <c r="O268" s="302">
        <f t="shared" si="121"/>
        <v>0.36802445254405081</v>
      </c>
    </row>
    <row r="269" spans="1:15" s="236" customFormat="1" x14ac:dyDescent="0.2">
      <c r="A269" s="237" t="str">
        <f>name!E$9</f>
        <v>Caring, leisure and other service occupations</v>
      </c>
      <c r="B269" s="302">
        <v>4.7970247980590963E-2</v>
      </c>
      <c r="C269" s="302">
        <v>2.6942434112720171E-2</v>
      </c>
      <c r="D269" s="302">
        <v>1.698685354137059E-2</v>
      </c>
      <c r="E269" s="302">
        <f t="shared" si="119"/>
        <v>9.1899535634681728E-2</v>
      </c>
      <c r="F269" s="303"/>
      <c r="G269" s="302">
        <v>6.8501599453321044E-2</v>
      </c>
      <c r="H269" s="302">
        <v>2.8159665391978197E-2</v>
      </c>
      <c r="I269" s="302">
        <v>3.4938764747378601E-2</v>
      </c>
      <c r="J269" s="302">
        <f t="shared" ref="J269:J272" si="122">SUM(G269:I269)</f>
        <v>0.13160002959267786</v>
      </c>
      <c r="K269" s="303"/>
      <c r="L269" s="302">
        <v>7.4759628647965801E-2</v>
      </c>
      <c r="M269" s="302">
        <v>2.2780263349861621E-2</v>
      </c>
      <c r="N269" s="302">
        <v>5.2691296307679887E-2</v>
      </c>
      <c r="O269" s="302">
        <f t="shared" si="121"/>
        <v>0.1502311883055073</v>
      </c>
    </row>
    <row r="270" spans="1:15" s="236" customFormat="1" x14ac:dyDescent="0.2">
      <c r="A270" s="237" t="str">
        <f>name!E$10</f>
        <v>Sales and customer service occupations</v>
      </c>
      <c r="B270" s="302">
        <v>0.19795175180457181</v>
      </c>
      <c r="C270" s="302">
        <v>0.10463588763706823</v>
      </c>
      <c r="D270" s="302">
        <v>4.5767916897534379E-2</v>
      </c>
      <c r="E270" s="302">
        <f t="shared" si="119"/>
        <v>0.34835555633917442</v>
      </c>
      <c r="F270" s="303"/>
      <c r="G270" s="302">
        <v>0.2566354021091245</v>
      </c>
      <c r="H270" s="302">
        <v>0.10741486320647024</v>
      </c>
      <c r="I270" s="302">
        <v>8.1246976533960458E-2</v>
      </c>
      <c r="J270" s="302">
        <f t="shared" si="122"/>
        <v>0.44529724184955521</v>
      </c>
      <c r="K270" s="303"/>
      <c r="L270" s="302">
        <v>0.24179095738560738</v>
      </c>
      <c r="M270" s="302">
        <v>9.5037055947804039E-2</v>
      </c>
      <c r="N270" s="302">
        <v>5.7332712661599991E-2</v>
      </c>
      <c r="O270" s="302">
        <f t="shared" si="121"/>
        <v>0.3941607259950114</v>
      </c>
    </row>
    <row r="271" spans="1:15" s="236" customFormat="1" x14ac:dyDescent="0.2">
      <c r="A271" s="237" t="str">
        <f>name!E$11</f>
        <v>Process, plant and machine operatives</v>
      </c>
      <c r="B271" s="302">
        <v>5.894494938441406E-2</v>
      </c>
      <c r="C271" s="302">
        <v>5.8065564177111426E-3</v>
      </c>
      <c r="D271" s="302">
        <v>4.0830656743498055E-3</v>
      </c>
      <c r="E271" s="302">
        <f t="shared" si="119"/>
        <v>6.8834571476475009E-2</v>
      </c>
      <c r="F271" s="303"/>
      <c r="G271" s="302">
        <v>7.3300436186921003E-2</v>
      </c>
      <c r="H271" s="302">
        <v>8.0777769562623176E-3</v>
      </c>
      <c r="I271" s="302">
        <v>7.6125168560861826E-3</v>
      </c>
      <c r="J271" s="302">
        <f t="shared" si="122"/>
        <v>8.8990729999269505E-2</v>
      </c>
      <c r="K271" s="303"/>
      <c r="L271" s="302">
        <v>6.385349662811983E-2</v>
      </c>
      <c r="M271" s="302">
        <v>8.8973023701690995E-3</v>
      </c>
      <c r="N271" s="302">
        <v>9.1786499625076592E-3</v>
      </c>
      <c r="O271" s="302">
        <f t="shared" si="121"/>
        <v>8.1929448960796583E-2</v>
      </c>
    </row>
    <row r="272" spans="1:15" s="236" customFormat="1" x14ac:dyDescent="0.2">
      <c r="A272" s="237" t="str">
        <f>name!E$12</f>
        <v>Elementary occupations</v>
      </c>
      <c r="B272" s="302">
        <v>6.8387931106086389E-2</v>
      </c>
      <c r="C272" s="302">
        <v>7.1128809152421632E-2</v>
      </c>
      <c r="D272" s="302">
        <v>1.0489856572796318E-2</v>
      </c>
      <c r="E272" s="302">
        <f t="shared" si="119"/>
        <v>0.15000659683130435</v>
      </c>
      <c r="F272" s="303"/>
      <c r="G272" s="302">
        <v>8.4622945254080664E-2</v>
      </c>
      <c r="H272" s="302">
        <v>5.8643716772430458E-2</v>
      </c>
      <c r="I272" s="302">
        <v>1.8940616093404361E-2</v>
      </c>
      <c r="J272" s="302">
        <f t="shared" si="122"/>
        <v>0.16220727811991548</v>
      </c>
      <c r="K272" s="303"/>
      <c r="L272" s="302">
        <v>6.3565419952493499E-2</v>
      </c>
      <c r="M272" s="302">
        <v>3.4033490488504438E-2</v>
      </c>
      <c r="N272" s="302">
        <v>2.2094589705619554E-2</v>
      </c>
      <c r="O272" s="302">
        <f t="shared" si="121"/>
        <v>0.1196935001466175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1.5290127091438026</v>
      </c>
      <c r="C274" s="311">
        <f t="shared" ref="C274:E274" si="123">SUM(C264:C272)</f>
        <v>0.63330553778361254</v>
      </c>
      <c r="D274" s="311">
        <f t="shared" si="123"/>
        <v>0.47868175307258631</v>
      </c>
      <c r="E274" s="311">
        <f t="shared" si="123"/>
        <v>2.6410000000000009</v>
      </c>
      <c r="F274" s="311"/>
      <c r="G274" s="311">
        <f t="shared" ref="G274:J274" si="124">SUM(G264:G272)</f>
        <v>2.4177357558685526</v>
      </c>
      <c r="H274" s="311">
        <f t="shared" si="124"/>
        <v>0.71159217055819934</v>
      </c>
      <c r="I274" s="311">
        <f t="shared" si="124"/>
        <v>0.98467207357324371</v>
      </c>
      <c r="J274" s="311">
        <f t="shared" si="124"/>
        <v>4.1139999999999954</v>
      </c>
      <c r="K274" s="311"/>
      <c r="L274" s="311">
        <f t="shared" ref="L274:O274" si="125">SUM(L264:L272)</f>
        <v>2.3062782829848851</v>
      </c>
      <c r="M274" s="311">
        <f t="shared" si="125"/>
        <v>0.59515665714521859</v>
      </c>
      <c r="N274" s="311">
        <f t="shared" si="125"/>
        <v>0.95256505986989715</v>
      </c>
      <c r="O274" s="311">
        <f t="shared" si="125"/>
        <v>3.8540000000000019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1.0287177086444781</v>
      </c>
      <c r="C281" s="302">
        <v>0.17161479747506231</v>
      </c>
      <c r="D281" s="302">
        <v>0.22787513173261975</v>
      </c>
      <c r="E281" s="302">
        <f>SUM(B281:D281)</f>
        <v>1.4282076378521602</v>
      </c>
      <c r="F281" s="303"/>
      <c r="G281" s="302">
        <v>1.1876118681596881</v>
      </c>
      <c r="H281" s="302">
        <v>0.29458658106720648</v>
      </c>
      <c r="I281" s="302">
        <v>0.37279382518693988</v>
      </c>
      <c r="J281" s="302">
        <f>SUM(G281:I281)</f>
        <v>1.8549922744138345</v>
      </c>
      <c r="K281" s="303"/>
      <c r="L281" s="302">
        <v>1.275756285756964</v>
      </c>
      <c r="M281" s="302">
        <v>0.38450182132973443</v>
      </c>
      <c r="N281" s="302">
        <v>0.48781142637537439</v>
      </c>
      <c r="O281" s="302">
        <f>SUM(L281:N281)</f>
        <v>2.1480695334620727</v>
      </c>
    </row>
    <row r="282" spans="1:15" s="236" customFormat="1" x14ac:dyDescent="0.2">
      <c r="A282" s="237" t="str">
        <f>name!E$5</f>
        <v>Professional occupations</v>
      </c>
      <c r="B282" s="302">
        <v>3.3055000464439659</v>
      </c>
      <c r="C282" s="302">
        <v>0.33869566446880489</v>
      </c>
      <c r="D282" s="302">
        <v>0.79220763043798503</v>
      </c>
      <c r="E282" s="302">
        <f t="shared" ref="E282:E289" si="126">SUM(B282:D282)</f>
        <v>4.436403341350756</v>
      </c>
      <c r="F282" s="303"/>
      <c r="G282" s="302">
        <v>4.433045485481073</v>
      </c>
      <c r="H282" s="302">
        <v>0.56880025695948977</v>
      </c>
      <c r="I282" s="302">
        <v>1.1516951105093018</v>
      </c>
      <c r="J282" s="302">
        <f t="shared" ref="J282:J284" si="127">SUM(G282:I282)</f>
        <v>6.153540852949865</v>
      </c>
      <c r="K282" s="303"/>
      <c r="L282" s="302">
        <v>5.4072902179964384</v>
      </c>
      <c r="M282" s="302">
        <v>0.73920269862312615</v>
      </c>
      <c r="N282" s="302">
        <v>1.1975041088645111</v>
      </c>
      <c r="O282" s="302">
        <f t="shared" ref="O282:O289" si="128">SUM(L282:N282)</f>
        <v>7.3439970254840752</v>
      </c>
    </row>
    <row r="283" spans="1:15" s="236" customFormat="1" x14ac:dyDescent="0.2">
      <c r="A283" s="237" t="str">
        <f>name!E$6</f>
        <v>Associate professional occupations</v>
      </c>
      <c r="B283" s="302">
        <v>1.5923670025157231</v>
      </c>
      <c r="C283" s="302">
        <v>0.30364798833964984</v>
      </c>
      <c r="D283" s="302">
        <v>0.30818704260109114</v>
      </c>
      <c r="E283" s="302">
        <f t="shared" si="126"/>
        <v>2.2042020334564643</v>
      </c>
      <c r="F283" s="303"/>
      <c r="G283" s="302">
        <v>1.9633408484632711</v>
      </c>
      <c r="H283" s="302">
        <v>0.42950334157315651</v>
      </c>
      <c r="I283" s="302">
        <v>0.40480167913153209</v>
      </c>
      <c r="J283" s="302">
        <f t="shared" si="127"/>
        <v>2.79764586916796</v>
      </c>
      <c r="K283" s="303"/>
      <c r="L283" s="302">
        <v>2.0426693055422125</v>
      </c>
      <c r="M283" s="302">
        <v>0.49968457771256614</v>
      </c>
      <c r="N283" s="302">
        <v>0.47018621741167288</v>
      </c>
      <c r="O283" s="302">
        <f t="shared" si="128"/>
        <v>3.0125401006664516</v>
      </c>
    </row>
    <row r="284" spans="1:15" s="236" customFormat="1" x14ac:dyDescent="0.2">
      <c r="A284" s="237" t="str">
        <f>name!E$7</f>
        <v>Administrative and secretarial occupations</v>
      </c>
      <c r="B284" s="302">
        <v>1.8698727891954765</v>
      </c>
      <c r="C284" s="302">
        <v>1.2190974695185268</v>
      </c>
      <c r="D284" s="302">
        <v>0.19309773668892705</v>
      </c>
      <c r="E284" s="302">
        <f t="shared" si="126"/>
        <v>3.2820679954029304</v>
      </c>
      <c r="F284" s="303"/>
      <c r="G284" s="302">
        <v>1.986890101970394</v>
      </c>
      <c r="H284" s="302">
        <v>1.3884312416280391</v>
      </c>
      <c r="I284" s="302">
        <v>0.18834687348893819</v>
      </c>
      <c r="J284" s="302">
        <f t="shared" si="127"/>
        <v>3.563668217087371</v>
      </c>
      <c r="K284" s="303"/>
      <c r="L284" s="302">
        <v>1.5171434907260655</v>
      </c>
      <c r="M284" s="302">
        <v>1.3907763567467433</v>
      </c>
      <c r="N284" s="302">
        <v>0.20531735242983978</v>
      </c>
      <c r="O284" s="302">
        <f t="shared" si="128"/>
        <v>3.1132371999026489</v>
      </c>
    </row>
    <row r="285" spans="1:15" s="236" customFormat="1" x14ac:dyDescent="0.2">
      <c r="A285" s="237" t="str">
        <f>name!E$8</f>
        <v>Skilled trades occupations</v>
      </c>
      <c r="B285" s="302">
        <v>0.28090983273732301</v>
      </c>
      <c r="C285" s="302">
        <v>5.7512833762964108E-2</v>
      </c>
      <c r="D285" s="302">
        <v>8.1714406914056348E-2</v>
      </c>
      <c r="E285" s="302">
        <f t="shared" si="126"/>
        <v>0.42013707341434348</v>
      </c>
      <c r="F285" s="303"/>
      <c r="G285" s="302">
        <v>0.22438587001725555</v>
      </c>
      <c r="H285" s="302">
        <v>3.9601342654366066E-2</v>
      </c>
      <c r="I285" s="302">
        <v>9.7744038222024182E-2</v>
      </c>
      <c r="J285" s="302">
        <f>SUM(G285:I285)</f>
        <v>0.36173125089364577</v>
      </c>
      <c r="K285" s="303"/>
      <c r="L285" s="302">
        <v>0.20597490043268932</v>
      </c>
      <c r="M285" s="302">
        <v>5.5532936968710304E-2</v>
      </c>
      <c r="N285" s="302">
        <v>0.1337894520923994</v>
      </c>
      <c r="O285" s="302">
        <f t="shared" si="128"/>
        <v>0.395297289493799</v>
      </c>
    </row>
    <row r="286" spans="1:15" s="236" customFormat="1" x14ac:dyDescent="0.2">
      <c r="A286" s="237" t="str">
        <f>name!E$9</f>
        <v>Caring, leisure and other service occupations</v>
      </c>
      <c r="B286" s="302">
        <v>0.11747440185867923</v>
      </c>
      <c r="C286" s="302">
        <v>7.2449016226857899E-2</v>
      </c>
      <c r="D286" s="302">
        <v>6.3509759292422641E-2</v>
      </c>
      <c r="E286" s="302">
        <f t="shared" si="126"/>
        <v>0.25343317737795978</v>
      </c>
      <c r="F286" s="303"/>
      <c r="G286" s="302">
        <v>0.1526105226962286</v>
      </c>
      <c r="H286" s="302">
        <v>0.13153819340421347</v>
      </c>
      <c r="I286" s="302">
        <v>9.5088399123721856E-2</v>
      </c>
      <c r="J286" s="302">
        <f t="shared" ref="J286:J289" si="129">SUM(G286:I286)</f>
        <v>0.37923711522416392</v>
      </c>
      <c r="K286" s="303"/>
      <c r="L286" s="302">
        <v>0.20564143604964363</v>
      </c>
      <c r="M286" s="302">
        <v>0.18133325529059466</v>
      </c>
      <c r="N286" s="302">
        <v>0.15675632984931689</v>
      </c>
      <c r="O286" s="302">
        <f t="shared" si="128"/>
        <v>0.54373102118955519</v>
      </c>
    </row>
    <row r="287" spans="1:15" s="236" customFormat="1" x14ac:dyDescent="0.2">
      <c r="A287" s="237" t="str">
        <f>name!E$10</f>
        <v>Sales and customer service occupations</v>
      </c>
      <c r="B287" s="302">
        <v>0.35310652700698325</v>
      </c>
      <c r="C287" s="302">
        <v>0.20964249287460665</v>
      </c>
      <c r="D287" s="302">
        <v>6.2255823697315651E-2</v>
      </c>
      <c r="E287" s="302">
        <f t="shared" si="126"/>
        <v>0.62500484357890551</v>
      </c>
      <c r="F287" s="303"/>
      <c r="G287" s="302">
        <v>0.35078852287209772</v>
      </c>
      <c r="H287" s="302">
        <v>0.23101243693426288</v>
      </c>
      <c r="I287" s="302">
        <v>5.4449234514740201E-2</v>
      </c>
      <c r="J287" s="302">
        <f t="shared" si="129"/>
        <v>0.63625019432110075</v>
      </c>
      <c r="K287" s="303"/>
      <c r="L287" s="302">
        <v>0.40650813849507905</v>
      </c>
      <c r="M287" s="302">
        <v>0.29672963606372593</v>
      </c>
      <c r="N287" s="302">
        <v>5.5731618421687577E-2</v>
      </c>
      <c r="O287" s="302">
        <f t="shared" si="128"/>
        <v>0.7589693929804926</v>
      </c>
    </row>
    <row r="288" spans="1:15" s="236" customFormat="1" x14ac:dyDescent="0.2">
      <c r="A288" s="237" t="str">
        <f>name!E$11</f>
        <v>Process, plant and machine operatives</v>
      </c>
      <c r="B288" s="302">
        <v>0.20023974929307659</v>
      </c>
      <c r="C288" s="302">
        <v>6.3247494989563405E-2</v>
      </c>
      <c r="D288" s="302">
        <v>2.2094469764932356E-2</v>
      </c>
      <c r="E288" s="302">
        <f t="shared" si="126"/>
        <v>0.28558171404757232</v>
      </c>
      <c r="F288" s="303"/>
      <c r="G288" s="302">
        <v>0.14288742900408336</v>
      </c>
      <c r="H288" s="302">
        <v>6.4403757150333599E-2</v>
      </c>
      <c r="I288" s="302">
        <v>3.1667101132131621E-2</v>
      </c>
      <c r="J288" s="302">
        <f t="shared" si="129"/>
        <v>0.23895828728654855</v>
      </c>
      <c r="K288" s="303"/>
      <c r="L288" s="302">
        <v>0.14619882537256076</v>
      </c>
      <c r="M288" s="302">
        <v>9.313048410998824E-2</v>
      </c>
      <c r="N288" s="302">
        <v>4.5276179500707336E-2</v>
      </c>
      <c r="O288" s="302">
        <f t="shared" si="128"/>
        <v>0.28460548898325633</v>
      </c>
    </row>
    <row r="289" spans="1:15" s="236" customFormat="1" x14ac:dyDescent="0.2">
      <c r="A289" s="237" t="str">
        <f>name!E$12</f>
        <v>Elementary occupations</v>
      </c>
      <c r="B289" s="302">
        <v>0.2725905477899892</v>
      </c>
      <c r="C289" s="302">
        <v>0.16205032838453101</v>
      </c>
      <c r="D289" s="302">
        <v>4.5321307344381563E-2</v>
      </c>
      <c r="E289" s="302">
        <f t="shared" si="126"/>
        <v>0.47996218351890174</v>
      </c>
      <c r="F289" s="303"/>
      <c r="G289" s="302">
        <v>0.2210649268171668</v>
      </c>
      <c r="H289" s="302">
        <v>0.15580445850877611</v>
      </c>
      <c r="I289" s="302">
        <v>4.1106553329557427E-2</v>
      </c>
      <c r="J289" s="302">
        <f t="shared" si="129"/>
        <v>0.41797593865550037</v>
      </c>
      <c r="K289" s="303"/>
      <c r="L289" s="302">
        <v>0.20514348494810974</v>
      </c>
      <c r="M289" s="302">
        <v>0.11092754387328577</v>
      </c>
      <c r="N289" s="302">
        <v>5.7481919016220684E-2</v>
      </c>
      <c r="O289" s="302">
        <f t="shared" si="128"/>
        <v>0.37355294783761617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9.0207786054856953</v>
      </c>
      <c r="C291" s="311">
        <f t="shared" ref="C291:E291" si="130">SUM(C281:C289)</f>
        <v>2.5979580860405669</v>
      </c>
      <c r="D291" s="311">
        <f t="shared" si="130"/>
        <v>1.7962633084737314</v>
      </c>
      <c r="E291" s="311">
        <f t="shared" si="130"/>
        <v>13.414999999999992</v>
      </c>
      <c r="F291" s="311"/>
      <c r="G291" s="311">
        <f t="shared" ref="G291:J291" si="131">SUM(G281:G289)</f>
        <v>10.662625575481259</v>
      </c>
      <c r="H291" s="311">
        <f t="shared" si="131"/>
        <v>3.3036816098798436</v>
      </c>
      <c r="I291" s="311">
        <f t="shared" si="131"/>
        <v>2.4376928146388868</v>
      </c>
      <c r="J291" s="311">
        <f t="shared" si="131"/>
        <v>16.403999999999993</v>
      </c>
      <c r="K291" s="311"/>
      <c r="L291" s="311">
        <f t="shared" ref="L291:O291" si="132">SUM(L281:L289)</f>
        <v>11.412326085319764</v>
      </c>
      <c r="M291" s="311">
        <f t="shared" si="132"/>
        <v>3.7518193107184747</v>
      </c>
      <c r="N291" s="311">
        <f t="shared" si="132"/>
        <v>2.8098546039617296</v>
      </c>
      <c r="O291" s="311">
        <f t="shared" si="132"/>
        <v>17.973999999999968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0.99940894620470044</v>
      </c>
      <c r="C298" s="302">
        <v>0.169288260889356</v>
      </c>
      <c r="D298" s="302">
        <v>0.40766268706428821</v>
      </c>
      <c r="E298" s="302">
        <f>SUM(B298:D298)</f>
        <v>1.5763598941583448</v>
      </c>
      <c r="F298" s="303"/>
      <c r="G298" s="302">
        <v>1.36144022125951</v>
      </c>
      <c r="H298" s="302">
        <v>0.29143759176093381</v>
      </c>
      <c r="I298" s="302">
        <v>0.42822962015023996</v>
      </c>
      <c r="J298" s="302">
        <f>SUM(G298:I298)</f>
        <v>2.0811074331706836</v>
      </c>
      <c r="K298" s="303"/>
      <c r="L298" s="302">
        <v>1.6367766796580101</v>
      </c>
      <c r="M298" s="302">
        <v>0.36962439150614562</v>
      </c>
      <c r="N298" s="302">
        <v>0.55002649666026404</v>
      </c>
      <c r="O298" s="302">
        <f>SUM(L298:N298)</f>
        <v>2.5564275678244197</v>
      </c>
    </row>
    <row r="299" spans="1:15" s="236" customFormat="1" x14ac:dyDescent="0.2">
      <c r="A299" s="237" t="str">
        <f>name!E$5</f>
        <v>Professional occupations</v>
      </c>
      <c r="B299" s="302">
        <v>1.196843604857126</v>
      </c>
      <c r="C299" s="302">
        <v>0.25067567196167151</v>
      </c>
      <c r="D299" s="302">
        <v>0.23779433743097014</v>
      </c>
      <c r="E299" s="302">
        <f t="shared" ref="E299:E306" si="133">SUM(B299:D299)</f>
        <v>1.6853136142497676</v>
      </c>
      <c r="F299" s="303"/>
      <c r="G299" s="302">
        <v>1.8707161685719385</v>
      </c>
      <c r="H299" s="302">
        <v>0.42237390606544473</v>
      </c>
      <c r="I299" s="302">
        <v>0.24646702214309732</v>
      </c>
      <c r="J299" s="302">
        <f t="shared" ref="J299:J301" si="134">SUM(G299:I299)</f>
        <v>2.5395570967804804</v>
      </c>
      <c r="K299" s="303"/>
      <c r="L299" s="302">
        <v>2.5371214847262089</v>
      </c>
      <c r="M299" s="302">
        <v>0.5686979578058593</v>
      </c>
      <c r="N299" s="302">
        <v>0.23028826344886116</v>
      </c>
      <c r="O299" s="302">
        <f t="shared" ref="O299:O306" si="135">SUM(L299:N299)</f>
        <v>3.3361077059809294</v>
      </c>
    </row>
    <row r="300" spans="1:15" s="236" customFormat="1" x14ac:dyDescent="0.2">
      <c r="A300" s="237" t="str">
        <f>name!E$6</f>
        <v>Associate professional occupations</v>
      </c>
      <c r="B300" s="302">
        <v>1.4731312580077491</v>
      </c>
      <c r="C300" s="302">
        <v>0.38917904722096319</v>
      </c>
      <c r="D300" s="302">
        <v>0.56634330920670239</v>
      </c>
      <c r="E300" s="302">
        <f t="shared" si="133"/>
        <v>2.4286536144354147</v>
      </c>
      <c r="F300" s="303"/>
      <c r="G300" s="302">
        <v>2.1149980153776706</v>
      </c>
      <c r="H300" s="302">
        <v>0.5415301817281033</v>
      </c>
      <c r="I300" s="302">
        <v>0.63549486473524086</v>
      </c>
      <c r="J300" s="302">
        <f t="shared" si="134"/>
        <v>3.2920230618410149</v>
      </c>
      <c r="K300" s="303"/>
      <c r="L300" s="302">
        <v>2.2518580219211173</v>
      </c>
      <c r="M300" s="302">
        <v>0.66308163027295308</v>
      </c>
      <c r="N300" s="302">
        <v>0.69994826272616761</v>
      </c>
      <c r="O300" s="302">
        <f t="shared" si="135"/>
        <v>3.6148879149202378</v>
      </c>
    </row>
    <row r="301" spans="1:15" s="236" customFormat="1" x14ac:dyDescent="0.2">
      <c r="A301" s="237" t="str">
        <f>name!E$7</f>
        <v>Administrative and secretarial occupations</v>
      </c>
      <c r="B301" s="302">
        <v>1.6963314903401296</v>
      </c>
      <c r="C301" s="302">
        <v>0.92344516510657637</v>
      </c>
      <c r="D301" s="302">
        <v>8.9633759897265033E-2</v>
      </c>
      <c r="E301" s="302">
        <f t="shared" si="133"/>
        <v>2.7094104153439713</v>
      </c>
      <c r="F301" s="303"/>
      <c r="G301" s="302">
        <v>2.225758419933507</v>
      </c>
      <c r="H301" s="302">
        <v>1.1405315459503824</v>
      </c>
      <c r="I301" s="302">
        <v>0.13071280186698969</v>
      </c>
      <c r="J301" s="302">
        <f t="shared" si="134"/>
        <v>3.497002767750879</v>
      </c>
      <c r="K301" s="303"/>
      <c r="L301" s="302">
        <v>2.2676432650242937</v>
      </c>
      <c r="M301" s="302">
        <v>1.5496360121653812</v>
      </c>
      <c r="N301" s="302">
        <v>0.12999449979585928</v>
      </c>
      <c r="O301" s="302">
        <f t="shared" si="135"/>
        <v>3.9472737769855342</v>
      </c>
    </row>
    <row r="302" spans="1:15" s="236" customFormat="1" x14ac:dyDescent="0.2">
      <c r="A302" s="237" t="str">
        <f>name!E$8</f>
        <v>Skilled trades occupations</v>
      </c>
      <c r="B302" s="302">
        <v>0.42249088491440484</v>
      </c>
      <c r="C302" s="302">
        <v>0.15634312718638307</v>
      </c>
      <c r="D302" s="302">
        <v>0.29098393515837018</v>
      </c>
      <c r="E302" s="302">
        <f t="shared" si="133"/>
        <v>0.86981794725915806</v>
      </c>
      <c r="F302" s="303"/>
      <c r="G302" s="302">
        <v>0.38172068808049725</v>
      </c>
      <c r="H302" s="302">
        <v>0.12989801424325226</v>
      </c>
      <c r="I302" s="302">
        <v>0.23945769978526363</v>
      </c>
      <c r="J302" s="302">
        <f>SUM(G302:I302)</f>
        <v>0.75107640210901316</v>
      </c>
      <c r="K302" s="303"/>
      <c r="L302" s="302">
        <v>0.36253843261181146</v>
      </c>
      <c r="M302" s="302">
        <v>0.19228436891079342</v>
      </c>
      <c r="N302" s="302">
        <v>0.37968828026437718</v>
      </c>
      <c r="O302" s="302">
        <f t="shared" si="135"/>
        <v>0.93451108178698206</v>
      </c>
    </row>
    <row r="303" spans="1:15" s="236" customFormat="1" x14ac:dyDescent="0.2">
      <c r="A303" s="237" t="str">
        <f>name!E$9</f>
        <v>Caring, leisure and other service occupations</v>
      </c>
      <c r="B303" s="302">
        <v>0.60507282014733632</v>
      </c>
      <c r="C303" s="302">
        <v>0.67742221146006365</v>
      </c>
      <c r="D303" s="302">
        <v>0.17477100097831613</v>
      </c>
      <c r="E303" s="302">
        <f t="shared" si="133"/>
        <v>1.4572660325857161</v>
      </c>
      <c r="F303" s="303"/>
      <c r="G303" s="302">
        <v>0.83328449439895436</v>
      </c>
      <c r="H303" s="302">
        <v>0.73575429945613846</v>
      </c>
      <c r="I303" s="302">
        <v>0.25908765045804782</v>
      </c>
      <c r="J303" s="302">
        <f t="shared" ref="J303:J306" si="136">SUM(G303:I303)</f>
        <v>1.8281264443131406</v>
      </c>
      <c r="K303" s="303"/>
      <c r="L303" s="302">
        <v>1.0251205194054669</v>
      </c>
      <c r="M303" s="302">
        <v>0.85971076981943784</v>
      </c>
      <c r="N303" s="302">
        <v>0.24976722863836714</v>
      </c>
      <c r="O303" s="302">
        <f t="shared" si="135"/>
        <v>2.1345985178632718</v>
      </c>
    </row>
    <row r="304" spans="1:15" s="236" customFormat="1" x14ac:dyDescent="0.2">
      <c r="A304" s="237" t="str">
        <f>name!E$10</f>
        <v>Sales and customer service occupations</v>
      </c>
      <c r="B304" s="302">
        <v>0.99112172224869888</v>
      </c>
      <c r="C304" s="302">
        <v>0.50499389937268035</v>
      </c>
      <c r="D304" s="302">
        <v>0.11753725160857428</v>
      </c>
      <c r="E304" s="302">
        <f t="shared" si="133"/>
        <v>1.6136528732299535</v>
      </c>
      <c r="F304" s="303"/>
      <c r="G304" s="302">
        <v>1.2241898994234668</v>
      </c>
      <c r="H304" s="302">
        <v>0.58245040674877946</v>
      </c>
      <c r="I304" s="302">
        <v>8.8150434535730182E-2</v>
      </c>
      <c r="J304" s="302">
        <f t="shared" si="136"/>
        <v>1.8947907407079765</v>
      </c>
      <c r="K304" s="303"/>
      <c r="L304" s="302">
        <v>1.727399292001274</v>
      </c>
      <c r="M304" s="302">
        <v>0.96277315975570765</v>
      </c>
      <c r="N304" s="302">
        <v>7.7925413767507029E-2</v>
      </c>
      <c r="O304" s="302">
        <f t="shared" si="135"/>
        <v>2.7680978655244886</v>
      </c>
    </row>
    <row r="305" spans="1:15" s="236" customFormat="1" x14ac:dyDescent="0.2">
      <c r="A305" s="237" t="str">
        <f>name!E$11</f>
        <v>Process, plant and machine operatives</v>
      </c>
      <c r="B305" s="302">
        <v>1.0567240564991172</v>
      </c>
      <c r="C305" s="302">
        <v>0.36494143387869743</v>
      </c>
      <c r="D305" s="302">
        <v>5.4498721336156138E-2</v>
      </c>
      <c r="E305" s="302">
        <f t="shared" si="133"/>
        <v>1.4761642117139706</v>
      </c>
      <c r="F305" s="303"/>
      <c r="G305" s="302">
        <v>0.96185132361377246</v>
      </c>
      <c r="H305" s="302">
        <v>0.37279514529307278</v>
      </c>
      <c r="I305" s="302">
        <v>4.1652251649556098E-2</v>
      </c>
      <c r="J305" s="302">
        <f t="shared" si="136"/>
        <v>1.3762987205564012</v>
      </c>
      <c r="K305" s="303"/>
      <c r="L305" s="302">
        <v>1.1092869427010048</v>
      </c>
      <c r="M305" s="302">
        <v>0.48406947640208436</v>
      </c>
      <c r="N305" s="302">
        <v>4.8522222889727372E-2</v>
      </c>
      <c r="O305" s="302">
        <f t="shared" si="135"/>
        <v>1.6418786419928164</v>
      </c>
    </row>
    <row r="306" spans="1:15" s="236" customFormat="1" x14ac:dyDescent="0.2">
      <c r="A306" s="237" t="str">
        <f>name!E$12</f>
        <v>Elementary occupations</v>
      </c>
      <c r="B306" s="302">
        <v>3.1482423794300618</v>
      </c>
      <c r="C306" s="302">
        <v>3.7852006022877895</v>
      </c>
      <c r="D306" s="302">
        <v>0.38691841530585641</v>
      </c>
      <c r="E306" s="302">
        <f t="shared" si="133"/>
        <v>7.3203613970237074</v>
      </c>
      <c r="F306" s="303"/>
      <c r="G306" s="302">
        <v>3.2928690668562322</v>
      </c>
      <c r="H306" s="302">
        <v>3.4630834755666373</v>
      </c>
      <c r="I306" s="302">
        <v>0.3190647903475331</v>
      </c>
      <c r="J306" s="302">
        <f t="shared" si="136"/>
        <v>7.0750173327704031</v>
      </c>
      <c r="K306" s="303"/>
      <c r="L306" s="302">
        <v>3.7238696773767024</v>
      </c>
      <c r="M306" s="302">
        <v>2.85917688227905</v>
      </c>
      <c r="N306" s="302">
        <v>0.35117036746554636</v>
      </c>
      <c r="O306" s="302">
        <f t="shared" si="135"/>
        <v>6.934216927121299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11.589367162649324</v>
      </c>
      <c r="C308" s="311">
        <f t="shared" ref="C308:E308" si="137">SUM(C298:C306)</f>
        <v>7.2214894193641808</v>
      </c>
      <c r="D308" s="311">
        <f t="shared" si="137"/>
        <v>2.3261434179864984</v>
      </c>
      <c r="E308" s="311">
        <f t="shared" si="137"/>
        <v>21.137000000000004</v>
      </c>
      <c r="F308" s="311"/>
      <c r="G308" s="311">
        <f t="shared" ref="G308:J308" si="138">SUM(G298:G306)</f>
        <v>14.26682829751555</v>
      </c>
      <c r="H308" s="311">
        <f t="shared" si="138"/>
        <v>7.6798545668127449</v>
      </c>
      <c r="I308" s="311">
        <f t="shared" si="138"/>
        <v>2.3883171356716986</v>
      </c>
      <c r="J308" s="311">
        <f t="shared" si="138"/>
        <v>24.334999999999994</v>
      </c>
      <c r="K308" s="311"/>
      <c r="L308" s="311">
        <f t="shared" ref="L308:O308" si="139">SUM(L298:L306)</f>
        <v>16.64161431542589</v>
      </c>
      <c r="M308" s="311">
        <f t="shared" si="139"/>
        <v>8.509054648917413</v>
      </c>
      <c r="N308" s="311">
        <f t="shared" si="139"/>
        <v>2.7173310356566769</v>
      </c>
      <c r="O308" s="311">
        <f t="shared" si="139"/>
        <v>27.867999999999974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0.71240023152491283</v>
      </c>
      <c r="C315" s="302">
        <v>0.24879839533851666</v>
      </c>
      <c r="D315" s="302">
        <v>4.1810296499759803E-3</v>
      </c>
      <c r="E315" s="302">
        <f>SUM(B315:D315)</f>
        <v>0.96537965651340552</v>
      </c>
      <c r="F315" s="303"/>
      <c r="G315" s="302">
        <v>0.73105045929450008</v>
      </c>
      <c r="H315" s="302">
        <v>0.30070232902067573</v>
      </c>
      <c r="I315" s="302">
        <v>7.7685071479136808E-2</v>
      </c>
      <c r="J315" s="302">
        <f>SUM(G315:I315)</f>
        <v>1.1094378597943126</v>
      </c>
      <c r="K315" s="303"/>
      <c r="L315" s="302">
        <v>0.71211736281958316</v>
      </c>
      <c r="M315" s="302">
        <v>0.36194604875096975</v>
      </c>
      <c r="N315" s="302">
        <v>8.540636749455717E-2</v>
      </c>
      <c r="O315" s="302">
        <f>SUM(L315:N315)</f>
        <v>1.1594697790651101</v>
      </c>
    </row>
    <row r="316" spans="1:15" s="236" customFormat="1" x14ac:dyDescent="0.2">
      <c r="A316" s="237" t="str">
        <f>name!E$5</f>
        <v>Professional occupations</v>
      </c>
      <c r="B316" s="302">
        <v>1.6356023255918375</v>
      </c>
      <c r="C316" s="302">
        <v>0.86972798873208379</v>
      </c>
      <c r="D316" s="302">
        <v>1.8045096920327911E-2</v>
      </c>
      <c r="E316" s="302">
        <f t="shared" ref="E316:E323" si="140">SUM(B316:D316)</f>
        <v>2.5233754112442495</v>
      </c>
      <c r="F316" s="303"/>
      <c r="G316" s="302">
        <v>1.9647334960955811</v>
      </c>
      <c r="H316" s="302">
        <v>0.96562373983611682</v>
      </c>
      <c r="I316" s="302">
        <v>0.15093731230946383</v>
      </c>
      <c r="J316" s="302">
        <f t="shared" ref="J316:J318" si="141">SUM(G316:I316)</f>
        <v>3.081294548241162</v>
      </c>
      <c r="K316" s="303"/>
      <c r="L316" s="302">
        <v>2.1923274917732849</v>
      </c>
      <c r="M316" s="302">
        <v>1.201716010407506</v>
      </c>
      <c r="N316" s="302">
        <v>6.6738723140728498E-2</v>
      </c>
      <c r="O316" s="302">
        <f t="shared" ref="O316:O323" si="142">SUM(L316:N316)</f>
        <v>3.4607822253215197</v>
      </c>
    </row>
    <row r="317" spans="1:15" s="236" customFormat="1" x14ac:dyDescent="0.2">
      <c r="A317" s="237" t="str">
        <f>name!E$6</f>
        <v>Associate professional occupations</v>
      </c>
      <c r="B317" s="302">
        <v>3.3940429966361929</v>
      </c>
      <c r="C317" s="302">
        <v>0.94987266051538266</v>
      </c>
      <c r="D317" s="302">
        <v>8.277303786369308E-3</v>
      </c>
      <c r="E317" s="302">
        <f t="shared" si="140"/>
        <v>4.3521929609379448</v>
      </c>
      <c r="F317" s="303"/>
      <c r="G317" s="302">
        <v>3.5160724908004997</v>
      </c>
      <c r="H317" s="302">
        <v>0.88571315529268135</v>
      </c>
      <c r="I317" s="302">
        <v>8.636651999031815E-2</v>
      </c>
      <c r="J317" s="302">
        <f t="shared" si="141"/>
        <v>4.4881521660834993</v>
      </c>
      <c r="K317" s="303"/>
      <c r="L317" s="302">
        <v>3.8529444704629752</v>
      </c>
      <c r="M317" s="302">
        <v>1.0244903625965995</v>
      </c>
      <c r="N317" s="302">
        <v>6.9219976307573941E-2</v>
      </c>
      <c r="O317" s="302">
        <f t="shared" si="142"/>
        <v>4.9466548093671481</v>
      </c>
    </row>
    <row r="318" spans="1:15" s="236" customFormat="1" x14ac:dyDescent="0.2">
      <c r="A318" s="237" t="str">
        <f>name!E$7</f>
        <v>Administrative and secretarial occupations</v>
      </c>
      <c r="B318" s="302">
        <v>3.6333151986981793</v>
      </c>
      <c r="C318" s="302">
        <v>3.1352005054092511</v>
      </c>
      <c r="D318" s="302">
        <v>2.3001392052190012E-3</v>
      </c>
      <c r="E318" s="302">
        <f t="shared" si="140"/>
        <v>6.7708158433126497</v>
      </c>
      <c r="F318" s="303"/>
      <c r="G318" s="302">
        <v>3.2840361844118506</v>
      </c>
      <c r="H318" s="302">
        <v>2.5011305364296788</v>
      </c>
      <c r="I318" s="302">
        <v>3.7349425452550343E-2</v>
      </c>
      <c r="J318" s="302">
        <f t="shared" si="141"/>
        <v>5.8225161462940793</v>
      </c>
      <c r="K318" s="303"/>
      <c r="L318" s="302">
        <v>2.5388476721450464</v>
      </c>
      <c r="M318" s="302">
        <v>2.1359706491384247</v>
      </c>
      <c r="N318" s="302">
        <v>4.5746263967537087E-2</v>
      </c>
      <c r="O318" s="302">
        <f t="shared" si="142"/>
        <v>4.7205645852510081</v>
      </c>
    </row>
    <row r="319" spans="1:15" s="236" customFormat="1" x14ac:dyDescent="0.2">
      <c r="A319" s="237" t="str">
        <f>name!E$8</f>
        <v>Skilled trades occupations</v>
      </c>
      <c r="B319" s="302">
        <v>0.1230869811740615</v>
      </c>
      <c r="C319" s="302">
        <v>2.4032745883528221E-2</v>
      </c>
      <c r="D319" s="302">
        <v>4.9962515013691393E-4</v>
      </c>
      <c r="E319" s="302">
        <f t="shared" si="140"/>
        <v>0.14761935220772662</v>
      </c>
      <c r="F319" s="303"/>
      <c r="G319" s="302">
        <v>9.3919114683634702E-2</v>
      </c>
      <c r="H319" s="302">
        <v>1.8196782526615825E-2</v>
      </c>
      <c r="I319" s="302">
        <v>4.0852020510625468E-2</v>
      </c>
      <c r="J319" s="302">
        <f>SUM(G319:I319)</f>
        <v>0.15296791772087601</v>
      </c>
      <c r="K319" s="303"/>
      <c r="L319" s="302">
        <v>9.4820895693026638E-2</v>
      </c>
      <c r="M319" s="302">
        <v>4.8979177985100306E-2</v>
      </c>
      <c r="N319" s="302">
        <v>5.0950502827601787E-2</v>
      </c>
      <c r="O319" s="302">
        <f t="shared" si="142"/>
        <v>0.19475057650572875</v>
      </c>
    </row>
    <row r="320" spans="1:15" s="236" customFormat="1" x14ac:dyDescent="0.2">
      <c r="A320" s="237" t="str">
        <f>name!E$9</f>
        <v>Caring, leisure and other service occupations</v>
      </c>
      <c r="B320" s="302">
        <v>0.35962345427030989</v>
      </c>
      <c r="C320" s="302">
        <v>0.3754904127745104</v>
      </c>
      <c r="D320" s="302">
        <v>5.898585652603326E-3</v>
      </c>
      <c r="E320" s="302">
        <f t="shared" si="140"/>
        <v>0.74101245269742366</v>
      </c>
      <c r="F320" s="303"/>
      <c r="G320" s="302">
        <v>0.31839447787058156</v>
      </c>
      <c r="H320" s="302">
        <v>0.30558976769849405</v>
      </c>
      <c r="I320" s="302">
        <v>2.7773031559632202E-2</v>
      </c>
      <c r="J320" s="302">
        <f t="shared" ref="J320:J323" si="143">SUM(G320:I320)</f>
        <v>0.65175727712870779</v>
      </c>
      <c r="K320" s="303"/>
      <c r="L320" s="302">
        <v>0.34007998288321606</v>
      </c>
      <c r="M320" s="302">
        <v>0.32119900911365123</v>
      </c>
      <c r="N320" s="302">
        <v>3.0447199122454721E-2</v>
      </c>
      <c r="O320" s="302">
        <f t="shared" si="142"/>
        <v>0.6917261911193221</v>
      </c>
    </row>
    <row r="321" spans="1:15" s="236" customFormat="1" x14ac:dyDescent="0.2">
      <c r="A321" s="237" t="str">
        <f>name!E$10</f>
        <v>Sales and customer service occupations</v>
      </c>
      <c r="B321" s="302">
        <v>0.28321905871503783</v>
      </c>
      <c r="C321" s="302">
        <v>0.27936363851335627</v>
      </c>
      <c r="D321" s="302">
        <v>4.1948785071284972E-3</v>
      </c>
      <c r="E321" s="302">
        <f t="shared" si="140"/>
        <v>0.56677757573552257</v>
      </c>
      <c r="F321" s="303"/>
      <c r="G321" s="302">
        <v>0.25332689505341177</v>
      </c>
      <c r="H321" s="302">
        <v>0.24160439664157696</v>
      </c>
      <c r="I321" s="302">
        <v>1.5052787376753507E-2</v>
      </c>
      <c r="J321" s="302">
        <f t="shared" si="143"/>
        <v>0.50998407907174226</v>
      </c>
      <c r="K321" s="303"/>
      <c r="L321" s="302">
        <v>0.30233885051338028</v>
      </c>
      <c r="M321" s="302">
        <v>0.32383981870971273</v>
      </c>
      <c r="N321" s="302">
        <v>1.5057376853168165E-2</v>
      </c>
      <c r="O321" s="302">
        <f t="shared" si="142"/>
        <v>0.64123604607626128</v>
      </c>
    </row>
    <row r="322" spans="1:15" s="236" customFormat="1" x14ac:dyDescent="0.2">
      <c r="A322" s="237" t="str">
        <f>name!E$11</f>
        <v>Process, plant and machine operatives</v>
      </c>
      <c r="B322" s="302">
        <v>5.2764423124384792E-2</v>
      </c>
      <c r="C322" s="302">
        <v>5.4300922312705516E-2</v>
      </c>
      <c r="D322" s="302">
        <v>1.7829761172613483E-3</v>
      </c>
      <c r="E322" s="302">
        <f t="shared" si="140"/>
        <v>0.10884832155435166</v>
      </c>
      <c r="F322" s="303"/>
      <c r="G322" s="302">
        <v>3.645022077108085E-2</v>
      </c>
      <c r="H322" s="302">
        <v>3.5434288798407564E-2</v>
      </c>
      <c r="I322" s="302">
        <v>1.222838015159158E-2</v>
      </c>
      <c r="J322" s="302">
        <f t="shared" si="143"/>
        <v>8.4112889721079998E-2</v>
      </c>
      <c r="K322" s="303"/>
      <c r="L322" s="302">
        <v>2.8390918074689773E-2</v>
      </c>
      <c r="M322" s="302">
        <v>5.2541079136772993E-2</v>
      </c>
      <c r="N322" s="302">
        <v>2.5348428962026267E-2</v>
      </c>
      <c r="O322" s="302">
        <f t="shared" si="142"/>
        <v>0.10628042617348904</v>
      </c>
    </row>
    <row r="323" spans="1:15" s="236" customFormat="1" x14ac:dyDescent="0.2">
      <c r="A323" s="237" t="str">
        <f>name!E$12</f>
        <v>Elementary occupations</v>
      </c>
      <c r="B323" s="302">
        <v>0.22787315473549577</v>
      </c>
      <c r="C323" s="302">
        <v>0.41520858899666319</v>
      </c>
      <c r="D323" s="302">
        <v>4.6896682064570969E-2</v>
      </c>
      <c r="E323" s="302">
        <f t="shared" si="140"/>
        <v>0.68997842579672997</v>
      </c>
      <c r="F323" s="303"/>
      <c r="G323" s="302">
        <v>0.16607160605450122</v>
      </c>
      <c r="H323" s="302">
        <v>0.26631795169506367</v>
      </c>
      <c r="I323" s="302">
        <v>0.10138755819496058</v>
      </c>
      <c r="J323" s="302">
        <f t="shared" si="143"/>
        <v>0.53377711594452548</v>
      </c>
      <c r="K323" s="303"/>
      <c r="L323" s="302">
        <v>0.12058071228959932</v>
      </c>
      <c r="M323" s="302">
        <v>0.28781871691515637</v>
      </c>
      <c r="N323" s="302">
        <v>0.17513593191568574</v>
      </c>
      <c r="O323" s="302">
        <f t="shared" si="142"/>
        <v>0.58353536112044146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10.421927824470412</v>
      </c>
      <c r="C325" s="311">
        <f t="shared" ref="C325:E325" si="144">SUM(C315:C323)</f>
        <v>6.3519958584759975</v>
      </c>
      <c r="D325" s="311">
        <f t="shared" si="144"/>
        <v>9.207631705359326E-2</v>
      </c>
      <c r="E325" s="311">
        <f t="shared" si="144"/>
        <v>16.866000000000007</v>
      </c>
      <c r="F325" s="311"/>
      <c r="G325" s="311">
        <f t="shared" ref="G325:J325" si="145">SUM(G315:G323)</f>
        <v>10.364054945035642</v>
      </c>
      <c r="H325" s="311">
        <f t="shared" si="145"/>
        <v>5.5203129479393116</v>
      </c>
      <c r="I325" s="311">
        <f t="shared" si="145"/>
        <v>0.5496321070250324</v>
      </c>
      <c r="J325" s="311">
        <f t="shared" si="145"/>
        <v>16.433999999999983</v>
      </c>
      <c r="K325" s="311"/>
      <c r="L325" s="311">
        <f t="shared" ref="L325:O325" si="146">SUM(L315:L323)</f>
        <v>10.182448356654801</v>
      </c>
      <c r="M325" s="311">
        <f t="shared" si="146"/>
        <v>5.7585008727538938</v>
      </c>
      <c r="N325" s="311">
        <f t="shared" si="146"/>
        <v>0.56405077059133335</v>
      </c>
      <c r="O325" s="311">
        <f t="shared" si="146"/>
        <v>16.505000000000031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0.34426906799986889</v>
      </c>
      <c r="C332" s="302">
        <v>0.13857086172246433</v>
      </c>
      <c r="D332" s="302">
        <v>0.17036752322115459</v>
      </c>
      <c r="E332" s="302">
        <f>SUM(B332:D332)</f>
        <v>0.65320745294348781</v>
      </c>
      <c r="F332" s="303"/>
      <c r="G332" s="302">
        <v>0.33624570293362183</v>
      </c>
      <c r="H332" s="302">
        <v>0.16278079709068044</v>
      </c>
      <c r="I332" s="302">
        <v>0.17514953681047829</v>
      </c>
      <c r="J332" s="302">
        <f>SUM(G332:I332)</f>
        <v>0.67417603683478056</v>
      </c>
      <c r="K332" s="303"/>
      <c r="L332" s="302">
        <v>0.33971524899826</v>
      </c>
      <c r="M332" s="302">
        <v>0.19083552247570046</v>
      </c>
      <c r="N332" s="302">
        <v>0.19427250260337714</v>
      </c>
      <c r="O332" s="302">
        <f>SUM(L332:N332)</f>
        <v>0.7248232740773376</v>
      </c>
    </row>
    <row r="333" spans="1:15" s="236" customFormat="1" x14ac:dyDescent="0.2">
      <c r="A333" s="237" t="str">
        <f>name!E$5</f>
        <v>Professional occupations</v>
      </c>
      <c r="B333" s="302">
        <v>7.106230451208134</v>
      </c>
      <c r="C333" s="302">
        <v>3.7512736495680996</v>
      </c>
      <c r="D333" s="302">
        <v>0.88766679212926081</v>
      </c>
      <c r="E333" s="302">
        <f t="shared" ref="E333:E340" si="147">SUM(B333:D333)</f>
        <v>11.745170892905495</v>
      </c>
      <c r="F333" s="303"/>
      <c r="G333" s="302">
        <v>7.4943082325793089</v>
      </c>
      <c r="H333" s="302">
        <v>3.8479779775316629</v>
      </c>
      <c r="I333" s="302">
        <v>1.0909789484623356</v>
      </c>
      <c r="J333" s="302">
        <f t="shared" ref="J333:J335" si="148">SUM(G333:I333)</f>
        <v>12.433265158573308</v>
      </c>
      <c r="K333" s="303"/>
      <c r="L333" s="302">
        <v>8.1790660343366035</v>
      </c>
      <c r="M333" s="302">
        <v>4.6463689634343979</v>
      </c>
      <c r="N333" s="302">
        <v>1.1285451548878052</v>
      </c>
      <c r="O333" s="302">
        <f t="shared" ref="O333:O340" si="149">SUM(L333:N333)</f>
        <v>13.953980152658806</v>
      </c>
    </row>
    <row r="334" spans="1:15" s="236" customFormat="1" x14ac:dyDescent="0.2">
      <c r="A334" s="237" t="str">
        <f>name!E$6</f>
        <v>Associate professional occupations</v>
      </c>
      <c r="B334" s="302">
        <v>0.90426531858991466</v>
      </c>
      <c r="C334" s="302">
        <v>0.83021231157340458</v>
      </c>
      <c r="D334" s="302">
        <v>0.42018092073422564</v>
      </c>
      <c r="E334" s="302">
        <f t="shared" si="147"/>
        <v>2.1546585508975449</v>
      </c>
      <c r="F334" s="303"/>
      <c r="G334" s="302">
        <v>0.93360631672608285</v>
      </c>
      <c r="H334" s="302">
        <v>0.83644346373508605</v>
      </c>
      <c r="I334" s="302">
        <v>0.3326257485051623</v>
      </c>
      <c r="J334" s="302">
        <f t="shared" si="148"/>
        <v>2.1026755289663313</v>
      </c>
      <c r="K334" s="303"/>
      <c r="L334" s="302">
        <v>0.83456555095102414</v>
      </c>
      <c r="M334" s="302">
        <v>0.80350856493403766</v>
      </c>
      <c r="N334" s="302">
        <v>0.2975399059550497</v>
      </c>
      <c r="O334" s="302">
        <f t="shared" si="149"/>
        <v>1.9356140218401114</v>
      </c>
    </row>
    <row r="335" spans="1:15" s="236" customFormat="1" x14ac:dyDescent="0.2">
      <c r="A335" s="237" t="str">
        <f>name!E$7</f>
        <v>Administrative and secretarial occupations</v>
      </c>
      <c r="B335" s="302">
        <v>0.55164366047726709</v>
      </c>
      <c r="C335" s="302">
        <v>1.4209132356773959</v>
      </c>
      <c r="D335" s="302">
        <v>5.6944708032300229E-2</v>
      </c>
      <c r="E335" s="302">
        <f t="shared" si="147"/>
        <v>2.0295016041869633</v>
      </c>
      <c r="F335" s="303"/>
      <c r="G335" s="302">
        <v>0.46953427790029639</v>
      </c>
      <c r="H335" s="302">
        <v>1.123764578263349</v>
      </c>
      <c r="I335" s="302">
        <v>5.2084740342827403E-2</v>
      </c>
      <c r="J335" s="302">
        <f t="shared" si="148"/>
        <v>1.6453835965064729</v>
      </c>
      <c r="K335" s="303"/>
      <c r="L335" s="302">
        <v>0.26188512765483102</v>
      </c>
      <c r="M335" s="302">
        <v>0.63576820426348346</v>
      </c>
      <c r="N335" s="302">
        <v>3.2896686792754322E-2</v>
      </c>
      <c r="O335" s="302">
        <f t="shared" si="149"/>
        <v>0.93055001871106879</v>
      </c>
    </row>
    <row r="336" spans="1:15" s="236" customFormat="1" x14ac:dyDescent="0.2">
      <c r="A336" s="237" t="str">
        <f>name!E$8</f>
        <v>Skilled trades occupations</v>
      </c>
      <c r="B336" s="302">
        <v>0.23172085399601303</v>
      </c>
      <c r="C336" s="302">
        <v>0.15665210259093784</v>
      </c>
      <c r="D336" s="302">
        <v>0.10909779372789159</v>
      </c>
      <c r="E336" s="302">
        <f t="shared" si="147"/>
        <v>0.49747075031484245</v>
      </c>
      <c r="F336" s="303"/>
      <c r="G336" s="302">
        <v>0.1602069951567191</v>
      </c>
      <c r="H336" s="302">
        <v>9.7461957342125163E-2</v>
      </c>
      <c r="I336" s="302">
        <v>7.035696602769935E-2</v>
      </c>
      <c r="J336" s="302">
        <f>SUM(G336:I336)</f>
        <v>0.32802591852654361</v>
      </c>
      <c r="K336" s="303"/>
      <c r="L336" s="302">
        <v>9.9663043657682929E-2</v>
      </c>
      <c r="M336" s="302">
        <v>4.5327010575487929E-2</v>
      </c>
      <c r="N336" s="302">
        <v>8.0528591001789371E-2</v>
      </c>
      <c r="O336" s="302">
        <f t="shared" si="149"/>
        <v>0.22551864523496024</v>
      </c>
    </row>
    <row r="337" spans="1:15" s="236" customFormat="1" x14ac:dyDescent="0.2">
      <c r="A337" s="237" t="str">
        <f>name!E$9</f>
        <v>Caring, leisure and other service occupations</v>
      </c>
      <c r="B337" s="302">
        <v>2.3746081902109304</v>
      </c>
      <c r="C337" s="302">
        <v>3.53450706489286</v>
      </c>
      <c r="D337" s="302">
        <v>0.16204970637737781</v>
      </c>
      <c r="E337" s="302">
        <f t="shared" si="147"/>
        <v>6.071164961481168</v>
      </c>
      <c r="F337" s="303"/>
      <c r="G337" s="302">
        <v>2.1032384016518937</v>
      </c>
      <c r="H337" s="302">
        <v>3.0373098615556136</v>
      </c>
      <c r="I337" s="302">
        <v>0.17902708345575732</v>
      </c>
      <c r="J337" s="302">
        <f t="shared" ref="J337:J340" si="150">SUM(G337:I337)</f>
        <v>5.3195753466632647</v>
      </c>
      <c r="K337" s="303"/>
      <c r="L337" s="302">
        <v>2.4237353820683976</v>
      </c>
      <c r="M337" s="302">
        <v>3.1431923276239848</v>
      </c>
      <c r="N337" s="302">
        <v>0.18800225976488733</v>
      </c>
      <c r="O337" s="302">
        <f t="shared" si="149"/>
        <v>5.7549299694572698</v>
      </c>
    </row>
    <row r="338" spans="1:15" s="236" customFormat="1" x14ac:dyDescent="0.2">
      <c r="A338" s="237" t="str">
        <f>name!E$10</f>
        <v>Sales and customer service occupations</v>
      </c>
      <c r="B338" s="302">
        <v>4.8283142797150819E-2</v>
      </c>
      <c r="C338" s="302">
        <v>9.6080602910243784E-2</v>
      </c>
      <c r="D338" s="302">
        <v>5.376122436384688E-2</v>
      </c>
      <c r="E338" s="302">
        <f t="shared" si="147"/>
        <v>0.19812497007124147</v>
      </c>
      <c r="F338" s="303"/>
      <c r="G338" s="302">
        <v>4.1515082167150996E-2</v>
      </c>
      <c r="H338" s="302">
        <v>7.6819713826555072E-2</v>
      </c>
      <c r="I338" s="302">
        <v>3.0578153426082638E-2</v>
      </c>
      <c r="J338" s="302">
        <f t="shared" si="150"/>
        <v>0.14891294941978872</v>
      </c>
      <c r="K338" s="303"/>
      <c r="L338" s="302">
        <v>4.3576110831194011E-2</v>
      </c>
      <c r="M338" s="302">
        <v>7.8316362879676055E-2</v>
      </c>
      <c r="N338" s="302">
        <v>3.3807656646529537E-2</v>
      </c>
      <c r="O338" s="302">
        <f t="shared" si="149"/>
        <v>0.1557001303573996</v>
      </c>
    </row>
    <row r="339" spans="1:15" s="236" customFormat="1" x14ac:dyDescent="0.2">
      <c r="A339" s="237" t="str">
        <f>name!E$11</f>
        <v>Process, plant and machine operatives</v>
      </c>
      <c r="B339" s="302">
        <v>4.0221199541709135E-2</v>
      </c>
      <c r="C339" s="302">
        <v>5.7040620110790044E-2</v>
      </c>
      <c r="D339" s="302">
        <v>0.49668752218941137</v>
      </c>
      <c r="E339" s="302">
        <f t="shared" si="147"/>
        <v>0.59394934184191051</v>
      </c>
      <c r="F339" s="303"/>
      <c r="G339" s="302">
        <v>2.9486210857087209E-2</v>
      </c>
      <c r="H339" s="302">
        <v>3.6710458896098676E-2</v>
      </c>
      <c r="I339" s="302">
        <v>0.36292785415929829</v>
      </c>
      <c r="J339" s="302">
        <f t="shared" si="150"/>
        <v>0.42912452391248418</v>
      </c>
      <c r="K339" s="303"/>
      <c r="L339" s="302">
        <v>2.85597434166447E-2</v>
      </c>
      <c r="M339" s="302">
        <v>3.7621681470574458E-2</v>
      </c>
      <c r="N339" s="302">
        <v>0.41613202569728558</v>
      </c>
      <c r="O339" s="302">
        <f t="shared" si="149"/>
        <v>0.48231345058450475</v>
      </c>
    </row>
    <row r="340" spans="1:15" s="236" customFormat="1" x14ac:dyDescent="0.2">
      <c r="A340" s="237" t="str">
        <f>name!E$12</f>
        <v>Elementary occupations</v>
      </c>
      <c r="B340" s="302">
        <v>9.6497749858702034E-2</v>
      </c>
      <c r="C340" s="302">
        <v>1.4872376169612715</v>
      </c>
      <c r="D340" s="302">
        <v>0.13401610853738913</v>
      </c>
      <c r="E340" s="302">
        <f t="shared" si="147"/>
        <v>1.7177514753573628</v>
      </c>
      <c r="F340" s="303"/>
      <c r="G340" s="302">
        <v>7.0902738726400558E-2</v>
      </c>
      <c r="H340" s="302">
        <v>1.0286870820615079</v>
      </c>
      <c r="I340" s="302">
        <v>6.7271119809141175E-2</v>
      </c>
      <c r="J340" s="302">
        <f t="shared" si="150"/>
        <v>1.1668609405970496</v>
      </c>
      <c r="K340" s="303"/>
      <c r="L340" s="302">
        <v>3.3326883712039908E-2</v>
      </c>
      <c r="M340" s="302">
        <v>0.41159868189544108</v>
      </c>
      <c r="N340" s="302">
        <v>0.10664477147103378</v>
      </c>
      <c r="O340" s="302">
        <f t="shared" si="149"/>
        <v>0.55157033707851477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11.69773963467969</v>
      </c>
      <c r="C342" s="311">
        <f t="shared" ref="C342:E342" si="151">SUM(C332:C340)</f>
        <v>11.472488066007468</v>
      </c>
      <c r="D342" s="311">
        <f t="shared" si="151"/>
        <v>2.4907722993128583</v>
      </c>
      <c r="E342" s="311">
        <f t="shared" si="151"/>
        <v>25.661000000000016</v>
      </c>
      <c r="F342" s="311"/>
      <c r="G342" s="311">
        <f t="shared" ref="G342:J342" si="152">SUM(G332:G340)</f>
        <v>11.63904395869856</v>
      </c>
      <c r="H342" s="311">
        <f t="shared" si="152"/>
        <v>10.247955890302679</v>
      </c>
      <c r="I342" s="311">
        <f t="shared" si="152"/>
        <v>2.3610001509987821</v>
      </c>
      <c r="J342" s="311">
        <f t="shared" si="152"/>
        <v>24.248000000000022</v>
      </c>
      <c r="K342" s="311"/>
      <c r="L342" s="311">
        <f t="shared" ref="L342:O342" si="153">SUM(L332:L340)</f>
        <v>12.244093125626678</v>
      </c>
      <c r="M342" s="311">
        <f t="shared" si="153"/>
        <v>9.9925373195527829</v>
      </c>
      <c r="N342" s="311">
        <f t="shared" si="153"/>
        <v>2.478369554820512</v>
      </c>
      <c r="O342" s="311">
        <f t="shared" si="153"/>
        <v>24.714999999999975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1.0531433201067997</v>
      </c>
      <c r="C349" s="302">
        <v>0.33030035663228557</v>
      </c>
      <c r="D349" s="302">
        <v>0.20225154814220228</v>
      </c>
      <c r="E349" s="302">
        <f>SUM(B349:D349)</f>
        <v>1.5856952248812874</v>
      </c>
      <c r="F349" s="303"/>
      <c r="G349" s="302">
        <v>1.1178125929367619</v>
      </c>
      <c r="H349" s="302">
        <v>0.45044534215323906</v>
      </c>
      <c r="I349" s="302">
        <v>0.20300662002656322</v>
      </c>
      <c r="J349" s="302">
        <f>SUM(G349:I349)</f>
        <v>1.7712645551165642</v>
      </c>
      <c r="K349" s="303"/>
      <c r="L349" s="302">
        <v>1.517285953811808</v>
      </c>
      <c r="M349" s="302">
        <v>0.57285668457875416</v>
      </c>
      <c r="N349" s="302">
        <v>0.23809886837606167</v>
      </c>
      <c r="O349" s="302">
        <f>SUM(L349:N349)</f>
        <v>2.3282415067666236</v>
      </c>
    </row>
    <row r="350" spans="1:15" s="236" customFormat="1" x14ac:dyDescent="0.2">
      <c r="A350" s="237" t="str">
        <f>name!E$5</f>
        <v>Professional occupations</v>
      </c>
      <c r="B350" s="302">
        <v>6.5773522974864411</v>
      </c>
      <c r="C350" s="302">
        <v>3.08811765256783</v>
      </c>
      <c r="D350" s="302">
        <v>1.0560780669614771</v>
      </c>
      <c r="E350" s="302">
        <f t="shared" ref="E350:E357" si="154">SUM(B350:D350)</f>
        <v>10.721548017015749</v>
      </c>
      <c r="F350" s="303"/>
      <c r="G350" s="302">
        <v>7.3109183078259647</v>
      </c>
      <c r="H350" s="302">
        <v>3.592161682164805</v>
      </c>
      <c r="I350" s="302">
        <v>0.94163516282109749</v>
      </c>
      <c r="J350" s="302">
        <f t="shared" ref="J350:J352" si="155">SUM(G350:I350)</f>
        <v>11.844715152811867</v>
      </c>
      <c r="K350" s="303"/>
      <c r="L350" s="302">
        <v>9.7327363815702341</v>
      </c>
      <c r="M350" s="302">
        <v>4.4005139547889618</v>
      </c>
      <c r="N350" s="302">
        <v>1.1206970600662696</v>
      </c>
      <c r="O350" s="302">
        <f t="shared" ref="O350:O357" si="156">SUM(L350:N350)</f>
        <v>15.253947396425467</v>
      </c>
    </row>
    <row r="351" spans="1:15" s="236" customFormat="1" x14ac:dyDescent="0.2">
      <c r="A351" s="237" t="str">
        <f>name!E$6</f>
        <v>Associate professional occupations</v>
      </c>
      <c r="B351" s="302">
        <v>2.7021355335978532</v>
      </c>
      <c r="C351" s="302">
        <v>1.6679864325709319</v>
      </c>
      <c r="D351" s="302">
        <v>0.38006342550005329</v>
      </c>
      <c r="E351" s="302">
        <f t="shared" si="154"/>
        <v>4.7501853916688388</v>
      </c>
      <c r="F351" s="303"/>
      <c r="G351" s="302">
        <v>2.9269857772382877</v>
      </c>
      <c r="H351" s="302">
        <v>1.9171095973692995</v>
      </c>
      <c r="I351" s="302">
        <v>0.25989388612198905</v>
      </c>
      <c r="J351" s="302">
        <f t="shared" si="155"/>
        <v>5.103989260729576</v>
      </c>
      <c r="K351" s="303"/>
      <c r="L351" s="302">
        <v>3.48309729818263</v>
      </c>
      <c r="M351" s="302">
        <v>2.1109202027191958</v>
      </c>
      <c r="N351" s="302">
        <v>0.35870827851409504</v>
      </c>
      <c r="O351" s="302">
        <f t="shared" si="156"/>
        <v>5.9527257794159212</v>
      </c>
    </row>
    <row r="352" spans="1:15" s="236" customFormat="1" x14ac:dyDescent="0.2">
      <c r="A352" s="237" t="str">
        <f>name!E$7</f>
        <v>Administrative and secretarial occupations</v>
      </c>
      <c r="B352" s="302">
        <v>1.8258383240138767</v>
      </c>
      <c r="C352" s="302">
        <v>2.7639351497688942</v>
      </c>
      <c r="D352" s="302">
        <v>8.9693830476171577E-2</v>
      </c>
      <c r="E352" s="302">
        <f t="shared" si="154"/>
        <v>4.6794673042589423</v>
      </c>
      <c r="F352" s="303"/>
      <c r="G352" s="302">
        <v>1.651597111717477</v>
      </c>
      <c r="H352" s="302">
        <v>2.4461969052977617</v>
      </c>
      <c r="I352" s="302">
        <v>5.1876655665917627E-2</v>
      </c>
      <c r="J352" s="302">
        <f t="shared" si="155"/>
        <v>4.1496706726811565</v>
      </c>
      <c r="K352" s="303"/>
      <c r="L352" s="302">
        <v>1.4895622694551653</v>
      </c>
      <c r="M352" s="302">
        <v>1.8071768660458269</v>
      </c>
      <c r="N352" s="302">
        <v>3.8241297225193496E-2</v>
      </c>
      <c r="O352" s="302">
        <f t="shared" si="156"/>
        <v>3.3349804327261858</v>
      </c>
    </row>
    <row r="353" spans="1:15" s="236" customFormat="1" x14ac:dyDescent="0.2">
      <c r="A353" s="237" t="str">
        <f>name!E$8</f>
        <v>Skilled trades occupations</v>
      </c>
      <c r="B353" s="302">
        <v>0.23746178119653216</v>
      </c>
      <c r="C353" s="302">
        <v>0.21153234164461951</v>
      </c>
      <c r="D353" s="302">
        <v>9.0046570521829516E-2</v>
      </c>
      <c r="E353" s="302">
        <f t="shared" si="154"/>
        <v>0.53904069336298122</v>
      </c>
      <c r="F353" s="303"/>
      <c r="G353" s="302">
        <v>0.1833706990307527</v>
      </c>
      <c r="H353" s="302">
        <v>0.15621154298262654</v>
      </c>
      <c r="I353" s="302">
        <v>7.5087405877547975E-2</v>
      </c>
      <c r="J353" s="302">
        <f>SUM(G353:I353)</f>
        <v>0.41466964789092725</v>
      </c>
      <c r="K353" s="303"/>
      <c r="L353" s="302">
        <v>0.13139734785840057</v>
      </c>
      <c r="M353" s="302">
        <v>0.1356051873935549</v>
      </c>
      <c r="N353" s="302">
        <v>9.2491491325330563E-2</v>
      </c>
      <c r="O353" s="302">
        <f t="shared" si="156"/>
        <v>0.35949402657728607</v>
      </c>
    </row>
    <row r="354" spans="1:15" s="236" customFormat="1" x14ac:dyDescent="0.2">
      <c r="A354" s="237" t="str">
        <f>name!E$9</f>
        <v>Caring, leisure and other service occupations</v>
      </c>
      <c r="B354" s="302">
        <v>6.5893287534270621</v>
      </c>
      <c r="C354" s="302">
        <v>6.4812679750790059</v>
      </c>
      <c r="D354" s="302">
        <v>0.74197921161690972</v>
      </c>
      <c r="E354" s="302">
        <f t="shared" si="154"/>
        <v>13.812575940122978</v>
      </c>
      <c r="F354" s="303"/>
      <c r="G354" s="302">
        <v>6.2466436044480238</v>
      </c>
      <c r="H354" s="302">
        <v>6.1476371680116575</v>
      </c>
      <c r="I354" s="302">
        <v>0.61856452142936813</v>
      </c>
      <c r="J354" s="302">
        <f t="shared" ref="J354:J357" si="157">SUM(G354:I354)</f>
        <v>13.012845293889049</v>
      </c>
      <c r="K354" s="303"/>
      <c r="L354" s="302">
        <v>8.194380592568475</v>
      </c>
      <c r="M354" s="302">
        <v>7.2210564889263686</v>
      </c>
      <c r="N354" s="302">
        <v>0.79424870175682405</v>
      </c>
      <c r="O354" s="302">
        <f t="shared" si="156"/>
        <v>16.209685783251668</v>
      </c>
    </row>
    <row r="355" spans="1:15" s="236" customFormat="1" x14ac:dyDescent="0.2">
      <c r="A355" s="237" t="str">
        <f>name!E$10</f>
        <v>Sales and customer service occupations</v>
      </c>
      <c r="B355" s="302">
        <v>0.26168087224719538</v>
      </c>
      <c r="C355" s="302">
        <v>0.26645192095611725</v>
      </c>
      <c r="D355" s="302">
        <v>3.5261983296066134E-2</v>
      </c>
      <c r="E355" s="302">
        <f t="shared" si="154"/>
        <v>0.56339477649937875</v>
      </c>
      <c r="F355" s="303"/>
      <c r="G355" s="302">
        <v>0.23350930891952676</v>
      </c>
      <c r="H355" s="302">
        <v>0.24004091040395062</v>
      </c>
      <c r="I355" s="302">
        <v>1.9580929825380622E-2</v>
      </c>
      <c r="J355" s="302">
        <f t="shared" si="157"/>
        <v>0.49313114914885803</v>
      </c>
      <c r="K355" s="303"/>
      <c r="L355" s="302">
        <v>0.29106995040924699</v>
      </c>
      <c r="M355" s="302">
        <v>0.28495229375087616</v>
      </c>
      <c r="N355" s="302">
        <v>2.6303692120182881E-2</v>
      </c>
      <c r="O355" s="302">
        <f t="shared" si="156"/>
        <v>0.60232593628030606</v>
      </c>
    </row>
    <row r="356" spans="1:15" s="236" customFormat="1" x14ac:dyDescent="0.2">
      <c r="A356" s="237" t="str">
        <f>name!E$11</f>
        <v>Process, plant and machine operatives</v>
      </c>
      <c r="B356" s="302">
        <v>8.9010950848775056E-2</v>
      </c>
      <c r="C356" s="302">
        <v>0.13058956550610537</v>
      </c>
      <c r="D356" s="302">
        <v>1.2115759513933606E-2</v>
      </c>
      <c r="E356" s="302">
        <f t="shared" si="154"/>
        <v>0.23171627586881402</v>
      </c>
      <c r="F356" s="303"/>
      <c r="G356" s="302">
        <v>6.4587550753093165E-2</v>
      </c>
      <c r="H356" s="302">
        <v>0.11297763797911248</v>
      </c>
      <c r="I356" s="302">
        <v>1.0780899141397704E-2</v>
      </c>
      <c r="J356" s="302">
        <f t="shared" si="157"/>
        <v>0.18834608787360335</v>
      </c>
      <c r="K356" s="303"/>
      <c r="L356" s="302">
        <v>3.1114363536020782E-2</v>
      </c>
      <c r="M356" s="302">
        <v>9.2336140932805247E-2</v>
      </c>
      <c r="N356" s="302">
        <v>8.0218438884372464E-3</v>
      </c>
      <c r="O356" s="302">
        <f t="shared" si="156"/>
        <v>0.13147234835726326</v>
      </c>
    </row>
    <row r="357" spans="1:15" s="236" customFormat="1" x14ac:dyDescent="0.2">
      <c r="A357" s="237" t="str">
        <f>name!E$12</f>
        <v>Elementary occupations</v>
      </c>
      <c r="B357" s="302">
        <v>0.27092481538314761</v>
      </c>
      <c r="C357" s="302">
        <v>0.76435521183273669</v>
      </c>
      <c r="D357" s="302">
        <v>2.1096349105199086E-2</v>
      </c>
      <c r="E357" s="302">
        <f t="shared" si="154"/>
        <v>1.0563763763210834</v>
      </c>
      <c r="F357" s="303"/>
      <c r="G357" s="302">
        <v>0.22726538202326366</v>
      </c>
      <c r="H357" s="302">
        <v>0.56418788173381074</v>
      </c>
      <c r="I357" s="302">
        <v>9.914916101347428E-3</v>
      </c>
      <c r="J357" s="302">
        <f t="shared" si="157"/>
        <v>0.80136817985842179</v>
      </c>
      <c r="K357" s="303"/>
      <c r="L357" s="302">
        <v>0.17293737802223308</v>
      </c>
      <c r="M357" s="302">
        <v>0.34093898790519744</v>
      </c>
      <c r="N357" s="302">
        <v>3.2504242718444667E-3</v>
      </c>
      <c r="O357" s="302">
        <f t="shared" si="156"/>
        <v>0.5171267901992751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19.606876648307679</v>
      </c>
      <c r="C359" s="311">
        <f t="shared" ref="C359:E359" si="158">SUM(C349:C357)</f>
        <v>15.704536606558527</v>
      </c>
      <c r="D359" s="311">
        <f t="shared" si="158"/>
        <v>2.6285867451338425</v>
      </c>
      <c r="E359" s="311">
        <f t="shared" si="158"/>
        <v>37.940000000000055</v>
      </c>
      <c r="F359" s="311"/>
      <c r="G359" s="311">
        <f t="shared" ref="G359:J359" si="159">SUM(G349:G357)</f>
        <v>19.96269033489315</v>
      </c>
      <c r="H359" s="311">
        <f t="shared" si="159"/>
        <v>15.626968668096263</v>
      </c>
      <c r="I359" s="311">
        <f t="shared" si="159"/>
        <v>2.1903409970106091</v>
      </c>
      <c r="J359" s="311">
        <f t="shared" si="159"/>
        <v>37.78000000000003</v>
      </c>
      <c r="K359" s="311"/>
      <c r="L359" s="311">
        <f t="shared" ref="L359:O359" si="160">SUM(L349:L357)</f>
        <v>25.043581535414212</v>
      </c>
      <c r="M359" s="311">
        <f t="shared" si="160"/>
        <v>16.966356807041539</v>
      </c>
      <c r="N359" s="311">
        <f t="shared" si="160"/>
        <v>2.6800616575442389</v>
      </c>
      <c r="O359" s="311">
        <f t="shared" si="160"/>
        <v>44.690000000000005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0.25818894570938022</v>
      </c>
      <c r="C366" s="302">
        <v>8.3206371799801032E-2</v>
      </c>
      <c r="D366" s="302">
        <v>6.5591327239698724E-2</v>
      </c>
      <c r="E366" s="302">
        <f>SUM(B366:D366)</f>
        <v>0.40698664474888002</v>
      </c>
      <c r="F366" s="303"/>
      <c r="G366" s="302">
        <v>0.26196316747413362</v>
      </c>
      <c r="H366" s="302">
        <v>0.11121193809131857</v>
      </c>
      <c r="I366" s="302">
        <v>0.1082032363836482</v>
      </c>
      <c r="J366" s="302">
        <f>SUM(G366:I366)</f>
        <v>0.4813783419491004</v>
      </c>
      <c r="K366" s="303"/>
      <c r="L366" s="302">
        <v>0.26165618088292042</v>
      </c>
      <c r="M366" s="302">
        <v>0.15258980860280194</v>
      </c>
      <c r="N366" s="302">
        <v>9.2428992219468001E-2</v>
      </c>
      <c r="O366" s="302">
        <f>SUM(L366:N366)</f>
        <v>0.50667498170519032</v>
      </c>
    </row>
    <row r="367" spans="1:15" s="236" customFormat="1" x14ac:dyDescent="0.2">
      <c r="A367" s="237" t="str">
        <f>name!E$5</f>
        <v>Professional occupations</v>
      </c>
      <c r="B367" s="302">
        <v>0.32574930610812636</v>
      </c>
      <c r="C367" s="302">
        <v>0.1731240253347352</v>
      </c>
      <c r="D367" s="302">
        <v>0.20024910426481851</v>
      </c>
      <c r="E367" s="302">
        <f t="shared" ref="E367:E374" si="161">SUM(B367:D367)</f>
        <v>0.69912243570768007</v>
      </c>
      <c r="F367" s="303"/>
      <c r="G367" s="302">
        <v>0.38276209768757868</v>
      </c>
      <c r="H367" s="302">
        <v>0.2401882950275197</v>
      </c>
      <c r="I367" s="302">
        <v>0.29871960261161068</v>
      </c>
      <c r="J367" s="302">
        <f t="shared" ref="J367:J369" si="162">SUM(G367:I367)</f>
        <v>0.92166999532670901</v>
      </c>
      <c r="K367" s="303"/>
      <c r="L367" s="302">
        <v>0.41268784254967444</v>
      </c>
      <c r="M367" s="302">
        <v>0.28750624976077632</v>
      </c>
      <c r="N367" s="302">
        <v>0.24713512235788571</v>
      </c>
      <c r="O367" s="302">
        <f t="shared" ref="O367:O374" si="163">SUM(L367:N367)</f>
        <v>0.94732921466833653</v>
      </c>
    </row>
    <row r="368" spans="1:15" s="236" customFormat="1" x14ac:dyDescent="0.2">
      <c r="A368" s="237" t="str">
        <f>name!E$6</f>
        <v>Associate professional occupations</v>
      </c>
      <c r="B368" s="302">
        <v>0.42977864522047854</v>
      </c>
      <c r="C368" s="302">
        <v>0.29477307420506466</v>
      </c>
      <c r="D368" s="302">
        <v>0.50276966010916124</v>
      </c>
      <c r="E368" s="302">
        <f t="shared" si="161"/>
        <v>1.2273213795347044</v>
      </c>
      <c r="F368" s="303"/>
      <c r="G368" s="302">
        <v>0.4472497735987645</v>
      </c>
      <c r="H368" s="302">
        <v>0.3261542989602802</v>
      </c>
      <c r="I368" s="302">
        <v>0.77675754746976777</v>
      </c>
      <c r="J368" s="302">
        <f t="shared" si="162"/>
        <v>1.5501616200288124</v>
      </c>
      <c r="K368" s="303"/>
      <c r="L368" s="302">
        <v>0.42551868330274967</v>
      </c>
      <c r="M368" s="302">
        <v>0.31885461249686375</v>
      </c>
      <c r="N368" s="302">
        <v>0.68096520470135202</v>
      </c>
      <c r="O368" s="302">
        <f t="shared" si="163"/>
        <v>1.4253385005009656</v>
      </c>
    </row>
    <row r="369" spans="1:15" s="236" customFormat="1" x14ac:dyDescent="0.2">
      <c r="A369" s="237" t="str">
        <f>name!E$7</f>
        <v>Administrative and secretarial occupations</v>
      </c>
      <c r="B369" s="302">
        <v>0.36761148582282033</v>
      </c>
      <c r="C369" s="302">
        <v>0.70096884494312073</v>
      </c>
      <c r="D369" s="302">
        <v>1.7868026072319042E-2</v>
      </c>
      <c r="E369" s="302">
        <f t="shared" si="161"/>
        <v>1.0864483568382601</v>
      </c>
      <c r="F369" s="303"/>
      <c r="G369" s="302">
        <v>0.31961274917737342</v>
      </c>
      <c r="H369" s="302">
        <v>0.64897959394113447</v>
      </c>
      <c r="I369" s="302">
        <v>2.0581195016687759E-2</v>
      </c>
      <c r="J369" s="302">
        <f t="shared" si="162"/>
        <v>0.98917353813519571</v>
      </c>
      <c r="K369" s="303"/>
      <c r="L369" s="302">
        <v>0.2947805306665216</v>
      </c>
      <c r="M369" s="302">
        <v>0.60589698277626924</v>
      </c>
      <c r="N369" s="302">
        <v>1.590697979335905E-2</v>
      </c>
      <c r="O369" s="302">
        <f t="shared" si="163"/>
        <v>0.91658449323614999</v>
      </c>
    </row>
    <row r="370" spans="1:15" s="236" customFormat="1" x14ac:dyDescent="0.2">
      <c r="A370" s="237" t="str">
        <f>name!E$8</f>
        <v>Skilled trades occupations</v>
      </c>
      <c r="B370" s="302">
        <v>0.2607734234480627</v>
      </c>
      <c r="C370" s="302">
        <v>0.16211439744461614</v>
      </c>
      <c r="D370" s="302">
        <v>0.13014694930885043</v>
      </c>
      <c r="E370" s="302">
        <f t="shared" si="161"/>
        <v>0.55303477020152925</v>
      </c>
      <c r="F370" s="303"/>
      <c r="G370" s="302">
        <v>0.21203904480640726</v>
      </c>
      <c r="H370" s="302">
        <v>0.12346028734992717</v>
      </c>
      <c r="I370" s="302">
        <v>0.18168930599862781</v>
      </c>
      <c r="J370" s="302">
        <f>SUM(G370:I370)</f>
        <v>0.51718863815496219</v>
      </c>
      <c r="K370" s="303"/>
      <c r="L370" s="302">
        <v>0.15461183112733762</v>
      </c>
      <c r="M370" s="302">
        <v>0.16073947330984559</v>
      </c>
      <c r="N370" s="302">
        <v>0.1770884321786271</v>
      </c>
      <c r="O370" s="302">
        <f t="shared" si="163"/>
        <v>0.49243973661581031</v>
      </c>
    </row>
    <row r="371" spans="1:15" s="236" customFormat="1" x14ac:dyDescent="0.2">
      <c r="A371" s="237" t="str">
        <f>name!E$9</f>
        <v>Caring, leisure and other service occupations</v>
      </c>
      <c r="B371" s="302">
        <v>0.26591180738452525</v>
      </c>
      <c r="C371" s="302">
        <v>0.44896675439845918</v>
      </c>
      <c r="D371" s="302">
        <v>2.8005474798898283E-2</v>
      </c>
      <c r="E371" s="302">
        <f t="shared" si="161"/>
        <v>0.74288403658188273</v>
      </c>
      <c r="F371" s="303"/>
      <c r="G371" s="302">
        <v>0.21182048248733934</v>
      </c>
      <c r="H371" s="302">
        <v>0.37085527440009908</v>
      </c>
      <c r="I371" s="302">
        <v>3.499652971754081E-2</v>
      </c>
      <c r="J371" s="302">
        <f t="shared" ref="J371:J374" si="164">SUM(G371:I371)</f>
        <v>0.6176722866049793</v>
      </c>
      <c r="K371" s="303"/>
      <c r="L371" s="302">
        <v>0.20280206918126473</v>
      </c>
      <c r="M371" s="302">
        <v>0.36675514796441999</v>
      </c>
      <c r="N371" s="302">
        <v>3.0751759511461085E-2</v>
      </c>
      <c r="O371" s="302">
        <f t="shared" si="163"/>
        <v>0.60030897665714589</v>
      </c>
    </row>
    <row r="372" spans="1:15" s="236" customFormat="1" x14ac:dyDescent="0.2">
      <c r="A372" s="237" t="str">
        <f>name!E$10</f>
        <v>Sales and customer service occupations</v>
      </c>
      <c r="B372" s="302">
        <v>0.16030747978418189</v>
      </c>
      <c r="C372" s="302">
        <v>0.3004162872327571</v>
      </c>
      <c r="D372" s="302">
        <v>1.4320382397658905E-2</v>
      </c>
      <c r="E372" s="302">
        <f t="shared" si="161"/>
        <v>0.47504414941459788</v>
      </c>
      <c r="F372" s="303"/>
      <c r="G372" s="302">
        <v>0.14041608042342893</v>
      </c>
      <c r="H372" s="302">
        <v>0.27440232783762269</v>
      </c>
      <c r="I372" s="302">
        <v>1.6927222440352038E-2</v>
      </c>
      <c r="J372" s="302">
        <f t="shared" si="164"/>
        <v>0.4317456307014037</v>
      </c>
      <c r="K372" s="303"/>
      <c r="L372" s="302">
        <v>0.1602230538021871</v>
      </c>
      <c r="M372" s="302">
        <v>0.32031532787339101</v>
      </c>
      <c r="N372" s="302">
        <v>1.1639400838153674E-2</v>
      </c>
      <c r="O372" s="302">
        <f t="shared" si="163"/>
        <v>0.49217778251373179</v>
      </c>
    </row>
    <row r="373" spans="1:15" s="236" customFormat="1" x14ac:dyDescent="0.2">
      <c r="A373" s="237" t="str">
        <f>name!E$11</f>
        <v>Process, plant and machine operatives</v>
      </c>
      <c r="B373" s="302">
        <v>7.4087646247678496E-2</v>
      </c>
      <c r="C373" s="302">
        <v>5.2391296916062376E-2</v>
      </c>
      <c r="D373" s="302">
        <v>7.3152196416200769E-3</v>
      </c>
      <c r="E373" s="302">
        <f t="shared" si="161"/>
        <v>0.13379416280536094</v>
      </c>
      <c r="F373" s="303"/>
      <c r="G373" s="302">
        <v>5.9057432978285758E-2</v>
      </c>
      <c r="H373" s="302">
        <v>4.7844931532184561E-2</v>
      </c>
      <c r="I373" s="302">
        <v>1.1699253885971803E-2</v>
      </c>
      <c r="J373" s="302">
        <f t="shared" si="164"/>
        <v>0.11860161839644212</v>
      </c>
      <c r="K373" s="303"/>
      <c r="L373" s="302">
        <v>6.8576733621198135E-2</v>
      </c>
      <c r="M373" s="302">
        <v>7.1590855577469595E-2</v>
      </c>
      <c r="N373" s="302">
        <v>1.3029730081885255E-2</v>
      </c>
      <c r="O373" s="302">
        <f t="shared" si="163"/>
        <v>0.153197319280553</v>
      </c>
    </row>
    <row r="374" spans="1:15" s="236" customFormat="1" x14ac:dyDescent="0.2">
      <c r="A374" s="237" t="str">
        <f>name!E$12</f>
        <v>Elementary occupations</v>
      </c>
      <c r="B374" s="302">
        <v>0.19351562525716487</v>
      </c>
      <c r="C374" s="302">
        <v>0.76397241269213534</v>
      </c>
      <c r="D374" s="302">
        <v>1.8876026217792524E-2</v>
      </c>
      <c r="E374" s="302">
        <f t="shared" si="161"/>
        <v>0.97636406416709276</v>
      </c>
      <c r="F374" s="303"/>
      <c r="G374" s="302">
        <v>0.14828557797325645</v>
      </c>
      <c r="H374" s="302">
        <v>0.57550244898365088</v>
      </c>
      <c r="I374" s="302">
        <v>1.9620303745481283E-2</v>
      </c>
      <c r="J374" s="302">
        <f t="shared" si="164"/>
        <v>0.74340833070238865</v>
      </c>
      <c r="K374" s="303"/>
      <c r="L374" s="302">
        <v>0.13467960264870699</v>
      </c>
      <c r="M374" s="302">
        <v>0.44106036268278248</v>
      </c>
      <c r="N374" s="302">
        <v>2.1209029490626165E-2</v>
      </c>
      <c r="O374" s="302">
        <f t="shared" si="163"/>
        <v>0.59694899482211561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2.3359243649824184</v>
      </c>
      <c r="C376" s="311">
        <f t="shared" ref="C376:E376" si="165">SUM(C366:C374)</f>
        <v>2.9799334649667517</v>
      </c>
      <c r="D376" s="311">
        <f t="shared" si="165"/>
        <v>0.98514217005081761</v>
      </c>
      <c r="E376" s="311">
        <f t="shared" si="165"/>
        <v>6.3009999999999877</v>
      </c>
      <c r="F376" s="311"/>
      <c r="G376" s="311">
        <f t="shared" ref="G376:J376" si="166">SUM(G366:G374)</f>
        <v>2.1832064066065677</v>
      </c>
      <c r="H376" s="311">
        <f t="shared" si="166"/>
        <v>2.7185993961237376</v>
      </c>
      <c r="I376" s="311">
        <f t="shared" si="166"/>
        <v>1.469194197269688</v>
      </c>
      <c r="J376" s="311">
        <f t="shared" si="166"/>
        <v>6.3709999999999933</v>
      </c>
      <c r="K376" s="311"/>
      <c r="L376" s="311">
        <f t="shared" ref="L376:O376" si="167">SUM(L366:L374)</f>
        <v>2.1155365277825608</v>
      </c>
      <c r="M376" s="311">
        <f t="shared" si="167"/>
        <v>2.7253088210446199</v>
      </c>
      <c r="N376" s="311">
        <f t="shared" si="167"/>
        <v>1.2901546511728181</v>
      </c>
      <c r="O376" s="311">
        <f t="shared" si="167"/>
        <v>6.1309999999999985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0.1574457714409617</v>
      </c>
      <c r="C383" s="302">
        <v>2.8532289158223555E-2</v>
      </c>
      <c r="D383" s="302">
        <v>0.20904171547984787</v>
      </c>
      <c r="E383" s="302">
        <f>SUM(B383:D383)</f>
        <v>0.39501977607903316</v>
      </c>
      <c r="F383" s="303"/>
      <c r="G383" s="302">
        <v>0.33135904868469485</v>
      </c>
      <c r="H383" s="302">
        <v>8.2918210191289324E-2</v>
      </c>
      <c r="I383" s="302">
        <v>0.41618820746415591</v>
      </c>
      <c r="J383" s="302">
        <f>SUM(G383:I383)</f>
        <v>0.83046546634014007</v>
      </c>
      <c r="K383" s="303"/>
      <c r="L383" s="302">
        <v>0.31065682376155862</v>
      </c>
      <c r="M383" s="302">
        <v>9.4584579334867205E-2</v>
      </c>
      <c r="N383" s="302">
        <v>0.38154231276320488</v>
      </c>
      <c r="O383" s="302">
        <f>SUM(L383:N383)</f>
        <v>0.78678371585963069</v>
      </c>
    </row>
    <row r="384" spans="1:15" s="236" customFormat="1" x14ac:dyDescent="0.2">
      <c r="A384" s="237" t="str">
        <f>name!E$5</f>
        <v>Professional occupations</v>
      </c>
      <c r="B384" s="302">
        <v>0.37064536995760444</v>
      </c>
      <c r="C384" s="302">
        <v>0.11384915907950129</v>
      </c>
      <c r="D384" s="302">
        <v>0.51328486850499078</v>
      </c>
      <c r="E384" s="302">
        <f t="shared" ref="E384:E391" si="168">SUM(B384:D384)</f>
        <v>0.99777939754209655</v>
      </c>
      <c r="F384" s="303"/>
      <c r="G384" s="302">
        <v>0.73337276968077203</v>
      </c>
      <c r="H384" s="302">
        <v>0.26976225254478359</v>
      </c>
      <c r="I384" s="302">
        <v>0.61138817998678496</v>
      </c>
      <c r="J384" s="302">
        <f t="shared" ref="J384:J386" si="169">SUM(G384:I384)</f>
        <v>1.6145232022123404</v>
      </c>
      <c r="K384" s="303"/>
      <c r="L384" s="302">
        <v>0.71474511000997976</v>
      </c>
      <c r="M384" s="302">
        <v>0.26260599367186083</v>
      </c>
      <c r="N384" s="302">
        <v>0.50515813914512708</v>
      </c>
      <c r="O384" s="302">
        <f t="shared" ref="O384:O391" si="170">SUM(L384:N384)</f>
        <v>1.4825092428269677</v>
      </c>
    </row>
    <row r="385" spans="1:15" s="236" customFormat="1" x14ac:dyDescent="0.2">
      <c r="A385" s="237" t="str">
        <f>name!E$6</f>
        <v>Associate professional occupations</v>
      </c>
      <c r="B385" s="302">
        <v>0.2055112247450458</v>
      </c>
      <c r="C385" s="302">
        <v>0.10128211792191186</v>
      </c>
      <c r="D385" s="302">
        <v>0.33638141701819613</v>
      </c>
      <c r="E385" s="302">
        <f t="shared" si="168"/>
        <v>0.64317475968515381</v>
      </c>
      <c r="F385" s="303"/>
      <c r="G385" s="302">
        <v>0.38636854398758919</v>
      </c>
      <c r="H385" s="302">
        <v>0.23726384456255134</v>
      </c>
      <c r="I385" s="302">
        <v>0.60738410907667828</v>
      </c>
      <c r="J385" s="302">
        <f t="shared" si="169"/>
        <v>1.2310164976268188</v>
      </c>
      <c r="K385" s="303"/>
      <c r="L385" s="302">
        <v>0.315564826644185</v>
      </c>
      <c r="M385" s="302">
        <v>0.21905808159063106</v>
      </c>
      <c r="N385" s="302">
        <v>0.5242864584273389</v>
      </c>
      <c r="O385" s="302">
        <f t="shared" si="170"/>
        <v>1.058909366662155</v>
      </c>
    </row>
    <row r="386" spans="1:15" s="236" customFormat="1" x14ac:dyDescent="0.2">
      <c r="A386" s="237" t="str">
        <f>name!E$7</f>
        <v>Administrative and secretarial occupations</v>
      </c>
      <c r="B386" s="302">
        <v>0.29312451165848152</v>
      </c>
      <c r="C386" s="302">
        <v>0.27553843094761576</v>
      </c>
      <c r="D386" s="302">
        <v>9.607760790862413E-2</v>
      </c>
      <c r="E386" s="302">
        <f t="shared" si="168"/>
        <v>0.66474055051472147</v>
      </c>
      <c r="F386" s="303"/>
      <c r="G386" s="302">
        <v>0.41201894603873429</v>
      </c>
      <c r="H386" s="302">
        <v>0.48034491822464942</v>
      </c>
      <c r="I386" s="302">
        <v>0.12732628087768036</v>
      </c>
      <c r="J386" s="302">
        <f t="shared" si="169"/>
        <v>1.019690145141064</v>
      </c>
      <c r="K386" s="303"/>
      <c r="L386" s="302">
        <v>0.31092893570080243</v>
      </c>
      <c r="M386" s="302">
        <v>0.48663163085098537</v>
      </c>
      <c r="N386" s="302">
        <v>0.1564872626279199</v>
      </c>
      <c r="O386" s="302">
        <f t="shared" si="170"/>
        <v>0.95404782917970765</v>
      </c>
    </row>
    <row r="387" spans="1:15" s="236" customFormat="1" x14ac:dyDescent="0.2">
      <c r="A387" s="237" t="str">
        <f>name!E$8</f>
        <v>Skilled trades occupations</v>
      </c>
      <c r="B387" s="302">
        <v>7.9072040126636642E-2</v>
      </c>
      <c r="C387" s="302">
        <v>3.8532383712700284E-2</v>
      </c>
      <c r="D387" s="302">
        <v>0.17023421755218415</v>
      </c>
      <c r="E387" s="302">
        <f t="shared" si="168"/>
        <v>0.28783864139152104</v>
      </c>
      <c r="F387" s="303"/>
      <c r="G387" s="302">
        <v>0.14093410240376647</v>
      </c>
      <c r="H387" s="302">
        <v>7.3365901543158488E-2</v>
      </c>
      <c r="I387" s="302">
        <v>0.28436565209962988</v>
      </c>
      <c r="J387" s="302">
        <f>SUM(G387:I387)</f>
        <v>0.49866565604655483</v>
      </c>
      <c r="K387" s="303"/>
      <c r="L387" s="302">
        <v>0.10947520452131325</v>
      </c>
      <c r="M387" s="302">
        <v>7.7598738133055789E-2</v>
      </c>
      <c r="N387" s="302">
        <v>0.33033017614954691</v>
      </c>
      <c r="O387" s="302">
        <f t="shared" si="170"/>
        <v>0.51740411880391601</v>
      </c>
    </row>
    <row r="388" spans="1:15" s="236" customFormat="1" x14ac:dyDescent="0.2">
      <c r="A388" s="237" t="str">
        <f>name!E$9</f>
        <v>Caring, leisure and other service occupations</v>
      </c>
      <c r="B388" s="302">
        <v>0.85216572642966293</v>
      </c>
      <c r="C388" s="302">
        <v>0.30642914327868981</v>
      </c>
      <c r="D388" s="302">
        <v>0.62698487784857282</v>
      </c>
      <c r="E388" s="302">
        <f t="shared" si="168"/>
        <v>1.7855797475569255</v>
      </c>
      <c r="F388" s="303"/>
      <c r="G388" s="302">
        <v>1.1916275187459273</v>
      </c>
      <c r="H388" s="302">
        <v>0.46447666025843143</v>
      </c>
      <c r="I388" s="302">
        <v>1.1749850449060957</v>
      </c>
      <c r="J388" s="302">
        <f t="shared" ref="J388:J391" si="171">SUM(G388:I388)</f>
        <v>2.8310892239104541</v>
      </c>
      <c r="K388" s="303"/>
      <c r="L388" s="302">
        <v>0.90838707449230383</v>
      </c>
      <c r="M388" s="302">
        <v>0.19058830699925949</v>
      </c>
      <c r="N388" s="302">
        <v>0.90794484020248611</v>
      </c>
      <c r="O388" s="302">
        <f t="shared" si="170"/>
        <v>2.0069202216940494</v>
      </c>
    </row>
    <row r="389" spans="1:15" s="236" customFormat="1" x14ac:dyDescent="0.2">
      <c r="A389" s="237" t="str">
        <f>name!E$10</f>
        <v>Sales and customer service occupations</v>
      </c>
      <c r="B389" s="302">
        <v>7.095704509419315E-2</v>
      </c>
      <c r="C389" s="302">
        <v>6.805969666372616E-2</v>
      </c>
      <c r="D389" s="302">
        <v>6.6435919662445553E-2</v>
      </c>
      <c r="E389" s="302">
        <f t="shared" si="168"/>
        <v>0.20545266142036486</v>
      </c>
      <c r="F389" s="303"/>
      <c r="G389" s="302">
        <v>0.15609466965899949</v>
      </c>
      <c r="H389" s="302">
        <v>0.18601082820052825</v>
      </c>
      <c r="I389" s="302">
        <v>0.10824774109459954</v>
      </c>
      <c r="J389" s="302">
        <f t="shared" si="171"/>
        <v>0.45035323895412727</v>
      </c>
      <c r="K389" s="303"/>
      <c r="L389" s="302">
        <v>0.15189554855655935</v>
      </c>
      <c r="M389" s="302">
        <v>0.18619850715961234</v>
      </c>
      <c r="N389" s="302">
        <v>6.5408190399494429E-2</v>
      </c>
      <c r="O389" s="302">
        <f t="shared" si="170"/>
        <v>0.4035022461156661</v>
      </c>
    </row>
    <row r="390" spans="1:15" s="236" customFormat="1" x14ac:dyDescent="0.2">
      <c r="A390" s="237" t="str">
        <f>name!E$11</f>
        <v>Process, plant and machine operatives</v>
      </c>
      <c r="B390" s="302">
        <v>0.12074537771014072</v>
      </c>
      <c r="C390" s="302">
        <v>4.9559047384643916E-2</v>
      </c>
      <c r="D390" s="302">
        <v>5.1961785802627204E-2</v>
      </c>
      <c r="E390" s="302">
        <f t="shared" si="168"/>
        <v>0.22226621089741183</v>
      </c>
      <c r="F390" s="303"/>
      <c r="G390" s="302">
        <v>0.22215284915941491</v>
      </c>
      <c r="H390" s="302">
        <v>8.0082269237720993E-2</v>
      </c>
      <c r="I390" s="302">
        <v>7.7404258959434119E-2</v>
      </c>
      <c r="J390" s="302">
        <f t="shared" si="171"/>
        <v>0.37963937735657005</v>
      </c>
      <c r="K390" s="303"/>
      <c r="L390" s="302">
        <v>0.19792865193000367</v>
      </c>
      <c r="M390" s="302">
        <v>8.5863491838992986E-2</v>
      </c>
      <c r="N390" s="302">
        <v>5.5233991590679807E-2</v>
      </c>
      <c r="O390" s="302">
        <f t="shared" si="170"/>
        <v>0.33902613535967646</v>
      </c>
    </row>
    <row r="391" spans="1:15" s="236" customFormat="1" x14ac:dyDescent="0.2">
      <c r="A391" s="237" t="str">
        <f>name!E$12</f>
        <v>Elementary occupations</v>
      </c>
      <c r="B391" s="302">
        <v>0.17049141833402551</v>
      </c>
      <c r="C391" s="302">
        <v>0.2281452338507059</v>
      </c>
      <c r="D391" s="302">
        <v>0.1835116027280389</v>
      </c>
      <c r="E391" s="302">
        <f t="shared" si="168"/>
        <v>0.58214825491277034</v>
      </c>
      <c r="F391" s="303"/>
      <c r="G391" s="302">
        <v>0.32755825440774811</v>
      </c>
      <c r="H391" s="302">
        <v>0.37562104060466972</v>
      </c>
      <c r="I391" s="302">
        <v>0.19637789739950792</v>
      </c>
      <c r="J391" s="302">
        <f t="shared" si="171"/>
        <v>0.89955719241192578</v>
      </c>
      <c r="K391" s="303"/>
      <c r="L391" s="302">
        <v>0.29338236068082507</v>
      </c>
      <c r="M391" s="302">
        <v>0.23509799064117057</v>
      </c>
      <c r="N391" s="302">
        <v>0.16841677217623169</v>
      </c>
      <c r="O391" s="302">
        <f t="shared" si="170"/>
        <v>0.6968971234982273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2.3201584854967523</v>
      </c>
      <c r="C393" s="311">
        <f t="shared" ref="C393:E393" si="172">SUM(C383:C391)</f>
        <v>1.2099275019977185</v>
      </c>
      <c r="D393" s="311">
        <f t="shared" si="172"/>
        <v>2.2539140125055273</v>
      </c>
      <c r="E393" s="311">
        <f t="shared" si="172"/>
        <v>5.783999999999998</v>
      </c>
      <c r="F393" s="311"/>
      <c r="G393" s="311">
        <f t="shared" ref="G393:J393" si="173">SUM(G383:G391)</f>
        <v>3.9014867027676461</v>
      </c>
      <c r="H393" s="311">
        <f t="shared" si="173"/>
        <v>2.2498459253677825</v>
      </c>
      <c r="I393" s="311">
        <f t="shared" si="173"/>
        <v>3.6036673718645664</v>
      </c>
      <c r="J393" s="311">
        <f t="shared" si="173"/>
        <v>9.7549999999999955</v>
      </c>
      <c r="K393" s="311"/>
      <c r="L393" s="311">
        <f t="shared" ref="L393:O393" si="174">SUM(L383:L391)</f>
        <v>3.3129645362975313</v>
      </c>
      <c r="M393" s="311">
        <f t="shared" si="174"/>
        <v>1.8382273202204356</v>
      </c>
      <c r="N393" s="311">
        <f t="shared" si="174"/>
        <v>3.0948081434820294</v>
      </c>
      <c r="O393" s="311">
        <f t="shared" si="174"/>
        <v>8.2459999999999969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Humber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Humber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Humber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23.116608003974122</v>
      </c>
      <c r="C8" s="11">
        <f t="array" ref="C8:C16">MMULT(aggregation!$B$13:$AA$21,'Occ T2'!C8:C33)</f>
        <v>27.001133764966859</v>
      </c>
      <c r="D8" s="11">
        <f t="array" ref="D8:D16">MMULT(aggregation!$B$13:$AA$21,'Occ T2'!D8:D33)</f>
        <v>28.73933239923667</v>
      </c>
      <c r="E8" s="11">
        <f t="array" ref="E8:E16">MMULT(aggregation!$B$13:$AA$21,'Occ T2'!E8:E33)</f>
        <v>28.825674775610931</v>
      </c>
      <c r="F8" s="11">
        <f t="array" ref="F8:F16">MMULT(aggregation!$B$13:$AA$21,'Occ T2'!F8:F33)</f>
        <v>31.972039518565687</v>
      </c>
      <c r="G8" s="11"/>
      <c r="H8" s="11">
        <f>F8-D8</f>
        <v>3.2327071193290173</v>
      </c>
      <c r="I8" s="11">
        <f t="array" ref="I8:I16">MMULT(aggregation!$B$13:$AA$21,'Occ T2'!I8:I33)</f>
        <v>15.97446661032763</v>
      </c>
      <c r="J8" s="11">
        <f>SUM(H8:I8)</f>
        <v>19.207173729656645</v>
      </c>
      <c r="L8" s="10" t="str">
        <f>name!E4</f>
        <v>Managers, directors and senior officials</v>
      </c>
      <c r="M8" s="11">
        <f t="array" ref="M8:M16">MMULT(aggregation!$B$13:$AA$21,'Occ T2'!M8:M33)</f>
        <v>15.080363310731521</v>
      </c>
      <c r="N8" s="11">
        <f t="array" ref="N8:N16">MMULT(aggregation!$B$13:$AA$21,'Occ T2'!N8:N33)</f>
        <v>17.133204536202207</v>
      </c>
      <c r="O8" s="11">
        <f t="array" ref="O8:O16">MMULT(aggregation!$B$13:$AA$21,'Occ T2'!O8:O33)</f>
        <v>18.324736241644864</v>
      </c>
      <c r="P8" s="11">
        <f t="array" ref="P8:P16">MMULT(aggregation!$B$13:$AA$21,'Occ T2'!P8:P33)</f>
        <v>17.91610146809457</v>
      </c>
      <c r="Q8" s="11">
        <f t="array" ref="Q8:Q16">MMULT(aggregation!$B$13:$AA$21,'Occ T2'!Q8:Q33)</f>
        <v>19.110544503411141</v>
      </c>
      <c r="R8" s="11"/>
      <c r="S8" s="11">
        <f>Q8-O8</f>
        <v>0.78580826176627738</v>
      </c>
      <c r="T8" s="11">
        <f t="array" ref="T8:T16">MMULT(aggregation!$B$13:$AA$21,'Occ T2'!T8:T33)</f>
        <v>8.8590973008176235</v>
      </c>
      <c r="U8" s="11">
        <f>SUM(S8:T8)</f>
        <v>9.6449055625839009</v>
      </c>
      <c r="W8" s="10" t="str">
        <f>name!E4</f>
        <v>Managers, directors and senior officials</v>
      </c>
      <c r="X8" s="11">
        <f t="array" ref="X8:X16">MMULT(aggregation!$B$13:$AA$21,'Occ T2'!X8:X33)</f>
        <v>8.0362446932426082</v>
      </c>
      <c r="Y8" s="11">
        <f t="array" ref="Y8:Y16">MMULT(aggregation!$B$13:$AA$21,'Occ T2'!Y8:Y33)</f>
        <v>9.8679292287646838</v>
      </c>
      <c r="Z8" s="11">
        <f t="array" ref="Z8:Z16">MMULT(aggregation!$B$13:$AA$21,'Occ T2'!Z8:Z33)</f>
        <v>10.414596157591809</v>
      </c>
      <c r="AA8" s="11">
        <f t="array" ref="AA8:AA16">MMULT(aggregation!$B$13:$AA$21,'Occ T2'!AA8:AA33)</f>
        <v>10.909573307516354</v>
      </c>
      <c r="AB8" s="11">
        <f t="array" ref="AB8:AB16">MMULT(aggregation!$B$13:$AA$21,'Occ T2'!AB8:AB33)</f>
        <v>12.861495015154624</v>
      </c>
      <c r="AC8" s="11"/>
      <c r="AD8" s="11">
        <f>AB8-Z8</f>
        <v>2.4468988575628146</v>
      </c>
      <c r="AE8" s="11">
        <f t="array" ref="AE8:AE16">MMULT(aggregation!$B$13:$AA$21,'Occ T2'!AE8:AE33)</f>
        <v>7.1153693095100081</v>
      </c>
      <c r="AF8" s="11">
        <f>SUM(AD8:AE8)</f>
        <v>9.5622681670728227</v>
      </c>
    </row>
    <row r="9" spans="1:32" x14ac:dyDescent="0.2">
      <c r="A9" t="str">
        <f>name!E5</f>
        <v>Professional occupations</v>
      </c>
      <c r="B9" s="11">
        <v>45.632360061108898</v>
      </c>
      <c r="C9" s="11">
        <v>52.512994795984213</v>
      </c>
      <c r="D9" s="11">
        <v>56.613436620481743</v>
      </c>
      <c r="E9" s="11">
        <v>60.244770327046936</v>
      </c>
      <c r="F9" s="11">
        <v>66.798302910524711</v>
      </c>
      <c r="G9" s="11"/>
      <c r="H9" s="11">
        <f t="shared" ref="H9:H16" si="0">F9-D9</f>
        <v>10.184866290042969</v>
      </c>
      <c r="I9" s="11">
        <v>29.661274055730857</v>
      </c>
      <c r="J9" s="11">
        <f t="shared" ref="J9:J15" si="1">SUM(H9:I9)</f>
        <v>39.846140345773826</v>
      </c>
      <c r="L9" s="10" t="str">
        <f>name!E5</f>
        <v>Professional occupations</v>
      </c>
      <c r="M9" s="11">
        <v>21.440905957666608</v>
      </c>
      <c r="N9" s="11">
        <v>25.173069691202876</v>
      </c>
      <c r="O9" s="11">
        <v>27.128684309998683</v>
      </c>
      <c r="P9" s="11">
        <v>28.369725223751338</v>
      </c>
      <c r="Q9" s="11">
        <v>30.238942925941526</v>
      </c>
      <c r="R9" s="11"/>
      <c r="S9" s="11">
        <f t="shared" ref="S9:S16" si="2">Q9-O9</f>
        <v>3.1102586159428434</v>
      </c>
      <c r="T9" s="11">
        <v>11.039060681279146</v>
      </c>
      <c r="U9" s="11">
        <f t="shared" ref="U9:U12" si="3">SUM(S9:T9)</f>
        <v>14.149319297221989</v>
      </c>
      <c r="W9" s="10" t="str">
        <f>name!E5</f>
        <v>Professional occupations</v>
      </c>
      <c r="X9" s="11">
        <v>24.191454103442258</v>
      </c>
      <c r="Y9" s="11">
        <v>27.339925104781365</v>
      </c>
      <c r="Z9" s="11">
        <v>29.484752310483035</v>
      </c>
      <c r="AA9" s="11">
        <v>31.875045103295626</v>
      </c>
      <c r="AB9" s="11">
        <v>36.559359984583146</v>
      </c>
      <c r="AC9" s="11"/>
      <c r="AD9" s="11">
        <f t="shared" ref="AD9:AD16" si="4">AB9-Z9</f>
        <v>7.0746076741001112</v>
      </c>
      <c r="AE9" s="11">
        <v>18.622213374451707</v>
      </c>
      <c r="AF9" s="11">
        <f t="shared" ref="AF9:AF12" si="5">SUM(AD9:AE9)</f>
        <v>25.696821048551818</v>
      </c>
    </row>
    <row r="10" spans="1:32" x14ac:dyDescent="0.2">
      <c r="A10" t="str">
        <f>name!E6</f>
        <v>Associate professional occupations</v>
      </c>
      <c r="B10" s="11">
        <v>28.864305249350274</v>
      </c>
      <c r="C10" s="11">
        <v>32.152414338930782</v>
      </c>
      <c r="D10" s="11">
        <v>35.008225415771662</v>
      </c>
      <c r="E10" s="11">
        <v>33.690085973964244</v>
      </c>
      <c r="F10" s="11">
        <v>36.210716050141095</v>
      </c>
      <c r="G10" s="11"/>
      <c r="H10" s="11">
        <f t="shared" si="0"/>
        <v>1.2024906343694326</v>
      </c>
      <c r="I10" s="11">
        <v>16.013350666557386</v>
      </c>
      <c r="J10" s="11">
        <f t="shared" si="1"/>
        <v>17.215841300926819</v>
      </c>
      <c r="L10" s="10" t="str">
        <f>name!E6</f>
        <v>Associate professional occupations</v>
      </c>
      <c r="M10" s="11">
        <v>15.254753490222043</v>
      </c>
      <c r="N10" s="11">
        <v>17.121764324643209</v>
      </c>
      <c r="O10" s="11">
        <v>18.551855402598253</v>
      </c>
      <c r="P10" s="11">
        <v>16.996974796799432</v>
      </c>
      <c r="Q10" s="11">
        <v>17.316819701240078</v>
      </c>
      <c r="R10" s="11"/>
      <c r="S10" s="11">
        <f t="shared" si="2"/>
        <v>-1.235035701358175</v>
      </c>
      <c r="T10" s="11">
        <v>6.4178247186787107</v>
      </c>
      <c r="U10" s="11">
        <f t="shared" si="3"/>
        <v>5.1827890173205358</v>
      </c>
      <c r="W10" s="10" t="str">
        <f>name!E6</f>
        <v>Associate professional occupations</v>
      </c>
      <c r="X10" s="11">
        <v>13.609551759128202</v>
      </c>
      <c r="Y10" s="11">
        <v>15.030650014287573</v>
      </c>
      <c r="Z10" s="11">
        <v>16.456370013173412</v>
      </c>
      <c r="AA10" s="11">
        <v>16.693111177164816</v>
      </c>
      <c r="AB10" s="11">
        <v>18.893896348901013</v>
      </c>
      <c r="AC10" s="11"/>
      <c r="AD10" s="11">
        <f t="shared" si="4"/>
        <v>2.4375263357276005</v>
      </c>
      <c r="AE10" s="11">
        <v>9.5955259478786736</v>
      </c>
      <c r="AF10" s="11">
        <f t="shared" si="5"/>
        <v>12.033052283606274</v>
      </c>
    </row>
    <row r="11" spans="1:32" x14ac:dyDescent="0.2">
      <c r="A11" t="str">
        <f>name!E7</f>
        <v>Administrative and secretarial occupations</v>
      </c>
      <c r="B11" s="11">
        <v>33.690827459830089</v>
      </c>
      <c r="C11" s="11">
        <v>32.14871775364356</v>
      </c>
      <c r="D11" s="11">
        <v>34.592232103496357</v>
      </c>
      <c r="E11" s="11">
        <v>32.841732720281669</v>
      </c>
      <c r="F11" s="11">
        <v>30.698839397433535</v>
      </c>
      <c r="G11" s="11"/>
      <c r="H11" s="11">
        <f t="shared" si="0"/>
        <v>-3.8933927060628228</v>
      </c>
      <c r="I11" s="11">
        <v>15.98669953711806</v>
      </c>
      <c r="J11" s="11">
        <f t="shared" si="1"/>
        <v>12.093306831055237</v>
      </c>
      <c r="L11" s="10" t="str">
        <f>name!E7</f>
        <v>Administrative and secretarial occupations</v>
      </c>
      <c r="M11" s="11">
        <v>10.228758992831631</v>
      </c>
      <c r="N11" s="11">
        <v>9.6989660104542761</v>
      </c>
      <c r="O11" s="11">
        <v>11.77097818295068</v>
      </c>
      <c r="P11" s="11">
        <v>11.472214567244208</v>
      </c>
      <c r="Q11" s="11">
        <v>12.73343338299226</v>
      </c>
      <c r="R11" s="11"/>
      <c r="S11" s="11">
        <f t="shared" si="2"/>
        <v>0.96245520004158003</v>
      </c>
      <c r="T11" s="11">
        <v>4.4904779061569062</v>
      </c>
      <c r="U11" s="11">
        <f t="shared" si="3"/>
        <v>5.4529331061984863</v>
      </c>
      <c r="W11" s="10" t="str">
        <f>name!E7</f>
        <v>Administrative and secretarial occupations</v>
      </c>
      <c r="X11" s="11">
        <v>23.462068466998456</v>
      </c>
      <c r="Y11" s="11">
        <v>22.449751743189296</v>
      </c>
      <c r="Z11" s="11">
        <v>22.821253920545669</v>
      </c>
      <c r="AA11" s="11">
        <v>21.369518153037472</v>
      </c>
      <c r="AB11" s="11">
        <v>17.965406014441253</v>
      </c>
      <c r="AC11" s="11"/>
      <c r="AD11" s="11">
        <f t="shared" si="4"/>
        <v>-4.8558479061044153</v>
      </c>
      <c r="AE11" s="11">
        <v>11.496221630961157</v>
      </c>
      <c r="AF11" s="11">
        <f t="shared" si="5"/>
        <v>6.640373724856742</v>
      </c>
    </row>
    <row r="12" spans="1:32" x14ac:dyDescent="0.2">
      <c r="A12" t="str">
        <f>name!E8</f>
        <v>Skilled trades occupations</v>
      </c>
      <c r="B12" s="11">
        <v>33.665982704865172</v>
      </c>
      <c r="C12" s="11">
        <v>32.646257579935785</v>
      </c>
      <c r="D12" s="11">
        <v>29.674458710307235</v>
      </c>
      <c r="E12" s="11">
        <v>28.904804007947767</v>
      </c>
      <c r="F12" s="11">
        <v>26.794924460406122</v>
      </c>
      <c r="G12" s="11"/>
      <c r="H12" s="11">
        <f t="shared" si="0"/>
        <v>-2.8795342499011127</v>
      </c>
      <c r="I12" s="11">
        <v>11.918064306319021</v>
      </c>
      <c r="J12" s="11">
        <f t="shared" si="1"/>
        <v>9.0385300564179083</v>
      </c>
      <c r="L12" s="10" t="str">
        <f>name!E8</f>
        <v>Skilled trades occupations</v>
      </c>
      <c r="M12" s="11">
        <v>30.417728164348215</v>
      </c>
      <c r="N12" s="11">
        <v>29.193067541313887</v>
      </c>
      <c r="O12" s="11">
        <v>26.377741973262829</v>
      </c>
      <c r="P12" s="11">
        <v>25.372756279200033</v>
      </c>
      <c r="Q12" s="11">
        <v>22.986328370594094</v>
      </c>
      <c r="R12" s="11"/>
      <c r="S12" s="11">
        <f t="shared" si="2"/>
        <v>-3.3914136026687345</v>
      </c>
      <c r="T12" s="11">
        <v>9.7829499910526536</v>
      </c>
      <c r="U12" s="11">
        <f t="shared" si="3"/>
        <v>6.3915363883839191</v>
      </c>
      <c r="W12" s="10" t="str">
        <f>name!E8</f>
        <v>Skilled trades occupations</v>
      </c>
      <c r="X12" s="11">
        <v>3.2482545405169416</v>
      </c>
      <c r="Y12" s="11">
        <v>3.4531900386219094</v>
      </c>
      <c r="Z12" s="11">
        <v>3.296716737044405</v>
      </c>
      <c r="AA12" s="11">
        <v>3.5320477287477168</v>
      </c>
      <c r="AB12" s="11">
        <v>3.8085960898120201</v>
      </c>
      <c r="AC12" s="11"/>
      <c r="AD12" s="11">
        <f t="shared" si="4"/>
        <v>0.51187935276761509</v>
      </c>
      <c r="AE12" s="11">
        <v>2.1351143152663665</v>
      </c>
      <c r="AF12" s="11">
        <f t="shared" si="5"/>
        <v>2.6469936680339816</v>
      </c>
    </row>
    <row r="13" spans="1:32" x14ac:dyDescent="0.2">
      <c r="A13" t="str">
        <f>name!E9</f>
        <v>Caring, leisure and other service occupations</v>
      </c>
      <c r="B13" s="11">
        <v>27.630202034521737</v>
      </c>
      <c r="C13" s="11">
        <v>28.297558181401531</v>
      </c>
      <c r="D13" s="11">
        <v>27.605216955060982</v>
      </c>
      <c r="E13" s="11">
        <v>28.92817143504001</v>
      </c>
      <c r="F13" s="11">
        <v>31.266208676939733</v>
      </c>
      <c r="G13" s="11"/>
      <c r="H13" s="11">
        <f t="shared" si="0"/>
        <v>3.6609917218787515</v>
      </c>
      <c r="I13" s="11">
        <v>16.32528316457147</v>
      </c>
      <c r="J13" s="11">
        <f>SUM(H13:I13)</f>
        <v>19.986274886450222</v>
      </c>
      <c r="L13" s="10" t="str">
        <f>name!E9</f>
        <v>Caring, leisure and other service occupations</v>
      </c>
      <c r="M13" s="11">
        <v>4.6245412420611274</v>
      </c>
      <c r="N13" s="11">
        <v>5.0058319681925054</v>
      </c>
      <c r="O13" s="11">
        <v>5.1180108993232674</v>
      </c>
      <c r="P13" s="11">
        <v>5.689761244566836</v>
      </c>
      <c r="Q13" s="11">
        <v>6.4796238749026385</v>
      </c>
      <c r="R13" s="11"/>
      <c r="S13" s="11">
        <f t="shared" si="2"/>
        <v>1.3616129755793711</v>
      </c>
      <c r="T13" s="11">
        <v>2.5894908425235887</v>
      </c>
      <c r="U13" s="11">
        <f>SUM(S13:T13)</f>
        <v>3.9511038181029599</v>
      </c>
      <c r="W13" s="10" t="str">
        <f>name!E9</f>
        <v>Caring, leisure and other service occupations</v>
      </c>
      <c r="X13" s="11">
        <v>23.005660792460628</v>
      </c>
      <c r="Y13" s="11">
        <v>23.291726213209031</v>
      </c>
      <c r="Z13" s="11">
        <v>22.487206055737715</v>
      </c>
      <c r="AA13" s="11">
        <v>23.238410190473179</v>
      </c>
      <c r="AB13" s="11">
        <v>24.786584802037087</v>
      </c>
      <c r="AC13" s="11"/>
      <c r="AD13" s="11">
        <f t="shared" si="4"/>
        <v>2.2993787462993716</v>
      </c>
      <c r="AE13" s="11">
        <v>13.73579232204788</v>
      </c>
      <c r="AF13" s="11">
        <f>SUM(AD13:AE13)</f>
        <v>16.035171068347253</v>
      </c>
    </row>
    <row r="14" spans="1:32" x14ac:dyDescent="0.2">
      <c r="A14" t="str">
        <f>name!E10</f>
        <v>Sales and customer service occupations</v>
      </c>
      <c r="B14" s="11">
        <v>23.179688050952816</v>
      </c>
      <c r="C14" s="11">
        <v>23.752796154054096</v>
      </c>
      <c r="D14" s="11">
        <v>23.564629745741932</v>
      </c>
      <c r="E14" s="11">
        <v>23.421705609462713</v>
      </c>
      <c r="F14" s="11">
        <v>23.458363451544855</v>
      </c>
      <c r="G14" s="11"/>
      <c r="H14" s="11">
        <f t="shared" si="0"/>
        <v>-0.10626629419707712</v>
      </c>
      <c r="I14" s="11">
        <v>10.736447026808268</v>
      </c>
      <c r="J14" s="11">
        <f t="shared" si="1"/>
        <v>10.630180732611191</v>
      </c>
      <c r="L14" s="10" t="str">
        <f>name!E10</f>
        <v>Sales and customer service occupations</v>
      </c>
      <c r="M14" s="11">
        <v>8.9505622387969197</v>
      </c>
      <c r="N14" s="11">
        <v>9.8206652088758801</v>
      </c>
      <c r="O14" s="11">
        <v>9.9521394750551799</v>
      </c>
      <c r="P14" s="11">
        <v>10.356133367741613</v>
      </c>
      <c r="Q14" s="11">
        <v>10.869424152812158</v>
      </c>
      <c r="R14" s="11"/>
      <c r="S14" s="11">
        <f t="shared" si="2"/>
        <v>0.91728467775697808</v>
      </c>
      <c r="T14" s="11">
        <v>3.5746122251493362</v>
      </c>
      <c r="U14" s="11">
        <f t="shared" ref="U14:U15" si="6">SUM(S14:T14)</f>
        <v>4.4918969029063138</v>
      </c>
      <c r="W14" s="10" t="str">
        <f>name!E10</f>
        <v>Sales and customer service occupations</v>
      </c>
      <c r="X14" s="11">
        <v>14.229125812155932</v>
      </c>
      <c r="Y14" s="11">
        <v>13.932130945178251</v>
      </c>
      <c r="Z14" s="11">
        <v>13.612490270686788</v>
      </c>
      <c r="AA14" s="11">
        <v>13.06557224172111</v>
      </c>
      <c r="AB14" s="11">
        <v>12.588939298732692</v>
      </c>
      <c r="AC14" s="11"/>
      <c r="AD14" s="11">
        <f t="shared" si="4"/>
        <v>-1.0235509719540961</v>
      </c>
      <c r="AE14" s="11">
        <v>7.161834801658931</v>
      </c>
      <c r="AF14" s="11">
        <f t="shared" ref="AF14:AF15" si="7">SUM(AD14:AE14)</f>
        <v>6.138283829704835</v>
      </c>
    </row>
    <row r="15" spans="1:32" x14ac:dyDescent="0.2">
      <c r="A15" t="str">
        <f>name!E11</f>
        <v>Process, plant and machine operatives</v>
      </c>
      <c r="B15" s="11">
        <v>23.296162382146896</v>
      </c>
      <c r="C15" s="11">
        <v>22.730214615162438</v>
      </c>
      <c r="D15" s="11">
        <v>21.42248594983888</v>
      </c>
      <c r="E15" s="11">
        <v>23.679126160481768</v>
      </c>
      <c r="F15" s="11">
        <v>22.439729300156301</v>
      </c>
      <c r="G15" s="11"/>
      <c r="H15" s="11">
        <f t="shared" si="0"/>
        <v>1.0172433503174219</v>
      </c>
      <c r="I15" s="11">
        <v>10.437877586971274</v>
      </c>
      <c r="J15" s="11">
        <f t="shared" si="1"/>
        <v>11.455120937288696</v>
      </c>
      <c r="L15" s="10" t="str">
        <f>name!E11</f>
        <v>Process, plant and machine operatives</v>
      </c>
      <c r="M15" s="11">
        <v>19.60147862911996</v>
      </c>
      <c r="N15" s="11">
        <v>18.988616373927776</v>
      </c>
      <c r="O15" s="11">
        <v>18.014688325675319</v>
      </c>
      <c r="P15" s="11">
        <v>19.372939810870328</v>
      </c>
      <c r="Q15" s="11">
        <v>18.163959253118414</v>
      </c>
      <c r="R15" s="11"/>
      <c r="S15" s="11">
        <f t="shared" si="2"/>
        <v>0.14927092744309434</v>
      </c>
      <c r="T15" s="11">
        <v>8.2106533751182713</v>
      </c>
      <c r="U15" s="11">
        <f t="shared" si="6"/>
        <v>8.3599243025613656</v>
      </c>
      <c r="W15" s="10" t="str">
        <f>name!E11</f>
        <v>Process, plant and machine operatives</v>
      </c>
      <c r="X15" s="11">
        <v>3.6946837530269221</v>
      </c>
      <c r="Y15" s="11">
        <v>3.7415982412346462</v>
      </c>
      <c r="Z15" s="11">
        <v>3.4077976241635368</v>
      </c>
      <c r="AA15" s="11">
        <v>4.3061863496114485</v>
      </c>
      <c r="AB15" s="11">
        <v>4.2757700470379101</v>
      </c>
      <c r="AC15" s="11"/>
      <c r="AD15" s="11">
        <f t="shared" si="4"/>
        <v>0.86797242287437326</v>
      </c>
      <c r="AE15" s="11">
        <v>2.2272242118530015</v>
      </c>
      <c r="AF15" s="11">
        <f t="shared" si="7"/>
        <v>3.0951966347273747</v>
      </c>
    </row>
    <row r="16" spans="1:32" x14ac:dyDescent="0.2">
      <c r="A16" t="str">
        <f>name!E12</f>
        <v>Elementary occupations</v>
      </c>
      <c r="B16" s="11">
        <v>33.014864053250065</v>
      </c>
      <c r="C16" s="11">
        <v>32.394912815920854</v>
      </c>
      <c r="D16" s="11">
        <v>29.839982100064546</v>
      </c>
      <c r="E16" s="11">
        <v>28.490928990164072</v>
      </c>
      <c r="F16" s="11">
        <v>26.009876234287912</v>
      </c>
      <c r="G16" s="11"/>
      <c r="H16" s="11">
        <f t="shared" si="0"/>
        <v>-3.830105865776634</v>
      </c>
      <c r="I16" s="11">
        <v>12.871077025790299</v>
      </c>
      <c r="J16" s="11">
        <f>SUM(H16:I16)</f>
        <v>9.0409711600136653</v>
      </c>
      <c r="L16" s="10" t="str">
        <f>name!E12</f>
        <v>Elementary occupations</v>
      </c>
      <c r="M16" s="11">
        <v>18.125972542619834</v>
      </c>
      <c r="N16" s="11">
        <v>17.474545942209396</v>
      </c>
      <c r="O16" s="11">
        <v>16.821877064988826</v>
      </c>
      <c r="P16" s="11">
        <v>16.590556787029705</v>
      </c>
      <c r="Q16" s="11">
        <v>15.539207623568768</v>
      </c>
      <c r="R16" s="11"/>
      <c r="S16" s="11">
        <f t="shared" si="2"/>
        <v>-1.2826694414200581</v>
      </c>
      <c r="T16" s="11">
        <v>6.2784411928030419</v>
      </c>
      <c r="U16" s="11">
        <f>SUM(S16:T16)</f>
        <v>4.9957717513829838</v>
      </c>
      <c r="W16" s="10" t="str">
        <f>name!E12</f>
        <v>Elementary occupations</v>
      </c>
      <c r="X16" s="11">
        <v>14.888891510630209</v>
      </c>
      <c r="Y16" s="11">
        <v>14.920366873711467</v>
      </c>
      <c r="Z16" s="11">
        <v>13.018105035075727</v>
      </c>
      <c r="AA16" s="11">
        <v>11.900372203134328</v>
      </c>
      <c r="AB16" s="11">
        <v>10.47066861071915</v>
      </c>
      <c r="AC16" s="11"/>
      <c r="AD16" s="11">
        <f t="shared" si="4"/>
        <v>-2.5474364243565777</v>
      </c>
      <c r="AE16" s="11">
        <v>6.592635832987261</v>
      </c>
      <c r="AF16" s="11">
        <f>SUM(AD16:AE16)</f>
        <v>4.0451994086306833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272.09100000000007</v>
      </c>
      <c r="C18" s="34">
        <f>SUM(C8:C16)</f>
        <v>283.63700000000011</v>
      </c>
      <c r="D18" s="34">
        <f>SUM(D8:D16)</f>
        <v>287.06000000000006</v>
      </c>
      <c r="E18" s="34">
        <f>SUM(E8:E16)</f>
        <v>289.02700000000016</v>
      </c>
      <c r="F18" s="34">
        <f>SUM(F8:F16)</f>
        <v>295.64899999999994</v>
      </c>
      <c r="G18" s="11"/>
      <c r="H18" s="34">
        <f>SUM(H8:H16)</f>
        <v>8.5889999999999453</v>
      </c>
      <c r="I18" s="34">
        <f>SUM(I8:I16)</f>
        <v>139.92453998019425</v>
      </c>
      <c r="J18" s="34">
        <f>SUM(H18:I18)</f>
        <v>148.5135399801942</v>
      </c>
      <c r="L18" s="231" t="str">
        <f>name!E3</f>
        <v>All occupations</v>
      </c>
      <c r="M18" s="34">
        <f>SUM(M8:M16)</f>
        <v>143.72506456839784</v>
      </c>
      <c r="N18" s="34">
        <f>SUM(N8:N16)</f>
        <v>149.60973159702201</v>
      </c>
      <c r="O18" s="34">
        <f>SUM(O8:O16)</f>
        <v>152.0607118754979</v>
      </c>
      <c r="P18" s="34">
        <f>SUM(P8:P16)</f>
        <v>152.13716354529805</v>
      </c>
      <c r="Q18" s="34">
        <f>SUM(Q8:Q16)</f>
        <v>153.43828378858106</v>
      </c>
      <c r="R18" s="11"/>
      <c r="S18" s="34">
        <f>SUM(S8:S16)</f>
        <v>1.3775719130831767</v>
      </c>
      <c r="T18" s="34">
        <f>SUM(T8:T16)</f>
        <v>61.242608233579276</v>
      </c>
      <c r="U18" s="34">
        <f>SUM(S18:T18)</f>
        <v>62.620180146662449</v>
      </c>
      <c r="W18" s="231" t="str">
        <f>name!E3</f>
        <v>All occupations</v>
      </c>
      <c r="X18" s="34">
        <f>SUM(X8:X16)</f>
        <v>128.36593543160214</v>
      </c>
      <c r="Y18" s="34">
        <f>SUM(Y8:Y16)</f>
        <v>134.02726840297822</v>
      </c>
      <c r="Z18" s="34">
        <f>SUM(Z8:Z16)</f>
        <v>134.9992881245021</v>
      </c>
      <c r="AA18" s="34">
        <f>SUM(AA8:AA16)</f>
        <v>136.88983645470205</v>
      </c>
      <c r="AB18" s="34">
        <f>SUM(AB8:AB16)</f>
        <v>142.21071621141888</v>
      </c>
      <c r="AC18" s="11"/>
      <c r="AD18" s="34">
        <f>SUM(AD8:AD16)</f>
        <v>7.211428086916797</v>
      </c>
      <c r="AE18" s="34">
        <f>SUM(AE8:AE16)</f>
        <v>78.681931746614978</v>
      </c>
      <c r="AF18" s="34">
        <f>SUM(AD18:AE18)</f>
        <v>85.893359833531775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8.4959105607955117</v>
      </c>
      <c r="C26" s="18">
        <f t="shared" si="8"/>
        <v>9.5196091359614048</v>
      </c>
      <c r="D26" s="18">
        <f t="shared" si="8"/>
        <v>10.011611648866671</v>
      </c>
      <c r="E26" s="18">
        <f t="shared" si="8"/>
        <v>9.9733501629989298</v>
      </c>
      <c r="F26" s="18">
        <f t="shared" si="8"/>
        <v>10.814188283594971</v>
      </c>
      <c r="G26" s="11"/>
      <c r="H26" s="40">
        <f>IF(D8&gt;0,(H8/D8)*100,0)</f>
        <v>11.248372350552163</v>
      </c>
      <c r="I26" s="40">
        <f>IF(D8&gt;0,(I8/D8)*100,0)</f>
        <v>55.583986393337092</v>
      </c>
      <c r="J26" s="40">
        <f>IF(D8&gt;0,(J8/D8)*100,0)</f>
        <v>66.832358743889259</v>
      </c>
      <c r="L26" t="str">
        <f>$A$8</f>
        <v>Managers, directors and senior officials</v>
      </c>
      <c r="M26" s="18">
        <f t="shared" ref="M26:Q26" si="9">M8/M$18*100</f>
        <v>10.492507591502854</v>
      </c>
      <c r="N26" s="18">
        <f t="shared" si="9"/>
        <v>11.451931871885829</v>
      </c>
      <c r="O26" s="18">
        <f t="shared" si="9"/>
        <v>12.05093414046919</v>
      </c>
      <c r="P26" s="18">
        <f t="shared" si="9"/>
        <v>11.776282040883551</v>
      </c>
      <c r="Q26" s="18">
        <f t="shared" si="9"/>
        <v>12.454873732648824</v>
      </c>
      <c r="R26" s="11"/>
      <c r="S26" s="40">
        <f>IF(O8&gt;0,(S8/O8)*100,0)</f>
        <v>4.2882377754526511</v>
      </c>
      <c r="T26" s="40">
        <f>IF(O8&gt;0,(T8/O8)*100,0)</f>
        <v>48.345019453455521</v>
      </c>
      <c r="U26" s="40">
        <f>IF(O8&gt;0,(U8/O8)*100,0)</f>
        <v>52.633257228908171</v>
      </c>
      <c r="W26" t="str">
        <f>$A$8</f>
        <v>Managers, directors and senior officials</v>
      </c>
      <c r="X26" s="18">
        <f t="shared" ref="X26:AB26" si="10">X8/X$18*100</f>
        <v>6.260418440626407</v>
      </c>
      <c r="Y26" s="18">
        <f t="shared" si="10"/>
        <v>7.3626280281225283</v>
      </c>
      <c r="Z26" s="18">
        <f t="shared" si="10"/>
        <v>7.7145563523172243</v>
      </c>
      <c r="AA26" s="18">
        <f t="shared" si="10"/>
        <v>7.9696006585020793</v>
      </c>
      <c r="AB26" s="18">
        <f t="shared" si="10"/>
        <v>9.0439703545504706</v>
      </c>
      <c r="AC26" s="11"/>
      <c r="AD26" s="40">
        <f>IF(Z8&gt;0,(AD8/Z8)*100,0)</f>
        <v>23.494899087173213</v>
      </c>
      <c r="AE26" s="40">
        <f>IF(Z8&gt;0,(AE8/Z8)*100,0)</f>
        <v>68.321125484286767</v>
      </c>
      <c r="AF26" s="40">
        <f>IF(Z8&gt;0,(AF8/Z8)*100,0)</f>
        <v>91.816024571459977</v>
      </c>
    </row>
    <row r="27" spans="1:32" x14ac:dyDescent="0.2">
      <c r="A27" t="str">
        <f>$A$9</f>
        <v>Professional occupations</v>
      </c>
      <c r="B27" s="18">
        <f t="shared" si="8"/>
        <v>16.770992080263177</v>
      </c>
      <c r="C27" s="18">
        <f t="shared" si="8"/>
        <v>18.51415534503051</v>
      </c>
      <c r="D27" s="18">
        <f t="shared" si="8"/>
        <v>19.721813077573238</v>
      </c>
      <c r="E27" s="18">
        <f t="shared" si="8"/>
        <v>20.843993926881193</v>
      </c>
      <c r="F27" s="18">
        <f t="shared" si="8"/>
        <v>22.593786182440908</v>
      </c>
      <c r="G27" s="11"/>
      <c r="H27" s="40">
        <f t="shared" ref="H27:H36" si="11">IF(D9&gt;0,(H9/D9)*100,0)</f>
        <v>17.990192608018187</v>
      </c>
      <c r="I27" s="40">
        <f t="shared" ref="I27:I36" si="12">IF(D9&gt;0,(I9/D9)*100,0)</f>
        <v>52.392640027438176</v>
      </c>
      <c r="J27" s="40">
        <f t="shared" ref="J27:J36" si="13">IF(D9&gt;0,(J9/D9)*100,0)</f>
        <v>70.382832635456367</v>
      </c>
      <c r="L27" t="str">
        <f>$A$9</f>
        <v>Professional occupations</v>
      </c>
      <c r="M27" s="18">
        <f t="shared" ref="M27:Q27" si="14">M9/M$18*100</f>
        <v>14.918000574258233</v>
      </c>
      <c r="N27" s="18">
        <f t="shared" si="14"/>
        <v>16.82582370978864</v>
      </c>
      <c r="O27" s="18">
        <f t="shared" si="14"/>
        <v>17.840692691357855</v>
      </c>
      <c r="P27" s="18">
        <f t="shared" si="14"/>
        <v>18.647465591340804</v>
      </c>
      <c r="Q27" s="18">
        <f t="shared" si="14"/>
        <v>19.707560707344097</v>
      </c>
      <c r="R27" s="11"/>
      <c r="S27" s="40">
        <f t="shared" ref="S27:S34" si="15">IF(O9&gt;0,(S9/O9)*100,0)</f>
        <v>11.464833975735827</v>
      </c>
      <c r="T27" s="40">
        <f t="shared" ref="T27:T34" si="16">IF(O9&gt;0,(T9/O9)*100,0)</f>
        <v>40.691470898979553</v>
      </c>
      <c r="U27" s="40">
        <f t="shared" ref="U27:U34" si="17">IF(O9&gt;0,(U9/O9)*100,0)</f>
        <v>52.156304874715374</v>
      </c>
      <c r="W27" t="str">
        <f>$A$9</f>
        <v>Professional occupations</v>
      </c>
      <c r="X27" s="18">
        <f t="shared" ref="X27:AB27" si="18">X9/X$18*100</f>
        <v>18.84569611252692</v>
      </c>
      <c r="Y27" s="18">
        <f t="shared" si="18"/>
        <v>20.398778122209229</v>
      </c>
      <c r="Z27" s="18">
        <f t="shared" si="18"/>
        <v>21.840672436206432</v>
      </c>
      <c r="AA27" s="18">
        <f t="shared" si="18"/>
        <v>23.285180206817863</v>
      </c>
      <c r="AB27" s="18">
        <f t="shared" si="18"/>
        <v>25.707879798757098</v>
      </c>
      <c r="AC27" s="11"/>
      <c r="AD27" s="40">
        <f t="shared" ref="AD27:AD34" si="19">IF(Z9&gt;0,(AD9/Z9)*100,0)</f>
        <v>23.994122791341198</v>
      </c>
      <c r="AE27" s="40">
        <f t="shared" ref="AE27:AE34" si="20">IF(Z9&gt;0,(AE9/Z9)*100,0)</f>
        <v>63.158791969335105</v>
      </c>
      <c r="AF27" s="40">
        <f t="shared" ref="AF27:AF34" si="21">IF(Z9&gt;0,(AF9/Z9)*100,0)</f>
        <v>87.15291476067631</v>
      </c>
    </row>
    <row r="28" spans="1:32" x14ac:dyDescent="0.2">
      <c r="A28" t="str">
        <f>$A$10</f>
        <v>Associate professional occupations</v>
      </c>
      <c r="B28" s="18">
        <f t="shared" si="8"/>
        <v>10.608327820233034</v>
      </c>
      <c r="C28" s="18">
        <f t="shared" si="8"/>
        <v>11.335761673875682</v>
      </c>
      <c r="D28" s="18">
        <f t="shared" si="8"/>
        <v>12.195438380746761</v>
      </c>
      <c r="E28" s="18">
        <f t="shared" si="8"/>
        <v>11.656380190765647</v>
      </c>
      <c r="F28" s="18">
        <f t="shared" si="8"/>
        <v>12.247873677956326</v>
      </c>
      <c r="G28" s="11"/>
      <c r="H28" s="40">
        <f t="shared" si="11"/>
        <v>3.4348802890982721</v>
      </c>
      <c r="I28" s="40">
        <f t="shared" si="12"/>
        <v>45.741680637554289</v>
      </c>
      <c r="J28" s="40">
        <f t="shared" si="13"/>
        <v>49.176560926652563</v>
      </c>
      <c r="L28" t="str">
        <f>$A$10</f>
        <v>Associate professional occupations</v>
      </c>
      <c r="M28" s="18">
        <f t="shared" ref="M28:Q28" si="22">M10/M$18*100</f>
        <v>10.613843546379069</v>
      </c>
      <c r="N28" s="18">
        <f t="shared" si="22"/>
        <v>11.444285169069857</v>
      </c>
      <c r="O28" s="18">
        <f t="shared" si="22"/>
        <v>12.200294983353672</v>
      </c>
      <c r="P28" s="18">
        <f t="shared" si="22"/>
        <v>11.172138615387469</v>
      </c>
      <c r="Q28" s="18">
        <f t="shared" si="22"/>
        <v>11.285853356585056</v>
      </c>
      <c r="R28" s="11"/>
      <c r="S28" s="40">
        <f t="shared" si="15"/>
        <v>-6.6572085355150188</v>
      </c>
      <c r="T28" s="40">
        <f t="shared" si="16"/>
        <v>34.593977687966841</v>
      </c>
      <c r="U28" s="40">
        <f t="shared" si="17"/>
        <v>27.936769152451824</v>
      </c>
      <c r="W28" t="str">
        <f>$A$10</f>
        <v>Associate professional occupations</v>
      </c>
      <c r="X28" s="18">
        <f t="shared" ref="X28:AB28" si="23">X10/X$18*100</f>
        <v>10.602152131224758</v>
      </c>
      <c r="Y28" s="18">
        <f t="shared" si="23"/>
        <v>11.214620870355347</v>
      </c>
      <c r="Z28" s="18">
        <f t="shared" si="23"/>
        <v>12.189967993013893</v>
      </c>
      <c r="AA28" s="18">
        <f t="shared" si="23"/>
        <v>12.194558492798478</v>
      </c>
      <c r="AB28" s="18">
        <f t="shared" si="23"/>
        <v>13.285845717007872</v>
      </c>
      <c r="AC28" s="11"/>
      <c r="AD28" s="40">
        <f t="shared" si="19"/>
        <v>14.812053531710504</v>
      </c>
      <c r="AE28" s="40">
        <f t="shared" si="20"/>
        <v>58.308885496603466</v>
      </c>
      <c r="AF28" s="40">
        <f t="shared" si="21"/>
        <v>73.12093902831397</v>
      </c>
    </row>
    <row r="29" spans="1:32" x14ac:dyDescent="0.2">
      <c r="A29" t="str">
        <f>$A$11</f>
        <v>Administrative and secretarial occupations</v>
      </c>
      <c r="B29" s="18">
        <f t="shared" si="8"/>
        <v>12.382191053665899</v>
      </c>
      <c r="C29" s="18">
        <f t="shared" si="8"/>
        <v>11.334458393525368</v>
      </c>
      <c r="D29" s="18">
        <f t="shared" si="8"/>
        <v>12.050523271614418</v>
      </c>
      <c r="E29" s="18">
        <f t="shared" si="8"/>
        <v>11.362859774443789</v>
      </c>
      <c r="F29" s="18">
        <f t="shared" si="8"/>
        <v>10.383542443043453</v>
      </c>
      <c r="G29" s="11"/>
      <c r="H29" s="40">
        <f t="shared" si="11"/>
        <v>-11.255106910748625</v>
      </c>
      <c r="I29" s="40">
        <f t="shared" si="12"/>
        <v>46.214709387030936</v>
      </c>
      <c r="J29" s="40">
        <f t="shared" si="13"/>
        <v>34.959602476282306</v>
      </c>
      <c r="L29" t="str">
        <f>$A$11</f>
        <v>Administrative and secretarial occupations</v>
      </c>
      <c r="M29" s="18">
        <f t="shared" ref="M29:Q29" si="24">M11/M$18*100</f>
        <v>7.1168929536043661</v>
      </c>
      <c r="N29" s="18">
        <f t="shared" si="24"/>
        <v>6.4828443356737733</v>
      </c>
      <c r="O29" s="18">
        <f t="shared" si="24"/>
        <v>7.7409726929256735</v>
      </c>
      <c r="P29" s="18">
        <f t="shared" si="24"/>
        <v>7.5407049138446798</v>
      </c>
      <c r="Q29" s="18">
        <f t="shared" si="24"/>
        <v>8.2987329293498568</v>
      </c>
      <c r="R29" s="11"/>
      <c r="S29" s="40">
        <f t="shared" si="15"/>
        <v>8.176509930462867</v>
      </c>
      <c r="T29" s="40">
        <f t="shared" si="16"/>
        <v>38.148723380194554</v>
      </c>
      <c r="U29" s="40">
        <f t="shared" si="17"/>
        <v>46.325233310657424</v>
      </c>
      <c r="W29" t="str">
        <f>$A$11</f>
        <v>Administrative and secretarial occupations</v>
      </c>
      <c r="X29" s="18">
        <f t="shared" ref="X29:AB29" si="25">X11/X$18*100</f>
        <v>18.277488017449823</v>
      </c>
      <c r="Y29" s="18">
        <f t="shared" si="25"/>
        <v>16.750137498654297</v>
      </c>
      <c r="Z29" s="18">
        <f t="shared" si="25"/>
        <v>16.904721674901673</v>
      </c>
      <c r="AA29" s="18">
        <f t="shared" si="25"/>
        <v>15.610741240171485</v>
      </c>
      <c r="AB29" s="18">
        <f t="shared" si="25"/>
        <v>12.632948130106325</v>
      </c>
      <c r="AC29" s="11"/>
      <c r="AD29" s="40">
        <f t="shared" si="19"/>
        <v>-21.277743646385535</v>
      </c>
      <c r="AE29" s="40">
        <f t="shared" si="20"/>
        <v>50.375065590113188</v>
      </c>
      <c r="AF29" s="40">
        <f t="shared" si="21"/>
        <v>29.09732194372765</v>
      </c>
    </row>
    <row r="30" spans="1:32" x14ac:dyDescent="0.2">
      <c r="A30" t="str">
        <f>$A$12</f>
        <v>Skilled trades occupations</v>
      </c>
      <c r="B30" s="18">
        <f t="shared" si="8"/>
        <v>12.373060007447936</v>
      </c>
      <c r="C30" s="18">
        <f t="shared" si="8"/>
        <v>11.509872682314287</v>
      </c>
      <c r="D30" s="18">
        <f t="shared" si="8"/>
        <v>10.337371528707319</v>
      </c>
      <c r="E30" s="18">
        <f t="shared" si="8"/>
        <v>10.000727962421418</v>
      </c>
      <c r="F30" s="18">
        <f t="shared" si="8"/>
        <v>9.0630864506242617</v>
      </c>
      <c r="G30" s="11"/>
      <c r="H30" s="40">
        <f t="shared" si="11"/>
        <v>-9.70374650473717</v>
      </c>
      <c r="I30" s="40">
        <f t="shared" si="12"/>
        <v>40.162701610389803</v>
      </c>
      <c r="J30" s="40">
        <f t="shared" si="13"/>
        <v>30.458955105652635</v>
      </c>
      <c r="L30" t="str">
        <f>$A$12</f>
        <v>Skilled trades occupations</v>
      </c>
      <c r="M30" s="18">
        <f t="shared" ref="M30:Q30" si="26">M12/M$18*100</f>
        <v>21.163829882903002</v>
      </c>
      <c r="N30" s="18">
        <f t="shared" si="26"/>
        <v>19.512813257326222</v>
      </c>
      <c r="O30" s="18">
        <f t="shared" si="26"/>
        <v>17.346848931537306</v>
      </c>
      <c r="P30" s="18">
        <f t="shared" si="26"/>
        <v>16.677553128986414</v>
      </c>
      <c r="Q30" s="18">
        <f t="shared" si="26"/>
        <v>14.980829948715019</v>
      </c>
      <c r="R30" s="11"/>
      <c r="S30" s="40">
        <f t="shared" si="15"/>
        <v>-12.857103561428268</v>
      </c>
      <c r="T30" s="40">
        <f t="shared" si="16"/>
        <v>37.08789782297859</v>
      </c>
      <c r="U30" s="40">
        <f t="shared" si="17"/>
        <v>24.230794261550319</v>
      </c>
      <c r="W30" t="str">
        <f>$A$12</f>
        <v>Skilled trades occupations</v>
      </c>
      <c r="X30" s="18">
        <f t="shared" ref="X30:AB30" si="27">X12/X$18*100</f>
        <v>2.5304645890636035</v>
      </c>
      <c r="Y30" s="18">
        <f t="shared" si="27"/>
        <v>2.5764831886592234</v>
      </c>
      <c r="Z30" s="18">
        <f t="shared" si="27"/>
        <v>2.4420252749807334</v>
      </c>
      <c r="AA30" s="18">
        <f t="shared" si="27"/>
        <v>2.5802118113542343</v>
      </c>
      <c r="AB30" s="18">
        <f t="shared" si="27"/>
        <v>2.6781357912226076</v>
      </c>
      <c r="AC30" s="11"/>
      <c r="AD30" s="40">
        <f t="shared" si="19"/>
        <v>15.526943732100218</v>
      </c>
      <c r="AE30" s="40">
        <f t="shared" si="20"/>
        <v>64.764870189622471</v>
      </c>
      <c r="AF30" s="40">
        <f t="shared" si="21"/>
        <v>80.291813921722692</v>
      </c>
    </row>
    <row r="31" spans="1:32" x14ac:dyDescent="0.2">
      <c r="A31" t="str">
        <f>$A$13</f>
        <v>Caring, leisure and other service occupations</v>
      </c>
      <c r="B31" s="18">
        <f t="shared" si="8"/>
        <v>10.154765146411211</v>
      </c>
      <c r="C31" s="18">
        <f t="shared" si="8"/>
        <v>9.9766808214025389</v>
      </c>
      <c r="D31" s="18">
        <f t="shared" si="8"/>
        <v>9.6165320682299793</v>
      </c>
      <c r="E31" s="18">
        <f t="shared" si="8"/>
        <v>10.008812821999328</v>
      </c>
      <c r="F31" s="18">
        <f t="shared" si="8"/>
        <v>10.575448818341933</v>
      </c>
      <c r="G31" s="11"/>
      <c r="H31" s="40">
        <f t="shared" si="11"/>
        <v>13.261955984039336</v>
      </c>
      <c r="I31" s="40">
        <f t="shared" si="12"/>
        <v>59.138398336617627</v>
      </c>
      <c r="J31" s="40">
        <f t="shared" si="13"/>
        <v>72.400354320656959</v>
      </c>
      <c r="L31" t="str">
        <f>$A$13</f>
        <v>Caring, leisure and other service occupations</v>
      </c>
      <c r="M31" s="18">
        <f t="shared" ref="M31:Q31" si="28">M13/M$18*100</f>
        <v>3.2176303110028086</v>
      </c>
      <c r="N31" s="18">
        <f t="shared" si="28"/>
        <v>3.3459267086153552</v>
      </c>
      <c r="O31" s="18">
        <f t="shared" si="28"/>
        <v>3.3657680778935974</v>
      </c>
      <c r="P31" s="18">
        <f t="shared" si="28"/>
        <v>3.7398891316077014</v>
      </c>
      <c r="Q31" s="18">
        <f t="shared" si="28"/>
        <v>4.2229512185047353</v>
      </c>
      <c r="R31" s="11"/>
      <c r="S31" s="40">
        <f t="shared" si="15"/>
        <v>26.604339114623837</v>
      </c>
      <c r="T31" s="40">
        <f t="shared" si="16"/>
        <v>50.595649236815532</v>
      </c>
      <c r="U31" s="40">
        <f t="shared" si="17"/>
        <v>77.199988351439373</v>
      </c>
      <c r="W31" t="str">
        <f>$A$13</f>
        <v>Caring, leisure and other service occupations</v>
      </c>
      <c r="X31" s="18">
        <f t="shared" ref="X31:AB31" si="29">X13/X$18*100</f>
        <v>17.921935998915263</v>
      </c>
      <c r="Y31" s="18">
        <f t="shared" si="29"/>
        <v>17.378348817181045</v>
      </c>
      <c r="Z31" s="18">
        <f t="shared" si="29"/>
        <v>16.657277507270301</v>
      </c>
      <c r="AA31" s="18">
        <f t="shared" si="29"/>
        <v>16.975993830018897</v>
      </c>
      <c r="AB31" s="18">
        <f t="shared" si="29"/>
        <v>17.429477512220583</v>
      </c>
      <c r="AC31" s="11"/>
      <c r="AD31" s="40">
        <f t="shared" si="19"/>
        <v>10.225275388147539</v>
      </c>
      <c r="AE31" s="40">
        <f t="shared" si="20"/>
        <v>61.082698704328941</v>
      </c>
      <c r="AF31" s="40">
        <f t="shared" si="21"/>
        <v>71.307974092476485</v>
      </c>
    </row>
    <row r="32" spans="1:32" x14ac:dyDescent="0.2">
      <c r="A32" t="str">
        <f>$A$14</f>
        <v>Sales and customer service occupations</v>
      </c>
      <c r="B32" s="18">
        <f t="shared" si="8"/>
        <v>8.5190939983140979</v>
      </c>
      <c r="C32" s="18">
        <f t="shared" si="8"/>
        <v>8.3743644708039113</v>
      </c>
      <c r="D32" s="18">
        <f t="shared" si="8"/>
        <v>8.2089562271796588</v>
      </c>
      <c r="E32" s="18">
        <f t="shared" si="8"/>
        <v>8.1036393172481116</v>
      </c>
      <c r="F32" s="18">
        <f t="shared" si="8"/>
        <v>7.9345316410827911</v>
      </c>
      <c r="H32" s="40">
        <f t="shared" si="11"/>
        <v>-0.45095677438462256</v>
      </c>
      <c r="I32" s="40">
        <f t="shared" si="12"/>
        <v>45.561704735667725</v>
      </c>
      <c r="J32" s="40">
        <f t="shared" si="13"/>
        <v>45.110747961283103</v>
      </c>
      <c r="L32" t="str">
        <f>$A$14</f>
        <v>Sales and customer service occupations</v>
      </c>
      <c r="M32" s="18">
        <f t="shared" ref="M32:Q32" si="30">M14/M$18*100</f>
        <v>6.2275583355451571</v>
      </c>
      <c r="N32" s="18">
        <f t="shared" si="30"/>
        <v>6.5641887757195612</v>
      </c>
      <c r="O32" s="18">
        <f t="shared" si="30"/>
        <v>6.5448460370247705</v>
      </c>
      <c r="P32" s="18">
        <f t="shared" si="30"/>
        <v>6.8071029631482034</v>
      </c>
      <c r="Q32" s="18">
        <f t="shared" si="30"/>
        <v>7.083906235414414</v>
      </c>
      <c r="S32" s="40">
        <f t="shared" si="15"/>
        <v>9.2169596301994368</v>
      </c>
      <c r="T32" s="40">
        <f t="shared" si="16"/>
        <v>35.918027818129197</v>
      </c>
      <c r="U32" s="40">
        <f t="shared" si="17"/>
        <v>45.134987448328623</v>
      </c>
      <c r="W32" t="str">
        <f>$A$14</f>
        <v>Sales and customer service occupations</v>
      </c>
      <c r="X32" s="18">
        <f t="shared" ref="X32:AB32" si="31">X14/X$18*100</f>
        <v>11.084814490942348</v>
      </c>
      <c r="Y32" s="18">
        <f t="shared" si="31"/>
        <v>10.394997310016553</v>
      </c>
      <c r="Z32" s="18">
        <f t="shared" si="31"/>
        <v>10.083379297624717</v>
      </c>
      <c r="AA32" s="18">
        <f t="shared" si="31"/>
        <v>9.5445889776079991</v>
      </c>
      <c r="AB32" s="18">
        <f t="shared" si="31"/>
        <v>8.8523141111371864</v>
      </c>
      <c r="AD32" s="40">
        <f t="shared" si="19"/>
        <v>-7.5192044335797723</v>
      </c>
      <c r="AE32" s="40">
        <f t="shared" si="20"/>
        <v>52.612230820699033</v>
      </c>
      <c r="AF32" s="40">
        <f t="shared" si="21"/>
        <v>45.093026387119259</v>
      </c>
    </row>
    <row r="33" spans="1:32" x14ac:dyDescent="0.2">
      <c r="A33" t="str">
        <f>$A$15</f>
        <v>Process, plant and machine operatives</v>
      </c>
      <c r="B33" s="18">
        <f t="shared" si="8"/>
        <v>8.5619011221050645</v>
      </c>
      <c r="C33" s="18">
        <f t="shared" si="8"/>
        <v>8.0138397371155499</v>
      </c>
      <c r="D33" s="18">
        <f t="shared" si="8"/>
        <v>7.4627206680968703</v>
      </c>
      <c r="E33" s="18">
        <f t="shared" si="8"/>
        <v>8.1927038513639747</v>
      </c>
      <c r="F33" s="18">
        <f t="shared" si="8"/>
        <v>7.5899899205328971</v>
      </c>
      <c r="G33" s="11"/>
      <c r="H33" s="40">
        <f t="shared" si="11"/>
        <v>4.7484841521162142</v>
      </c>
      <c r="I33" s="40">
        <f t="shared" si="12"/>
        <v>48.723932467089689</v>
      </c>
      <c r="J33" s="40">
        <f t="shared" si="13"/>
        <v>53.472416619205909</v>
      </c>
      <c r="L33" t="str">
        <f>$A$15</f>
        <v>Process, plant and machine operatives</v>
      </c>
      <c r="M33" s="18">
        <f t="shared" ref="M33:Q33" si="32">M15/M$18*100</f>
        <v>13.638176951238551</v>
      </c>
      <c r="N33" s="18">
        <f t="shared" si="32"/>
        <v>12.692099752624477</v>
      </c>
      <c r="O33" s="18">
        <f t="shared" si="32"/>
        <v>11.847036689151585</v>
      </c>
      <c r="P33" s="18">
        <f t="shared" si="32"/>
        <v>12.733864204785267</v>
      </c>
      <c r="Q33" s="18">
        <f t="shared" si="32"/>
        <v>11.837957779915016</v>
      </c>
      <c r="R33" s="11"/>
      <c r="S33" s="40">
        <f t="shared" si="15"/>
        <v>0.82860677212131895</v>
      </c>
      <c r="T33" s="40">
        <f t="shared" si="16"/>
        <v>45.577548868364772</v>
      </c>
      <c r="U33" s="40">
        <f t="shared" si="17"/>
        <v>46.406155640486084</v>
      </c>
      <c r="W33" t="str">
        <f>$A$15</f>
        <v>Process, plant and machine operatives</v>
      </c>
      <c r="X33" s="18">
        <f t="shared" ref="X33:AB33" si="33">X15/X$18*100</f>
        <v>2.8782431574267449</v>
      </c>
      <c r="Y33" s="18">
        <f t="shared" si="33"/>
        <v>2.7916694011735186</v>
      </c>
      <c r="Z33" s="18">
        <f t="shared" si="33"/>
        <v>2.5243078474759959</v>
      </c>
      <c r="AA33" s="18">
        <f t="shared" si="33"/>
        <v>3.1457312399057478</v>
      </c>
      <c r="AB33" s="18">
        <f t="shared" si="33"/>
        <v>3.0066440567539909</v>
      </c>
      <c r="AC33" s="11"/>
      <c r="AD33" s="40">
        <f t="shared" si="19"/>
        <v>25.470186865554318</v>
      </c>
      <c r="AE33" s="40">
        <f t="shared" si="20"/>
        <v>65.356704167539476</v>
      </c>
      <c r="AF33" s="40">
        <f t="shared" si="21"/>
        <v>90.826891033093787</v>
      </c>
    </row>
    <row r="34" spans="1:32" x14ac:dyDescent="0.2">
      <c r="A34" t="str">
        <f>$A$16</f>
        <v>Elementary occupations</v>
      </c>
      <c r="B34" s="18">
        <f t="shared" si="8"/>
        <v>12.133758210764068</v>
      </c>
      <c r="C34" s="18">
        <f t="shared" si="8"/>
        <v>11.421257739970752</v>
      </c>
      <c r="D34" s="18">
        <f t="shared" si="8"/>
        <v>10.395033128985069</v>
      </c>
      <c r="E34" s="18">
        <f t="shared" si="8"/>
        <v>9.857531991877595</v>
      </c>
      <c r="F34" s="18">
        <f t="shared" si="8"/>
        <v>8.7975525823824583</v>
      </c>
      <c r="G34" s="11"/>
      <c r="H34" s="40">
        <f t="shared" si="11"/>
        <v>-12.835483121045</v>
      </c>
      <c r="I34" s="40">
        <f t="shared" si="12"/>
        <v>43.133662019731766</v>
      </c>
      <c r="J34" s="40">
        <f t="shared" si="13"/>
        <v>30.298178898686768</v>
      </c>
      <c r="L34" t="str">
        <f>$A$16</f>
        <v>Elementary occupations</v>
      </c>
      <c r="M34" s="18">
        <f t="shared" ref="M34:Q34" si="34">M16/M$18*100</f>
        <v>12.611559853565973</v>
      </c>
      <c r="N34" s="18">
        <f t="shared" si="34"/>
        <v>11.680086419296289</v>
      </c>
      <c r="O34" s="18">
        <f t="shared" si="34"/>
        <v>11.062605756286345</v>
      </c>
      <c r="P34" s="18">
        <f t="shared" si="34"/>
        <v>10.904999410015918</v>
      </c>
      <c r="Q34" s="18">
        <f t="shared" si="34"/>
        <v>10.127334091522993</v>
      </c>
      <c r="R34" s="11"/>
      <c r="S34" s="40">
        <f t="shared" si="15"/>
        <v>-7.625007818477421</v>
      </c>
      <c r="T34" s="40">
        <f t="shared" si="16"/>
        <v>37.323071429824481</v>
      </c>
      <c r="U34" s="40">
        <f t="shared" si="17"/>
        <v>29.698063611347063</v>
      </c>
      <c r="W34" t="str">
        <f>$A$16</f>
        <v>Elementary occupations</v>
      </c>
      <c r="X34" s="18">
        <f t="shared" ref="X34:AB34" si="35">X16/X$18*100</f>
        <v>11.598787061824147</v>
      </c>
      <c r="Y34" s="18">
        <f t="shared" si="35"/>
        <v>11.13233676362826</v>
      </c>
      <c r="Z34" s="18">
        <f t="shared" si="35"/>
        <v>9.6430916162090252</v>
      </c>
      <c r="AA34" s="18">
        <f t="shared" si="35"/>
        <v>8.6933935428232143</v>
      </c>
      <c r="AB34" s="18">
        <f t="shared" si="35"/>
        <v>7.3627845282438722</v>
      </c>
      <c r="AC34" s="11"/>
      <c r="AD34" s="40">
        <f t="shared" si="19"/>
        <v>-19.568411973116017</v>
      </c>
      <c r="AE34" s="40">
        <f t="shared" si="20"/>
        <v>50.642054394431391</v>
      </c>
      <c r="AF34" s="40">
        <f t="shared" si="21"/>
        <v>31.073642421315366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2.9920574096007608</v>
      </c>
      <c r="I36" s="43">
        <f t="shared" si="12"/>
        <v>48.744004730785981</v>
      </c>
      <c r="J36" s="43">
        <f t="shared" si="13"/>
        <v>51.736062140386743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0.90593546228501498</v>
      </c>
      <c r="T36" s="43">
        <f t="shared" ref="T36" si="37">IF(O18&gt;0,(T18/O18)*100,0)</f>
        <v>40.275102936334157</v>
      </c>
      <c r="U36" s="43">
        <f t="shared" ref="U36" si="38">IF(O18&gt;0,(U18/O18)*100,0)</f>
        <v>41.181038398619165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5.3418267511648727</v>
      </c>
      <c r="AE36" s="43">
        <f t="shared" ref="AE36" si="40">IF(Z18&gt;0,(AE18/Z18)*100,0)</f>
        <v>58.283219741167194</v>
      </c>
      <c r="AF36" s="43">
        <f t="shared" ref="AF36" si="41">IF(Z18&gt;0,(AF18/Z18)*100,0)</f>
        <v>63.625046492332061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Humber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Humber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Humber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3.9595696290253724</v>
      </c>
      <c r="C46" s="18">
        <f t="shared" si="42"/>
        <v>6.4375024004550196</v>
      </c>
      <c r="D46" s="18">
        <f t="shared" si="42"/>
        <v>6.001447876369248E-2</v>
      </c>
      <c r="E46" s="18">
        <f t="shared" si="42"/>
        <v>1.0413373741804399</v>
      </c>
      <c r="F46" s="18">
        <f>IF(F$6-D$6 &lt;&gt; 0,(EXP(LN(F8/D8)/(F$6-D$6))-1)*100,0)</f>
        <v>0.71316502473344201</v>
      </c>
      <c r="H46" s="18">
        <f>IF($F$6-$D$6 &lt;&gt; 0,(EXP(LN(1+(H26/100))/($F$6-$D$6))-1)*100,0)</f>
        <v>0.71316502473344201</v>
      </c>
      <c r="I46" s="18">
        <f>IF($F$6-$D$6 &lt;&gt; 0,(EXP(LN(1+(I26/100))/($F$6-$D$6))-1)*100,0)</f>
        <v>2.9906169325860432</v>
      </c>
      <c r="J46" s="18">
        <f>IF($F$6-$D$6 &lt;&gt; 0,(EXP(LN(1+(J26/100))/($F$6-$D$6))-1)*100,0)</f>
        <v>3.4710094441412043</v>
      </c>
      <c r="L46" t="str">
        <f>$A$8</f>
        <v>Managers, directors and senior officials</v>
      </c>
      <c r="M46" s="18">
        <f t="shared" ref="M46:M54" si="43">IF(N$6-M$6 &lt;&gt; 0,(EXP(LN(N8/M8)/(N$6-M$6))-1)*100,0)</f>
        <v>3.2420688589618551</v>
      </c>
      <c r="N46" s="18">
        <f t="shared" ref="N46:N54" si="44">IF(O$6-N$6 &lt;&gt; 0,(EXP(LN(O8/N8)/(O$6-N$6))-1)*100,0)</f>
        <v>6.9545174863521186</v>
      </c>
      <c r="O46" s="18">
        <f t="shared" ref="O46:O54" si="45">IF(P$6-O$6 &lt;&gt; 0,(EXP(LN(P8/O8)/(P$6-O$6))-1)*100,0)</f>
        <v>-0.45002478879563323</v>
      </c>
      <c r="P46" s="18">
        <f t="shared" ref="P46:P54" si="46">IF(Q$6-P$6 &lt;&gt; 0,(EXP(LN(Q8/P8)/(Q$6-P$6))-1)*100,0)</f>
        <v>0.64749141161983825</v>
      </c>
      <c r="Q46" s="18">
        <f>IF(Q$6-O$6 &lt;&gt; 0,(EXP(LN(Q8/O8)/(Q$6-O$6))-1)*100,0)</f>
        <v>0.28031479360741685</v>
      </c>
      <c r="S46" s="18">
        <f>IF($F$6-$D$6 &lt;&gt; 0,(EXP(LN(1+(S26/100))/($F$6-$D$6))-1)*100,0)</f>
        <v>0.28031479360741685</v>
      </c>
      <c r="T46" s="18">
        <f>IF($F$6-$D$6 &lt;&gt; 0,(EXP(LN(1+(T26/100))/($F$6-$D$6))-1)*100,0)</f>
        <v>2.6640039554940431</v>
      </c>
      <c r="U46" s="18">
        <f>IF($F$6-$D$6 &lt;&gt; 0,(EXP(LN(1+(U26/100))/($F$6-$D$6))-1)*100,0)</f>
        <v>2.8592321942267684</v>
      </c>
      <c r="W46" t="str">
        <f>$A$8</f>
        <v>Managers, directors and senior officials</v>
      </c>
      <c r="X46" s="18">
        <f t="shared" ref="X46:X54" si="47">IF(Y$6-X$6 &lt;&gt; 0,(EXP(LN(Y8/X8)/(Y$6-X$6))-1)*100,0)</f>
        <v>5.267235688954619</v>
      </c>
      <c r="Y46" s="18">
        <f t="shared" ref="Y46:Y54" si="48">IF(Z$6-Y$6 &lt;&gt; 0,(EXP(LN(Z8/Y8)/(Z$6-Y$6))-1)*100,0)</f>
        <v>5.5398343072182721</v>
      </c>
      <c r="Z46" s="18">
        <f t="shared" ref="Z46:Z54" si="49">IF(AA$6-Z$6 &lt;&gt; 0,(EXP(LN(AA8/Z8)/(AA$6-Z$6))-1)*100,0)</f>
        <v>0.9329731117965423</v>
      </c>
      <c r="AA46" s="18">
        <f t="shared" ref="AA46:AA54" si="50">IF(AB$6-AA$6 &lt;&gt; 0,(EXP(LN(AB8/AA8)/(AB$6-AA$6))-1)*100,0)</f>
        <v>1.659593523536973</v>
      </c>
      <c r="AB46" s="18">
        <f>IF(AB$6-Z$6 &lt;&gt; 0,(EXP(LN(AB8/Z8)/(AB$6-Z$6))-1)*100,0)</f>
        <v>1.4168073527590197</v>
      </c>
      <c r="AD46" s="18">
        <f>IF($F$6-$D$6 &lt;&gt; 0,(EXP(LN(1+(AD26/100))/($F$6-$D$6))-1)*100,0)</f>
        <v>1.4168073527590197</v>
      </c>
      <c r="AE46" s="18">
        <f>IF($F$6-$D$6 &lt;&gt; 0,(EXP(LN(1+(AE26/100))/($F$6-$D$6))-1)*100,0)</f>
        <v>3.5323110449876571</v>
      </c>
      <c r="AF46" s="18">
        <f>IF($F$6-$D$6 &lt;&gt; 0,(EXP(LN(1+(AF26/100))/($F$6-$D$6))-1)*100,0)</f>
        <v>4.4381072417566392</v>
      </c>
    </row>
    <row r="47" spans="1:32" x14ac:dyDescent="0.2">
      <c r="A47" t="str">
        <f>$A$9</f>
        <v>Professional occupations</v>
      </c>
      <c r="B47" s="18">
        <f t="shared" si="42"/>
        <v>3.5734550788250496</v>
      </c>
      <c r="C47" s="18">
        <f t="shared" si="42"/>
        <v>7.8084326373461854</v>
      </c>
      <c r="D47" s="18">
        <f t="shared" si="42"/>
        <v>1.251150528569922</v>
      </c>
      <c r="E47" s="18">
        <f t="shared" si="42"/>
        <v>1.0379689658132296</v>
      </c>
      <c r="F47" s="18">
        <f>IF(F$6-D$6 &lt;&gt; 0,(EXP(LN(F9/D9)/(F$6-D$6))-1)*100,0)</f>
        <v>1.1089795680037096</v>
      </c>
      <c r="H47" s="18">
        <f t="shared" ref="H47:J56" si="51">IF($F$6-$D$6 &lt;&gt; 0,(EXP(LN(1+(H27/100))/($F$6-$D$6))-1)*100,0)</f>
        <v>1.1089795680037096</v>
      </c>
      <c r="I47" s="18">
        <f t="shared" si="51"/>
        <v>2.8484141382632444</v>
      </c>
      <c r="J47" s="18">
        <f t="shared" si="51"/>
        <v>3.6163736736869678</v>
      </c>
      <c r="L47" t="str">
        <f>$A$9</f>
        <v>Professional occupations</v>
      </c>
      <c r="M47" s="18">
        <f t="shared" si="43"/>
        <v>4.0934161620131082</v>
      </c>
      <c r="N47" s="18">
        <f t="shared" si="44"/>
        <v>7.7686775700590349</v>
      </c>
      <c r="O47" s="18">
        <f t="shared" si="45"/>
        <v>0.89863234471432296</v>
      </c>
      <c r="P47" s="18">
        <f t="shared" si="46"/>
        <v>0.64012038145853101</v>
      </c>
      <c r="Q47" s="18">
        <f>IF(Q$6-O$6 &lt;&gt; 0,(EXP(LN(Q9/O9)/(Q$6-O$6))-1)*100,0)</f>
        <v>0.72621735946032384</v>
      </c>
      <c r="S47" s="18">
        <f t="shared" ref="S47:U47" si="52">IF($F$6-$D$6 &lt;&gt; 0,(EXP(LN(1+(S27/100))/($F$6-$D$6))-1)*100,0)</f>
        <v>0.72621735946032384</v>
      </c>
      <c r="T47" s="18">
        <f t="shared" si="52"/>
        <v>2.3020927568033533</v>
      </c>
      <c r="U47" s="18">
        <f t="shared" si="52"/>
        <v>2.8377730712042748</v>
      </c>
      <c r="W47" t="str">
        <f>$A$9</f>
        <v>Professional occupations</v>
      </c>
      <c r="X47" s="18">
        <f t="shared" si="47"/>
        <v>3.1059757764362539</v>
      </c>
      <c r="Y47" s="18">
        <f t="shared" si="48"/>
        <v>7.8450368736619813</v>
      </c>
      <c r="Z47" s="18">
        <f t="shared" si="49"/>
        <v>1.5712190458936126</v>
      </c>
      <c r="AA47" s="18">
        <f t="shared" si="50"/>
        <v>1.3805814311389275</v>
      </c>
      <c r="AB47" s="18">
        <f>IF(AB$6-Z$6 &lt;&gt; 0,(EXP(LN(AB9/Z9)/(AB$6-Z$6))-1)*100,0)</f>
        <v>1.4440875134018594</v>
      </c>
      <c r="AD47" s="18">
        <f t="shared" ref="AD47:AF47" si="53">IF($F$6-$D$6 &lt;&gt; 0,(EXP(LN(1+(AD27/100))/($F$6-$D$6))-1)*100,0)</f>
        <v>1.4440875134018594</v>
      </c>
      <c r="AE47" s="18">
        <f t="shared" si="53"/>
        <v>3.3175340625902328</v>
      </c>
      <c r="AF47" s="18">
        <f t="shared" si="53"/>
        <v>4.2668947501058874</v>
      </c>
    </row>
    <row r="48" spans="1:32" x14ac:dyDescent="0.2">
      <c r="A48" t="str">
        <f>$A$10</f>
        <v>Associate professional occupations</v>
      </c>
      <c r="B48" s="18">
        <f t="shared" si="42"/>
        <v>2.7337450833079702</v>
      </c>
      <c r="C48" s="18">
        <f t="shared" si="42"/>
        <v>8.882104611917141</v>
      </c>
      <c r="D48" s="18">
        <f t="shared" si="42"/>
        <v>-0.76465028948087266</v>
      </c>
      <c r="E48" s="18">
        <f t="shared" si="42"/>
        <v>0.72412408196571576</v>
      </c>
      <c r="F48" s="18">
        <f t="shared" ref="F48:F56" si="54">IF(F$6-D$6 &lt;&gt; 0,(EXP(LN(F10/D10)/(F$6-D$6))-1)*100,0)</f>
        <v>0.22540066457155117</v>
      </c>
      <c r="H48" s="18">
        <f t="shared" si="51"/>
        <v>0.22540066457155117</v>
      </c>
      <c r="I48" s="18">
        <f t="shared" si="51"/>
        <v>2.5428974961327899</v>
      </c>
      <c r="J48" s="18">
        <f t="shared" si="51"/>
        <v>2.7022691945583377</v>
      </c>
      <c r="L48" t="str">
        <f>$A$10</f>
        <v>Associate professional occupations</v>
      </c>
      <c r="M48" s="18">
        <f t="shared" si="43"/>
        <v>2.9285441886407693</v>
      </c>
      <c r="N48" s="18">
        <f t="shared" si="44"/>
        <v>8.3524749601694204</v>
      </c>
      <c r="O48" s="18">
        <f t="shared" si="45"/>
        <v>-1.7354530985377092</v>
      </c>
      <c r="P48" s="18">
        <f>IF(Q$6-P$6 &lt;&gt; 0,(EXP(LN(Q10/P10)/(Q$6-P$6))-1)*100,0)</f>
        <v>0.18660279835758242</v>
      </c>
      <c r="Q48" s="18">
        <f t="shared" ref="Q48:Q54" si="55">IF(Q$6-O$6 &lt;&gt; 0,(EXP(LN(Q10/O10)/(Q$6-O$6))-1)*100,0)</f>
        <v>-0.45822386629572609</v>
      </c>
      <c r="S48" s="18">
        <f t="shared" ref="S48:U48" si="56">IF($F$6-$D$6 &lt;&gt; 0,(EXP(LN(1+(S28/100))/($F$6-$D$6))-1)*100,0)</f>
        <v>-0.45822386629572609</v>
      </c>
      <c r="T48" s="18">
        <f t="shared" si="56"/>
        <v>2.0003609343730799</v>
      </c>
      <c r="U48" s="18">
        <f t="shared" si="56"/>
        <v>1.6560019563302886</v>
      </c>
      <c r="W48" t="str">
        <f>$A$10</f>
        <v>Associate professional occupations</v>
      </c>
      <c r="X48" s="18">
        <f t="shared" si="47"/>
        <v>2.5140721353535067</v>
      </c>
      <c r="Y48" s="18">
        <f t="shared" si="48"/>
        <v>9.4854181125274106</v>
      </c>
      <c r="Z48" s="18">
        <f t="shared" si="49"/>
        <v>0.28607828234588073</v>
      </c>
      <c r="AA48" s="18">
        <f t="shared" si="50"/>
        <v>1.2461282280786801</v>
      </c>
      <c r="AB48" s="18">
        <f t="shared" ref="AB48:AB54" si="57">IF(AB$6-Z$6 &lt;&gt; 0,(EXP(LN(AB10/Z10)/(AB$6-Z$6))-1)*100,0)</f>
        <v>0.92509471508084307</v>
      </c>
      <c r="AD48" s="18">
        <f t="shared" ref="AD48:AF48" si="58">IF($F$6-$D$6 &lt;&gt; 0,(EXP(LN(1+(AD28/100))/($F$6-$D$6))-1)*100,0)</f>
        <v>0.92509471508084307</v>
      </c>
      <c r="AE48" s="18">
        <f t="shared" si="58"/>
        <v>3.1098969377578056</v>
      </c>
      <c r="AF48" s="18">
        <f t="shared" si="58"/>
        <v>3.7265595540227237</v>
      </c>
    </row>
    <row r="49" spans="1:32" x14ac:dyDescent="0.2">
      <c r="A49" t="str">
        <f>$A$11</f>
        <v>Administrative and secretarial occupations</v>
      </c>
      <c r="B49" s="18">
        <f t="shared" si="42"/>
        <v>-1.1644929665011183</v>
      </c>
      <c r="C49" s="18">
        <f t="shared" si="42"/>
        <v>7.6006588150031584</v>
      </c>
      <c r="D49" s="18">
        <f t="shared" si="42"/>
        <v>-1.0332074686557502</v>
      </c>
      <c r="E49" s="18">
        <f t="shared" si="42"/>
        <v>-0.67248062494940086</v>
      </c>
      <c r="F49" s="18">
        <f t="shared" si="54"/>
        <v>-0.79286876151343222</v>
      </c>
      <c r="H49" s="18">
        <f t="shared" si="51"/>
        <v>-0.79286876151343222</v>
      </c>
      <c r="I49" s="18">
        <f t="shared" si="51"/>
        <v>2.5650519558788165</v>
      </c>
      <c r="J49" s="18">
        <f t="shared" si="51"/>
        <v>2.0188098358552731</v>
      </c>
      <c r="L49" t="str">
        <f>$A$11</f>
        <v>Administrative and secretarial occupations</v>
      </c>
      <c r="M49" s="18">
        <f t="shared" si="43"/>
        <v>-1.3207993480909619</v>
      </c>
      <c r="N49" s="18">
        <f t="shared" si="44"/>
        <v>21.363227484899248</v>
      </c>
      <c r="O49" s="18">
        <f t="shared" si="45"/>
        <v>-0.51286112798061279</v>
      </c>
      <c r="P49" s="18">
        <f t="shared" si="46"/>
        <v>1.0484894993025629</v>
      </c>
      <c r="Q49" s="18">
        <f t="shared" si="55"/>
        <v>0.52533546131001696</v>
      </c>
      <c r="S49" s="18">
        <f t="shared" ref="S49:U49" si="59">IF($F$6-$D$6 &lt;&gt; 0,(EXP(LN(1+(S29/100))/($F$6-$D$6))-1)*100,0)</f>
        <v>0.52533546131001696</v>
      </c>
      <c r="T49" s="18">
        <f t="shared" si="59"/>
        <v>2.1777790110235173</v>
      </c>
      <c r="U49" s="18">
        <f t="shared" si="59"/>
        <v>2.5702187388843001</v>
      </c>
      <c r="W49" t="str">
        <f>$A$11</f>
        <v>Administrative and secretarial occupations</v>
      </c>
      <c r="X49" s="18">
        <f t="shared" si="47"/>
        <v>-1.0965795815825685</v>
      </c>
      <c r="Y49" s="18">
        <f t="shared" si="48"/>
        <v>1.654816416707483</v>
      </c>
      <c r="Z49" s="18">
        <f t="shared" si="49"/>
        <v>-1.3059331177100453</v>
      </c>
      <c r="AA49" s="18">
        <f t="shared" si="50"/>
        <v>-1.7202075405113204</v>
      </c>
      <c r="AB49" s="18">
        <f t="shared" si="57"/>
        <v>-1.582309643411528</v>
      </c>
      <c r="AD49" s="18">
        <f t="shared" ref="AD49:AF49" si="60">IF($F$6-$D$6 &lt;&gt; 0,(EXP(LN(1+(AD29/100))/($F$6-$D$6))-1)*100,0)</f>
        <v>-1.582309643411528</v>
      </c>
      <c r="AE49" s="18">
        <f t="shared" si="60"/>
        <v>2.7570722769509892</v>
      </c>
      <c r="AF49" s="18">
        <f t="shared" si="60"/>
        <v>1.7172200243969371</v>
      </c>
    </row>
    <row r="50" spans="1:32" x14ac:dyDescent="0.2">
      <c r="A50" t="str">
        <f>$A$12</f>
        <v>Skilled trades occupations</v>
      </c>
      <c r="B50" s="18">
        <f t="shared" si="42"/>
        <v>-0.7659933399025709</v>
      </c>
      <c r="C50" s="18">
        <f t="shared" si="42"/>
        <v>-9.1030307604232146</v>
      </c>
      <c r="D50" s="18">
        <f t="shared" si="42"/>
        <v>-0.52419905202817363</v>
      </c>
      <c r="E50" s="18">
        <f t="shared" si="42"/>
        <v>-0.75508803962314186</v>
      </c>
      <c r="F50" s="18">
        <f t="shared" si="54"/>
        <v>-0.67818465042960296</v>
      </c>
      <c r="H50" s="18">
        <f t="shared" si="51"/>
        <v>-0.67818465042960296</v>
      </c>
      <c r="I50" s="18">
        <f t="shared" si="51"/>
        <v>2.2764151466367899</v>
      </c>
      <c r="J50" s="18">
        <f t="shared" si="51"/>
        <v>1.7883934196953</v>
      </c>
      <c r="L50" t="str">
        <f>$A$12</f>
        <v>Skilled trades occupations</v>
      </c>
      <c r="M50" s="18">
        <f t="shared" si="43"/>
        <v>-1.0220990407492803</v>
      </c>
      <c r="N50" s="18">
        <f t="shared" si="44"/>
        <v>-9.6438154848469519</v>
      </c>
      <c r="O50" s="18">
        <f t="shared" si="45"/>
        <v>-0.77388073393196422</v>
      </c>
      <c r="P50" s="18">
        <f t="shared" si="46"/>
        <v>-0.98290153943114689</v>
      </c>
      <c r="Q50" s="18">
        <f t="shared" si="55"/>
        <v>-0.91327690616855861</v>
      </c>
      <c r="S50" s="18">
        <f t="shared" ref="S50:U50" si="61">IF($F$6-$D$6 &lt;&gt; 0,(EXP(LN(1+(S30/100))/($F$6-$D$6))-1)*100,0)</f>
        <v>-0.91327690616854751</v>
      </c>
      <c r="T50" s="18">
        <f t="shared" si="61"/>
        <v>2.1252833371968149</v>
      </c>
      <c r="U50" s="18">
        <f t="shared" si="61"/>
        <v>1.4569846633243566</v>
      </c>
      <c r="W50" t="str">
        <f>$A$12</f>
        <v>Skilled trades occupations</v>
      </c>
      <c r="X50" s="18">
        <f t="shared" si="47"/>
        <v>1.5412735976943814</v>
      </c>
      <c r="Y50" s="18">
        <f t="shared" si="48"/>
        <v>-4.5312681847057945</v>
      </c>
      <c r="Z50" s="18">
        <f t="shared" si="49"/>
        <v>1.3885672876901234</v>
      </c>
      <c r="AA50" s="18">
        <f t="shared" si="50"/>
        <v>0.75667688943821254</v>
      </c>
      <c r="AB50" s="18">
        <f t="shared" si="57"/>
        <v>0.96686823119744858</v>
      </c>
      <c r="AD50" s="18">
        <f t="shared" ref="AD50:AF50" si="62">IF($F$6-$D$6 &lt;&gt; 0,(EXP(LN(1+(AD30/100))/($F$6-$D$6))-1)*100,0)</f>
        <v>0.96686823119744858</v>
      </c>
      <c r="AE50" s="18">
        <f t="shared" si="62"/>
        <v>3.3850260149043576</v>
      </c>
      <c r="AF50" s="18">
        <f t="shared" si="62"/>
        <v>4.0075981247648773</v>
      </c>
    </row>
    <row r="51" spans="1:32" x14ac:dyDescent="0.2">
      <c r="A51" t="str">
        <f>$A$13</f>
        <v>Caring, leisure and other service occupations</v>
      </c>
      <c r="B51" s="18">
        <f t="shared" si="42"/>
        <v>0.59843517468629592</v>
      </c>
      <c r="C51" s="18">
        <f t="shared" si="42"/>
        <v>-2.4466465336065224</v>
      </c>
      <c r="D51" s="18">
        <f t="shared" si="42"/>
        <v>0.94061898347510553</v>
      </c>
      <c r="E51" s="18">
        <f t="shared" si="42"/>
        <v>0.78024828468843399</v>
      </c>
      <c r="F51" s="18">
        <f t="shared" si="54"/>
        <v>0.83367685416433357</v>
      </c>
      <c r="H51" s="18">
        <f t="shared" si="51"/>
        <v>0.83367685416433357</v>
      </c>
      <c r="I51" s="18">
        <f t="shared" si="51"/>
        <v>3.145827766458309</v>
      </c>
      <c r="J51" s="18">
        <f t="shared" si="51"/>
        <v>3.6977206212954306</v>
      </c>
      <c r="L51" t="str">
        <f>$A$13</f>
        <v>Caring, leisure and other service occupations</v>
      </c>
      <c r="M51" s="18">
        <f t="shared" si="43"/>
        <v>2.0004065228394374</v>
      </c>
      <c r="N51" s="18">
        <f t="shared" si="44"/>
        <v>2.2409647755569306</v>
      </c>
      <c r="O51" s="18">
        <f t="shared" si="45"/>
        <v>2.1406382386247591</v>
      </c>
      <c r="P51" s="18">
        <f t="shared" si="46"/>
        <v>1.3084277537742217</v>
      </c>
      <c r="Q51" s="18">
        <f t="shared" si="55"/>
        <v>1.585075108045686</v>
      </c>
      <c r="S51" s="18">
        <f t="shared" ref="S51:U51" si="63">IF($F$6-$D$6 &lt;&gt; 0,(EXP(LN(1+(S31/100))/($F$6-$D$6))-1)*100,0)</f>
        <v>1.585075108045686</v>
      </c>
      <c r="T51" s="18">
        <f t="shared" si="63"/>
        <v>2.7671142910975721</v>
      </c>
      <c r="U51" s="18">
        <f t="shared" si="63"/>
        <v>3.8877273966907655</v>
      </c>
      <c r="W51" t="str">
        <f>$A$13</f>
        <v>Caring, leisure and other service occupations</v>
      </c>
      <c r="X51" s="18">
        <f t="shared" si="47"/>
        <v>0.30942504170672347</v>
      </c>
      <c r="Y51" s="18">
        <f t="shared" si="48"/>
        <v>-3.4541027578070316</v>
      </c>
      <c r="Z51" s="18">
        <f t="shared" si="49"/>
        <v>0.65936416854175395</v>
      </c>
      <c r="AA51" s="18">
        <f t="shared" si="50"/>
        <v>0.6470448498494541</v>
      </c>
      <c r="AB51" s="18">
        <f t="shared" si="57"/>
        <v>0.65115112188056656</v>
      </c>
      <c r="AD51" s="18">
        <f t="shared" ref="AD51:AF51" si="64">IF($F$6-$D$6 &lt;&gt; 0,(EXP(LN(1+(AD31/100))/($F$6-$D$6))-1)*100,0)</f>
        <v>0.65115112188056656</v>
      </c>
      <c r="AE51" s="18">
        <f t="shared" si="64"/>
        <v>3.2293659380132844</v>
      </c>
      <c r="AF51" s="18">
        <f t="shared" si="64"/>
        <v>3.6537865785247536</v>
      </c>
    </row>
    <row r="52" spans="1:32" x14ac:dyDescent="0.2">
      <c r="A52" t="str">
        <f>$A$14</f>
        <v>Sales and customer service occupations</v>
      </c>
      <c r="B52" s="18">
        <f t="shared" si="42"/>
        <v>0.61246484816033231</v>
      </c>
      <c r="C52" s="18">
        <f t="shared" si="42"/>
        <v>-0.79218634762732165</v>
      </c>
      <c r="D52" s="18">
        <f t="shared" si="42"/>
        <v>-0.12159932093727122</v>
      </c>
      <c r="E52" s="18">
        <f t="shared" si="42"/>
        <v>1.5640214230150384E-2</v>
      </c>
      <c r="F52" s="18">
        <f t="shared" si="54"/>
        <v>-3.0127237618648994E-2</v>
      </c>
      <c r="H52" s="18">
        <f t="shared" si="51"/>
        <v>-3.0127237618648994E-2</v>
      </c>
      <c r="I52" s="18">
        <f t="shared" si="51"/>
        <v>2.5344506357539709</v>
      </c>
      <c r="J52" s="18">
        <f t="shared" si="51"/>
        <v>2.5132428651847061</v>
      </c>
      <c r="L52" t="str">
        <f>$A$14</f>
        <v>Sales and customer service occupations</v>
      </c>
      <c r="M52" s="18">
        <f t="shared" si="43"/>
        <v>2.3464179538164931</v>
      </c>
      <c r="N52" s="18">
        <f t="shared" si="44"/>
        <v>1.3387511271687913</v>
      </c>
      <c r="O52" s="18">
        <f t="shared" si="45"/>
        <v>0.79900291535959234</v>
      </c>
      <c r="P52" s="18">
        <f t="shared" si="46"/>
        <v>0.48491978679845449</v>
      </c>
      <c r="Q52" s="18">
        <f t="shared" si="55"/>
        <v>0.58950527183514456</v>
      </c>
      <c r="S52" s="18">
        <f t="shared" ref="S52:U52" si="65">IF($F$6-$D$6 &lt;&gt; 0,(EXP(LN(1+(S32/100))/($F$6-$D$6))-1)*100,0)</f>
        <v>0.58950527183514456</v>
      </c>
      <c r="T52" s="18">
        <f t="shared" si="65"/>
        <v>2.0669500918162553</v>
      </c>
      <c r="U52" s="18">
        <f t="shared" si="65"/>
        <v>2.5143843725167203</v>
      </c>
      <c r="W52" t="str">
        <f>$A$14</f>
        <v>Sales and customer service occupations</v>
      </c>
      <c r="X52" s="18">
        <f t="shared" si="47"/>
        <v>-0.52594270616261873</v>
      </c>
      <c r="Y52" s="18">
        <f t="shared" si="48"/>
        <v>-2.2942698123440186</v>
      </c>
      <c r="Z52" s="18">
        <f t="shared" si="49"/>
        <v>-0.81678753316882791</v>
      </c>
      <c r="AA52" s="18">
        <f t="shared" si="50"/>
        <v>-0.37093136970445251</v>
      </c>
      <c r="AB52" s="18">
        <f t="shared" si="57"/>
        <v>-0.51977234128247618</v>
      </c>
      <c r="AD52" s="18">
        <f t="shared" ref="AD52:AF52" si="66">IF($F$6-$D$6 &lt;&gt; 0,(EXP(LN(1+(AD32/100))/($F$6-$D$6))-1)*100,0)</f>
        <v>-0.51977234128247618</v>
      </c>
      <c r="AE52" s="18">
        <f t="shared" si="66"/>
        <v>2.8582874899978128</v>
      </c>
      <c r="AF52" s="18">
        <f t="shared" si="66"/>
        <v>2.5124081925382402</v>
      </c>
    </row>
    <row r="53" spans="1:32" x14ac:dyDescent="0.2">
      <c r="A53" t="str">
        <f>$A$15</f>
        <v>Process, plant and machine operatives</v>
      </c>
      <c r="B53" s="18">
        <f t="shared" si="42"/>
        <v>-0.61295279802060509</v>
      </c>
      <c r="C53" s="18">
        <f t="shared" si="42"/>
        <v>-5.7532614076209576</v>
      </c>
      <c r="D53" s="18">
        <f t="shared" si="42"/>
        <v>2.0232516147685287</v>
      </c>
      <c r="E53" s="18">
        <f t="shared" si="42"/>
        <v>-0.53616636976105969</v>
      </c>
      <c r="F53" s="18">
        <f t="shared" si="54"/>
        <v>0.30975810605959886</v>
      </c>
      <c r="H53" s="18">
        <f t="shared" si="51"/>
        <v>0.30975810605959886</v>
      </c>
      <c r="I53" s="18">
        <f t="shared" si="51"/>
        <v>2.6814652467928468</v>
      </c>
      <c r="J53" s="18">
        <f t="shared" si="51"/>
        <v>2.8968363251692164</v>
      </c>
      <c r="L53" t="str">
        <f>$A$15</f>
        <v>Process, plant and machine operatives</v>
      </c>
      <c r="M53" s="18">
        <f t="shared" si="43"/>
        <v>-0.79098864628653898</v>
      </c>
      <c r="N53" s="18">
        <f t="shared" si="44"/>
        <v>-5.1290100820073681</v>
      </c>
      <c r="O53" s="18">
        <f t="shared" si="45"/>
        <v>1.4644148898000919</v>
      </c>
      <c r="P53" s="18">
        <f t="shared" si="46"/>
        <v>-0.64230700568460586</v>
      </c>
      <c r="Q53" s="18">
        <f t="shared" si="55"/>
        <v>5.502797969940687E-2</v>
      </c>
      <c r="S53" s="18">
        <f t="shared" ref="S53:U53" si="67">IF($F$6-$D$6 &lt;&gt; 0,(EXP(LN(1+(S33/100))/($F$6-$D$6))-1)*100,0)</f>
        <v>5.502797969940687E-2</v>
      </c>
      <c r="T53" s="18">
        <f t="shared" si="67"/>
        <v>2.535194644135963</v>
      </c>
      <c r="U53" s="18">
        <f t="shared" si="67"/>
        <v>2.5739993944909667</v>
      </c>
      <c r="W53" t="str">
        <f>$A$15</f>
        <v>Process, plant and machine operatives</v>
      </c>
      <c r="X53" s="18">
        <f t="shared" si="47"/>
        <v>0.31594541998478665</v>
      </c>
      <c r="Y53" s="18">
        <f t="shared" si="48"/>
        <v>-8.9213377693101119</v>
      </c>
      <c r="Z53" s="18">
        <f t="shared" si="49"/>
        <v>4.7909565824387323</v>
      </c>
      <c r="AA53" s="18">
        <f t="shared" si="50"/>
        <v>-7.085948888667648E-2</v>
      </c>
      <c r="AB53" s="18">
        <f t="shared" si="57"/>
        <v>1.5241517671968685</v>
      </c>
      <c r="AD53" s="18">
        <f t="shared" ref="AD53:AF53" si="68">IF($F$6-$D$6 &lt;&gt; 0,(EXP(LN(1+(AD33/100))/($F$6-$D$6))-1)*100,0)</f>
        <v>1.5241517671968685</v>
      </c>
      <c r="AE53" s="18">
        <f t="shared" si="68"/>
        <v>3.4097418186372686</v>
      </c>
      <c r="AF53" s="18">
        <f t="shared" si="68"/>
        <v>4.4021169717021857</v>
      </c>
    </row>
    <row r="54" spans="1:32" x14ac:dyDescent="0.2">
      <c r="A54" t="str">
        <f>$A$16</f>
        <v>Elementary occupations</v>
      </c>
      <c r="B54" s="18">
        <f t="shared" si="42"/>
        <v>-0.47279099044454931</v>
      </c>
      <c r="C54" s="18">
        <f t="shared" si="42"/>
        <v>-7.8868269545107612</v>
      </c>
      <c r="D54" s="18">
        <f t="shared" si="42"/>
        <v>-0.92100096196592318</v>
      </c>
      <c r="E54" s="18">
        <f t="shared" si="42"/>
        <v>-0.90695645675493708</v>
      </c>
      <c r="F54" s="18">
        <f t="shared" si="54"/>
        <v>-0.91163817967985228</v>
      </c>
      <c r="H54" s="18">
        <f t="shared" si="51"/>
        <v>-0.91163817967985228</v>
      </c>
      <c r="I54" s="18">
        <f t="shared" si="51"/>
        <v>2.419531644354489</v>
      </c>
      <c r="J54" s="18">
        <f t="shared" si="51"/>
        <v>1.7800257451679791</v>
      </c>
      <c r="L54" t="str">
        <f>$A$16</f>
        <v>Elementary occupations</v>
      </c>
      <c r="M54" s="18">
        <f t="shared" si="43"/>
        <v>-0.91084029579057146</v>
      </c>
      <c r="N54" s="18">
        <f t="shared" si="44"/>
        <v>-3.7349690193898666</v>
      </c>
      <c r="O54" s="18">
        <f t="shared" si="45"/>
        <v>-0.27654850373409756</v>
      </c>
      <c r="P54" s="18">
        <f t="shared" si="46"/>
        <v>-0.65253479525216873</v>
      </c>
      <c r="Q54" s="18">
        <f t="shared" si="55"/>
        <v>-0.52736380450747466</v>
      </c>
      <c r="S54" s="18">
        <f t="shared" ref="S54:U54" si="69">IF($F$6-$D$6 &lt;&gt; 0,(EXP(LN(1+(S34/100))/($F$6-$D$6))-1)*100,0)</f>
        <v>-0.52736380450747466</v>
      </c>
      <c r="T54" s="18">
        <f t="shared" si="69"/>
        <v>2.1369536915473608</v>
      </c>
      <c r="U54" s="18">
        <f t="shared" si="69"/>
        <v>1.748707107954095</v>
      </c>
      <c r="W54" t="str">
        <f>$A$16</f>
        <v>Elementary occupations</v>
      </c>
      <c r="X54" s="18">
        <f t="shared" si="47"/>
        <v>5.2808567876394541E-2</v>
      </c>
      <c r="Y54" s="18">
        <f t="shared" si="48"/>
        <v>-12.749430726045874</v>
      </c>
      <c r="Z54" s="18">
        <f t="shared" si="49"/>
        <v>-1.7794063463018039</v>
      </c>
      <c r="AA54" s="18">
        <f t="shared" si="50"/>
        <v>-1.2717618314401768</v>
      </c>
      <c r="AB54" s="18">
        <f t="shared" si="57"/>
        <v>-1.4412675260994545</v>
      </c>
      <c r="AD54" s="18">
        <f t="shared" ref="AD54:AF54" si="70">IF($F$6-$D$6 &lt;&gt; 0,(EXP(LN(1+(AD34/100))/($F$6-$D$6))-1)*100,0)</f>
        <v>-1.4412675260994545</v>
      </c>
      <c r="AE54" s="18">
        <f t="shared" si="70"/>
        <v>2.7692251260930112</v>
      </c>
      <c r="AF54" s="18">
        <f t="shared" si="70"/>
        <v>1.8202966214993399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1.0443830639741414</v>
      </c>
      <c r="C56" s="26">
        <f>IF(D$6-C$6 &lt;&gt; 0,(EXP(LN(D18/C18)/(D$6-C$6))-1)*100,0)</f>
        <v>1.2068242154584796</v>
      </c>
      <c r="D56" s="26">
        <f>IF(E$6-D$6 &lt;&gt; 0,(EXP(LN(E18/D18)/(E$6-D$6))-1)*100,0)</f>
        <v>0.13667043324574468</v>
      </c>
      <c r="E56" s="26">
        <f>IF(F$6-E$6 &lt;&gt; 0,(EXP(LN(F18/E18)/(F$6-E$6))-1)*100,0)</f>
        <v>0.22678507450624164</v>
      </c>
      <c r="F56" s="26">
        <f t="shared" si="54"/>
        <v>0.19673785372678054</v>
      </c>
      <c r="H56" s="26">
        <f t="shared" si="51"/>
        <v>0.19673785372678054</v>
      </c>
      <c r="I56" s="26">
        <f t="shared" ref="I56" si="71">IF($F$6-$D$6 &lt;&gt; 0,(EXP(LN(1+(I36/100))/($F$6-$D$6))-1)*100,0)</f>
        <v>2.6823890701540343</v>
      </c>
      <c r="J56" s="26">
        <f t="shared" ref="J56" si="72">IF($F$6-$D$6 &lt;&gt; 0,(EXP(LN(1+(J36/100))/($F$6-$D$6))-1)*100,0)</f>
        <v>2.8188133450127051</v>
      </c>
      <c r="L56" s="24" t="str">
        <f>$A$18</f>
        <v>All occupations</v>
      </c>
      <c r="M56" s="26">
        <f>IF(N$6-M$6 &lt;&gt; 0,(EXP(LN(N18/M18)/(N$6-M$6))-1)*100,0)</f>
        <v>1.0082467350514435</v>
      </c>
      <c r="N56" s="26">
        <f>IF(O$6-N$6 &lt;&gt; 0,(EXP(LN(O18/N18)/(O$6-N$6))-1)*100,0)</f>
        <v>1.6382492317262409</v>
      </c>
      <c r="O56" s="26">
        <f>IF(P$6-O$6 &lt;&gt; 0,(EXP(LN(P18/O18)/(P$6-O$6))-1)*100,0)</f>
        <v>1.0053392283926321E-2</v>
      </c>
      <c r="P56" s="26">
        <f>IF(Q$6-P$6 &lt;&gt; 0,(EXP(LN(Q18/P18)/(Q$6-P$6))-1)*100,0)</f>
        <v>8.5195475638188967E-2</v>
      </c>
      <c r="Q56" s="26">
        <f t="shared" ref="Q56" si="73">IF(Q$6-O$6 &lt;&gt; 0,(EXP(LN(Q18/O18)/(Q$6-O$6))-1)*100,0)</f>
        <v>6.0141843541638984E-2</v>
      </c>
      <c r="S56" s="26">
        <f t="shared" ref="S56:U56" si="74">IF($F$6-$D$6 &lt;&gt; 0,(EXP(LN(1+(S36/100))/($F$6-$D$6))-1)*100,0)</f>
        <v>6.0141843541638984E-2</v>
      </c>
      <c r="T56" s="26">
        <f t="shared" si="74"/>
        <v>2.2818810347533303</v>
      </c>
      <c r="U56" s="26">
        <f t="shared" si="74"/>
        <v>2.3257865086925067</v>
      </c>
      <c r="W56" s="24" t="str">
        <f>$A$18</f>
        <v>All occupations</v>
      </c>
      <c r="X56" s="26">
        <f>IF(Y$6-X$6 &lt;&gt; 0,(EXP(LN(Y18/X18)/(Y$6-X$6))-1)*100,0)</f>
        <v>1.0847971933618972</v>
      </c>
      <c r="Y56" s="26">
        <f>IF(Z$6-Y$6 &lt;&gt; 0,(EXP(LN(Z18/Y18)/(Z$6-Y$6))-1)*100,0)</f>
        <v>0.72524026872002878</v>
      </c>
      <c r="Z56" s="26">
        <f>IF(AA$6-Z$6 &lt;&gt; 0,(EXP(LN(AA18/Z18)/(AA$6-Z$6))-1)*100,0)</f>
        <v>0.27852683952755974</v>
      </c>
      <c r="AA56" s="26">
        <f>IF(AB$6-AA$6 &lt;&gt; 0,(EXP(LN(AB18/AA18)/(AB$6-AA$6))-1)*100,0)</f>
        <v>0.38206186043614476</v>
      </c>
      <c r="AB56" s="26">
        <f t="shared" ref="AB56" si="75">IF(AB$6-Z$6 &lt;&gt; 0,(EXP(LN(AB18/Z18)/(AB$6-Z$6))-1)*100,0)</f>
        <v>0.3475383147727662</v>
      </c>
      <c r="AD56" s="26">
        <f t="shared" ref="AD56:AF56" si="76">IF($F$6-$D$6 &lt;&gt; 0,(EXP(LN(1+(AD36/100))/($F$6-$D$6))-1)*100,0)</f>
        <v>0.3475383147727662</v>
      </c>
      <c r="AE56" s="26">
        <f t="shared" si="76"/>
        <v>3.1087824104497397</v>
      </c>
      <c r="AF56" s="26">
        <f t="shared" si="76"/>
        <v>3.3371910455931353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3.8845257609927373</v>
      </c>
      <c r="C64" s="27">
        <f t="shared" si="77"/>
        <v>1.7381986342698106</v>
      </c>
      <c r="D64" s="27">
        <f t="shared" si="77"/>
        <v>8.6342376374261676E-2</v>
      </c>
      <c r="E64" s="27">
        <f t="shared" si="77"/>
        <v>3.1463647429547557</v>
      </c>
      <c r="F64" s="27">
        <f>F8-D8</f>
        <v>3.2327071193290173</v>
      </c>
      <c r="L64" t="str">
        <f>$A$8</f>
        <v>Managers, directors and senior officials</v>
      </c>
      <c r="M64" s="27">
        <f t="shared" ref="M64:M72" si="78">N8-M8</f>
        <v>2.0528412254706865</v>
      </c>
      <c r="N64" s="27">
        <f t="shared" ref="N64:N72" si="79">O8-N8</f>
        <v>1.1915317054426566</v>
      </c>
      <c r="O64" s="27">
        <f t="shared" ref="O64:O72" si="80">P8-O8</f>
        <v>-0.40863477355029332</v>
      </c>
      <c r="P64" s="27">
        <f t="shared" ref="P64:P72" si="81">Q8-P8</f>
        <v>1.1944430353165707</v>
      </c>
      <c r="Q64" s="27">
        <f>Q8-O8</f>
        <v>0.78580826176627738</v>
      </c>
      <c r="W64" t="str">
        <f>$A$8</f>
        <v>Managers, directors and senior officials</v>
      </c>
      <c r="X64" s="27">
        <f t="shared" ref="X64:X72" si="82">Y8-X8</f>
        <v>1.8316845355220757</v>
      </c>
      <c r="Y64" s="27">
        <f t="shared" ref="Y64:Y72" si="83">Z8-Y8</f>
        <v>0.54666692882712553</v>
      </c>
      <c r="Z64" s="27">
        <f t="shared" ref="Z64:Z72" si="84">AA8-Z8</f>
        <v>0.49497714992454434</v>
      </c>
      <c r="AA64" s="27">
        <f t="shared" ref="AA64:AA72" si="85">AB8-AA8</f>
        <v>1.9519217076382702</v>
      </c>
      <c r="AB64" s="27">
        <f>AB8-Z8</f>
        <v>2.4468988575628146</v>
      </c>
    </row>
    <row r="65" spans="1:31" x14ac:dyDescent="0.2">
      <c r="A65" t="str">
        <f>$A$9</f>
        <v>Professional occupations</v>
      </c>
      <c r="B65" s="27">
        <f t="shared" si="77"/>
        <v>6.880634734875315</v>
      </c>
      <c r="C65" s="27">
        <f t="shared" si="77"/>
        <v>4.1004418244975298</v>
      </c>
      <c r="D65" s="27">
        <f t="shared" si="77"/>
        <v>3.6313337065651936</v>
      </c>
      <c r="E65" s="27">
        <f t="shared" si="77"/>
        <v>6.5535325834777751</v>
      </c>
      <c r="F65" s="27">
        <f t="shared" ref="F65:F72" si="86">F9-D9</f>
        <v>10.184866290042969</v>
      </c>
      <c r="L65" t="str">
        <f>$A$9</f>
        <v>Professional occupations</v>
      </c>
      <c r="M65" s="27">
        <f t="shared" si="78"/>
        <v>3.7321637335362681</v>
      </c>
      <c r="N65" s="27">
        <f t="shared" si="79"/>
        <v>1.9556146187958063</v>
      </c>
      <c r="O65" s="27">
        <f t="shared" si="80"/>
        <v>1.2410409137526557</v>
      </c>
      <c r="P65" s="27">
        <f t="shared" si="81"/>
        <v>1.8692177021901877</v>
      </c>
      <c r="Q65" s="27">
        <f t="shared" ref="Q65:Q72" si="87">Q9-O9</f>
        <v>3.1102586159428434</v>
      </c>
      <c r="W65" t="str">
        <f>$A$9</f>
        <v>Professional occupations</v>
      </c>
      <c r="X65" s="27">
        <f t="shared" si="82"/>
        <v>3.1484710013391073</v>
      </c>
      <c r="Y65" s="27">
        <f t="shared" si="83"/>
        <v>2.1448272057016702</v>
      </c>
      <c r="Z65" s="27">
        <f t="shared" si="84"/>
        <v>2.3902927928125912</v>
      </c>
      <c r="AA65" s="27">
        <f t="shared" si="85"/>
        <v>4.6843148812875199</v>
      </c>
      <c r="AB65" s="27">
        <f t="shared" ref="AB65:AB72" si="88">AB9-Z9</f>
        <v>7.0746076741001112</v>
      </c>
    </row>
    <row r="66" spans="1:31" x14ac:dyDescent="0.2">
      <c r="A66" t="str">
        <f>$A$10</f>
        <v>Associate professional occupations</v>
      </c>
      <c r="B66" s="27">
        <f t="shared" si="77"/>
        <v>3.2881090895805087</v>
      </c>
      <c r="C66" s="27">
        <f t="shared" si="77"/>
        <v>2.8558110768408795</v>
      </c>
      <c r="D66" s="27">
        <f t="shared" si="77"/>
        <v>-1.3181394418074177</v>
      </c>
      <c r="E66" s="27">
        <f t="shared" si="77"/>
        <v>2.5206300761768503</v>
      </c>
      <c r="F66" s="27">
        <f t="shared" si="86"/>
        <v>1.2024906343694326</v>
      </c>
      <c r="L66" t="str">
        <f>$A$10</f>
        <v>Associate professional occupations</v>
      </c>
      <c r="M66" s="27">
        <f t="shared" si="78"/>
        <v>1.8670108344211656</v>
      </c>
      <c r="N66" s="27">
        <f t="shared" si="79"/>
        <v>1.4300910779550442</v>
      </c>
      <c r="O66" s="27">
        <f t="shared" si="80"/>
        <v>-1.5548806057988216</v>
      </c>
      <c r="P66" s="27">
        <f t="shared" si="81"/>
        <v>0.31984490444064662</v>
      </c>
      <c r="Q66" s="27">
        <f t="shared" si="87"/>
        <v>-1.235035701358175</v>
      </c>
      <c r="W66" t="str">
        <f>$A$10</f>
        <v>Associate professional occupations</v>
      </c>
      <c r="X66" s="27">
        <f t="shared" si="82"/>
        <v>1.4210982551593716</v>
      </c>
      <c r="Y66" s="27">
        <f t="shared" si="83"/>
        <v>1.4257199988858389</v>
      </c>
      <c r="Z66" s="27">
        <f t="shared" si="84"/>
        <v>0.23674116399140388</v>
      </c>
      <c r="AA66" s="27">
        <f t="shared" si="85"/>
        <v>2.2007851717361966</v>
      </c>
      <c r="AB66" s="27">
        <f t="shared" si="88"/>
        <v>2.4375263357276005</v>
      </c>
    </row>
    <row r="67" spans="1:31" x14ac:dyDescent="0.2">
      <c r="A67" t="str">
        <f>$A$11</f>
        <v>Administrative and secretarial occupations</v>
      </c>
      <c r="B67" s="27">
        <f t="shared" si="77"/>
        <v>-1.5421097061865296</v>
      </c>
      <c r="C67" s="27">
        <f t="shared" si="77"/>
        <v>2.4435143498527978</v>
      </c>
      <c r="D67" s="27">
        <f t="shared" si="77"/>
        <v>-1.750499383214688</v>
      </c>
      <c r="E67" s="27">
        <f t="shared" si="77"/>
        <v>-2.1428933228481348</v>
      </c>
      <c r="F67" s="27">
        <f t="shared" si="86"/>
        <v>-3.8933927060628228</v>
      </c>
      <c r="L67" t="str">
        <f>$A$11</f>
        <v>Administrative and secretarial occupations</v>
      </c>
      <c r="M67" s="27">
        <f t="shared" si="78"/>
        <v>-0.52979298237735506</v>
      </c>
      <c r="N67" s="27">
        <f t="shared" si="79"/>
        <v>2.0720121724964038</v>
      </c>
      <c r="O67" s="27">
        <f t="shared" si="80"/>
        <v>-0.2987636157064717</v>
      </c>
      <c r="P67" s="27">
        <f t="shared" si="81"/>
        <v>1.2612188157480517</v>
      </c>
      <c r="Q67" s="27">
        <f t="shared" si="87"/>
        <v>0.96245520004158003</v>
      </c>
      <c r="W67" t="str">
        <f>$A$11</f>
        <v>Administrative and secretarial occupations</v>
      </c>
      <c r="X67" s="27">
        <f t="shared" si="82"/>
        <v>-1.0123167238091604</v>
      </c>
      <c r="Y67" s="27">
        <f t="shared" si="83"/>
        <v>0.3715021773563727</v>
      </c>
      <c r="Z67" s="27">
        <f t="shared" si="84"/>
        <v>-1.4517357675081968</v>
      </c>
      <c r="AA67" s="27">
        <f t="shared" si="85"/>
        <v>-3.4041121385962185</v>
      </c>
      <c r="AB67" s="27">
        <f t="shared" si="88"/>
        <v>-4.8558479061044153</v>
      </c>
    </row>
    <row r="68" spans="1:31" x14ac:dyDescent="0.2">
      <c r="A68" t="str">
        <f>$A$12</f>
        <v>Skilled trades occupations</v>
      </c>
      <c r="B68" s="27">
        <f t="shared" si="77"/>
        <v>-1.0197251249293871</v>
      </c>
      <c r="C68" s="27">
        <f t="shared" si="77"/>
        <v>-2.9717988696285502</v>
      </c>
      <c r="D68" s="27">
        <f t="shared" si="77"/>
        <v>-0.76965470235946754</v>
      </c>
      <c r="E68" s="27">
        <f t="shared" si="77"/>
        <v>-2.1098795475416452</v>
      </c>
      <c r="F68" s="27">
        <f t="shared" si="86"/>
        <v>-2.8795342499011127</v>
      </c>
      <c r="L68" t="str">
        <f>$A$12</f>
        <v>Skilled trades occupations</v>
      </c>
      <c r="M68" s="27">
        <f t="shared" si="78"/>
        <v>-1.2246606230343282</v>
      </c>
      <c r="N68" s="27">
        <f t="shared" si="79"/>
        <v>-2.8153255680510583</v>
      </c>
      <c r="O68" s="27">
        <f t="shared" si="80"/>
        <v>-1.0049856940627961</v>
      </c>
      <c r="P68" s="27">
        <f t="shared" si="81"/>
        <v>-2.3864279086059383</v>
      </c>
      <c r="Q68" s="27">
        <f t="shared" si="87"/>
        <v>-3.3914136026687345</v>
      </c>
      <c r="W68" t="str">
        <f>$A$12</f>
        <v>Skilled trades occupations</v>
      </c>
      <c r="X68" s="27">
        <f t="shared" si="82"/>
        <v>0.20493549810496781</v>
      </c>
      <c r="Y68" s="27">
        <f t="shared" si="83"/>
        <v>-0.15647330157750439</v>
      </c>
      <c r="Z68" s="27">
        <f t="shared" si="84"/>
        <v>0.23533099170331173</v>
      </c>
      <c r="AA68" s="27">
        <f t="shared" si="85"/>
        <v>0.27654836106430336</v>
      </c>
      <c r="AB68" s="27">
        <f t="shared" si="88"/>
        <v>0.51187935276761509</v>
      </c>
    </row>
    <row r="69" spans="1:31" x14ac:dyDescent="0.2">
      <c r="A69" t="str">
        <f>$A$13</f>
        <v>Caring, leisure and other service occupations</v>
      </c>
      <c r="B69" s="27">
        <f t="shared" si="77"/>
        <v>0.6673561468797935</v>
      </c>
      <c r="C69" s="27">
        <f t="shared" si="77"/>
        <v>-0.69234122634054884</v>
      </c>
      <c r="D69" s="27">
        <f t="shared" si="77"/>
        <v>1.3229544799790283</v>
      </c>
      <c r="E69" s="27">
        <f t="shared" si="77"/>
        <v>2.3380372418997233</v>
      </c>
      <c r="F69" s="27">
        <f t="shared" si="86"/>
        <v>3.6609917218787515</v>
      </c>
      <c r="L69" t="str">
        <f>$A$13</f>
        <v>Caring, leisure and other service occupations</v>
      </c>
      <c r="M69" s="27">
        <f t="shared" si="78"/>
        <v>0.38129072613137804</v>
      </c>
      <c r="N69" s="27">
        <f t="shared" si="79"/>
        <v>0.11217893113076194</v>
      </c>
      <c r="O69" s="27">
        <f t="shared" si="80"/>
        <v>0.5717503452435686</v>
      </c>
      <c r="P69" s="27">
        <f t="shared" si="81"/>
        <v>0.78986263033580251</v>
      </c>
      <c r="Q69" s="27">
        <f t="shared" si="87"/>
        <v>1.3616129755793711</v>
      </c>
      <c r="W69" t="str">
        <f>$A$13</f>
        <v>Caring, leisure and other service occupations</v>
      </c>
      <c r="X69" s="27">
        <f t="shared" si="82"/>
        <v>0.28606542074840391</v>
      </c>
      <c r="Y69" s="27">
        <f t="shared" si="83"/>
        <v>-0.80452015747131611</v>
      </c>
      <c r="Z69" s="27">
        <f t="shared" si="84"/>
        <v>0.75120413473546321</v>
      </c>
      <c r="AA69" s="27">
        <f t="shared" si="85"/>
        <v>1.5481746115639083</v>
      </c>
      <c r="AB69" s="27">
        <f t="shared" si="88"/>
        <v>2.2993787462993716</v>
      </c>
    </row>
    <row r="70" spans="1:31" x14ac:dyDescent="0.2">
      <c r="A70" t="str">
        <f>$A$14</f>
        <v>Sales and customer service occupations</v>
      </c>
      <c r="B70" s="27">
        <f t="shared" si="77"/>
        <v>0.57310810310127991</v>
      </c>
      <c r="C70" s="27">
        <f t="shared" si="77"/>
        <v>-0.18816640831216347</v>
      </c>
      <c r="D70" s="27">
        <f t="shared" si="77"/>
        <v>-0.14292413627921974</v>
      </c>
      <c r="E70" s="27">
        <f t="shared" si="77"/>
        <v>3.6657842082142622E-2</v>
      </c>
      <c r="F70" s="27">
        <f t="shared" si="86"/>
        <v>-0.10626629419707712</v>
      </c>
      <c r="L70" t="str">
        <f>$A$14</f>
        <v>Sales and customer service occupations</v>
      </c>
      <c r="M70" s="27">
        <f t="shared" si="78"/>
        <v>0.87010297007896042</v>
      </c>
      <c r="N70" s="27">
        <f t="shared" si="79"/>
        <v>0.1314742661792998</v>
      </c>
      <c r="O70" s="27">
        <f t="shared" si="80"/>
        <v>0.40399389268643304</v>
      </c>
      <c r="P70" s="27">
        <f t="shared" si="81"/>
        <v>0.51329078507054504</v>
      </c>
      <c r="Q70" s="27">
        <f t="shared" si="87"/>
        <v>0.91728467775697808</v>
      </c>
      <c r="W70" t="str">
        <f>$A$14</f>
        <v>Sales and customer service occupations</v>
      </c>
      <c r="X70" s="27">
        <f t="shared" si="82"/>
        <v>-0.29699486697768052</v>
      </c>
      <c r="Y70" s="27">
        <f t="shared" si="83"/>
        <v>-0.31964067449146327</v>
      </c>
      <c r="Z70" s="27">
        <f t="shared" si="84"/>
        <v>-0.54691802896567765</v>
      </c>
      <c r="AA70" s="27">
        <f t="shared" si="85"/>
        <v>-0.47663294298841841</v>
      </c>
      <c r="AB70" s="27">
        <f t="shared" si="88"/>
        <v>-1.0235509719540961</v>
      </c>
    </row>
    <row r="71" spans="1:31" x14ac:dyDescent="0.2">
      <c r="A71" t="str">
        <f>$A$15</f>
        <v>Process, plant and machine operatives</v>
      </c>
      <c r="B71" s="27">
        <f t="shared" si="77"/>
        <v>-0.5659477669844577</v>
      </c>
      <c r="C71" s="27">
        <f t="shared" si="77"/>
        <v>-1.3077286653235589</v>
      </c>
      <c r="D71" s="27">
        <f t="shared" si="77"/>
        <v>2.2566402106428889</v>
      </c>
      <c r="E71" s="27">
        <f t="shared" si="77"/>
        <v>-1.239396860325467</v>
      </c>
      <c r="F71" s="27">
        <f t="shared" si="86"/>
        <v>1.0172433503174219</v>
      </c>
      <c r="L71" t="str">
        <f>$A$15</f>
        <v>Process, plant and machine operatives</v>
      </c>
      <c r="M71" s="27">
        <f t="shared" si="78"/>
        <v>-0.61286225519218362</v>
      </c>
      <c r="N71" s="27">
        <f t="shared" si="79"/>
        <v>-0.97392804825245705</v>
      </c>
      <c r="O71" s="27">
        <f t="shared" si="80"/>
        <v>1.3582514851950087</v>
      </c>
      <c r="P71" s="27">
        <f t="shared" si="81"/>
        <v>-1.2089805577519144</v>
      </c>
      <c r="Q71" s="27">
        <f t="shared" si="87"/>
        <v>0.14927092744309434</v>
      </c>
      <c r="W71" t="str">
        <f>$A$15</f>
        <v>Process, plant and machine operatives</v>
      </c>
      <c r="X71" s="27">
        <f t="shared" si="82"/>
        <v>4.6914488207724148E-2</v>
      </c>
      <c r="Y71" s="27">
        <f t="shared" si="83"/>
        <v>-0.33380061707110942</v>
      </c>
      <c r="Z71" s="27">
        <f t="shared" si="84"/>
        <v>0.89838872544791171</v>
      </c>
      <c r="AA71" s="27">
        <f t="shared" si="85"/>
        <v>-3.0416302573538445E-2</v>
      </c>
      <c r="AB71" s="27">
        <f t="shared" si="88"/>
        <v>0.86797242287437326</v>
      </c>
    </row>
    <row r="72" spans="1:31" x14ac:dyDescent="0.2">
      <c r="A72" t="str">
        <f>$A$16</f>
        <v>Elementary occupations</v>
      </c>
      <c r="B72" s="27">
        <f t="shared" si="77"/>
        <v>-0.61995123732921087</v>
      </c>
      <c r="C72" s="27">
        <f t="shared" si="77"/>
        <v>-2.5549307158563082</v>
      </c>
      <c r="D72" s="27">
        <f t="shared" si="77"/>
        <v>-1.3490531099004741</v>
      </c>
      <c r="E72" s="27">
        <f t="shared" si="77"/>
        <v>-2.4810527558761599</v>
      </c>
      <c r="F72" s="27">
        <f t="shared" si="86"/>
        <v>-3.830105865776634</v>
      </c>
      <c r="L72" t="str">
        <f>$A$16</f>
        <v>Elementary occupations</v>
      </c>
      <c r="M72" s="27">
        <f t="shared" si="78"/>
        <v>-0.65142660041043854</v>
      </c>
      <c r="N72" s="27">
        <f t="shared" si="79"/>
        <v>-0.65266887722057021</v>
      </c>
      <c r="O72" s="27">
        <f t="shared" si="80"/>
        <v>-0.2313202779591208</v>
      </c>
      <c r="P72" s="27">
        <f t="shared" si="81"/>
        <v>-1.0513491634609373</v>
      </c>
      <c r="Q72" s="27">
        <f t="shared" si="87"/>
        <v>-1.2826694414200581</v>
      </c>
      <c r="W72" t="str">
        <f>$A$16</f>
        <v>Elementary occupations</v>
      </c>
      <c r="X72" s="27">
        <f t="shared" si="82"/>
        <v>3.1475363081257868E-2</v>
      </c>
      <c r="Y72" s="27">
        <f t="shared" si="83"/>
        <v>-1.9022618386357397</v>
      </c>
      <c r="Z72" s="27">
        <f t="shared" si="84"/>
        <v>-1.1177328319413995</v>
      </c>
      <c r="AA72" s="27">
        <f t="shared" si="85"/>
        <v>-1.4297035924151782</v>
      </c>
      <c r="AB72" s="27">
        <f t="shared" si="88"/>
        <v>-2.5474364243565777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11.546000000000049</v>
      </c>
      <c r="C74" s="29">
        <f t="shared" ref="C74" si="89">D18-C18</f>
        <v>3.422999999999945</v>
      </c>
      <c r="D74" s="29">
        <f>E18-D18</f>
        <v>1.9670000000000982</v>
      </c>
      <c r="E74" s="29">
        <f>F18-E18</f>
        <v>6.6219999999997867</v>
      </c>
      <c r="F74" s="29">
        <f>F18-D18</f>
        <v>8.5889999999998849</v>
      </c>
      <c r="L74" s="24" t="str">
        <f>$A$18</f>
        <v>All occupations</v>
      </c>
      <c r="M74" s="29">
        <f>N18-M18</f>
        <v>5.8846670286241647</v>
      </c>
      <c r="N74" s="29">
        <f t="shared" ref="N74" si="90">O18-N18</f>
        <v>2.4509802784758961</v>
      </c>
      <c r="O74" s="29">
        <f>P18-O18</f>
        <v>7.6451669800150057E-2</v>
      </c>
      <c r="P74" s="29">
        <f>Q18-P18</f>
        <v>1.3011202432830089</v>
      </c>
      <c r="Q74" s="29">
        <f>Q18-O18</f>
        <v>1.377571913083159</v>
      </c>
      <c r="W74" s="24" t="str">
        <f>$A$18</f>
        <v>All occupations</v>
      </c>
      <c r="X74" s="29">
        <f>Y18-X18</f>
        <v>5.6613329713760834</v>
      </c>
      <c r="Y74" s="29">
        <f t="shared" ref="Y74" si="91">Z18-Y18</f>
        <v>0.97201972152387839</v>
      </c>
      <c r="Z74" s="29">
        <f>AA18-Z18</f>
        <v>1.8905483301999482</v>
      </c>
      <c r="AA74" s="29">
        <f>AB18-AA18</f>
        <v>5.3208797567168347</v>
      </c>
      <c r="AB74" s="29">
        <f>AB18-Z18</f>
        <v>7.2114280869167828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23.116608003974122</v>
      </c>
      <c r="C80" s="11">
        <f t="shared" si="92"/>
        <v>27.001133764966859</v>
      </c>
      <c r="D80" s="11">
        <f t="shared" si="92"/>
        <v>28.73933239923667</v>
      </c>
      <c r="E80" s="11">
        <f t="shared" si="92"/>
        <v>28.825674775610931</v>
      </c>
      <c r="F80" s="11">
        <f t="shared" si="92"/>
        <v>31.972039518565687</v>
      </c>
      <c r="H80" s="40">
        <f>IF(D$6-B$6 &lt;&gt; 0,(EXP(LN(D8/B8)/(D$6-B$6))-1)*100,0)</f>
        <v>4.4504976202659252</v>
      </c>
      <c r="I80" s="40">
        <f t="shared" ref="I80:I88" si="93">F46</f>
        <v>0.71316502473344201</v>
      </c>
      <c r="L80" t="str">
        <f t="shared" ref="L80:Q88" si="94">L8</f>
        <v>Managers, directors and senior officials</v>
      </c>
      <c r="M80" s="11">
        <f t="shared" si="94"/>
        <v>15.080363310731521</v>
      </c>
      <c r="N80" s="11">
        <f t="shared" si="94"/>
        <v>17.133204536202207</v>
      </c>
      <c r="O80" s="11">
        <f t="shared" si="94"/>
        <v>18.324736241644864</v>
      </c>
      <c r="P80" s="11">
        <f t="shared" si="94"/>
        <v>17.91610146809457</v>
      </c>
      <c r="Q80" s="11">
        <f t="shared" si="94"/>
        <v>19.110544503411141</v>
      </c>
      <c r="S80" s="40">
        <f t="shared" ref="S80:S88" si="95">IF(O$6-M$6 &lt;&gt; 0,(EXP(LN(O8/M8)/(O$6-M$6))-1)*100,0)</f>
        <v>3.9741037724210226</v>
      </c>
      <c r="T80" s="40">
        <f t="shared" ref="T80:T88" si="96">Q46</f>
        <v>0.28031479360741685</v>
      </c>
      <c r="W80" t="str">
        <f t="shared" ref="W80:AB88" si="97">W8</f>
        <v>Managers, directors and senior officials</v>
      </c>
      <c r="X80" s="11">
        <f t="shared" si="97"/>
        <v>8.0362446932426082</v>
      </c>
      <c r="Y80" s="11">
        <f t="shared" si="97"/>
        <v>9.8679292287646838</v>
      </c>
      <c r="Z80" s="11">
        <f t="shared" si="97"/>
        <v>10.414596157591809</v>
      </c>
      <c r="AA80" s="11">
        <f t="shared" si="97"/>
        <v>10.909573307516354</v>
      </c>
      <c r="AB80" s="11">
        <f t="shared" si="97"/>
        <v>12.861495015154624</v>
      </c>
      <c r="AD80" s="40">
        <f t="shared" ref="AD80:AD88" si="98">IF(Z$6-X$6 &lt;&gt; 0,(EXP(LN(Z8/X8)/(Z$6-X$6))-1)*100,0)</f>
        <v>5.3216990267769493</v>
      </c>
      <c r="AE80" s="40">
        <f t="shared" ref="AE80:AE88" si="99">AB46</f>
        <v>1.4168073527590197</v>
      </c>
    </row>
    <row r="81" spans="1:31" x14ac:dyDescent="0.2">
      <c r="A81" t="str">
        <f t="shared" si="92"/>
        <v>Professional occupations</v>
      </c>
      <c r="B81" s="11">
        <f t="shared" si="92"/>
        <v>45.632360061108898</v>
      </c>
      <c r="C81" s="11">
        <f t="shared" si="92"/>
        <v>52.512994795984213</v>
      </c>
      <c r="D81" s="11">
        <f t="shared" si="92"/>
        <v>56.613436620481743</v>
      </c>
      <c r="E81" s="11">
        <f t="shared" si="92"/>
        <v>60.244770327046936</v>
      </c>
      <c r="F81" s="11">
        <f t="shared" si="92"/>
        <v>66.798302910524711</v>
      </c>
      <c r="H81" s="40">
        <f t="shared" ref="H81:H88" si="100">IF(D$6-B$6 &lt;&gt; 0,(EXP(LN(D9/B9)/(D$6-B$6))-1)*100,0)</f>
        <v>4.4069280166312508</v>
      </c>
      <c r="I81" s="40">
        <f t="shared" si="93"/>
        <v>1.1089795680037096</v>
      </c>
      <c r="L81" t="str">
        <f t="shared" si="94"/>
        <v>Professional occupations</v>
      </c>
      <c r="M81" s="11">
        <f t="shared" si="94"/>
        <v>21.440905957666608</v>
      </c>
      <c r="N81" s="11">
        <f t="shared" si="94"/>
        <v>25.173069691202876</v>
      </c>
      <c r="O81" s="11">
        <f t="shared" si="94"/>
        <v>27.128684309998683</v>
      </c>
      <c r="P81" s="11">
        <f t="shared" si="94"/>
        <v>28.369725223751338</v>
      </c>
      <c r="Q81" s="11">
        <f t="shared" si="94"/>
        <v>30.238942925941526</v>
      </c>
      <c r="S81" s="40">
        <f t="shared" si="95"/>
        <v>4.8183019718074149</v>
      </c>
      <c r="T81" s="40">
        <f t="shared" si="96"/>
        <v>0.72621735946032384</v>
      </c>
      <c r="W81" t="str">
        <f t="shared" si="97"/>
        <v>Professional occupations</v>
      </c>
      <c r="X81" s="11">
        <f t="shared" si="97"/>
        <v>24.191454103442258</v>
      </c>
      <c r="Y81" s="11">
        <f t="shared" si="97"/>
        <v>27.339925104781365</v>
      </c>
      <c r="Z81" s="11">
        <f t="shared" si="97"/>
        <v>29.484752310483035</v>
      </c>
      <c r="AA81" s="11">
        <f t="shared" si="97"/>
        <v>31.875045103295626</v>
      </c>
      <c r="AB81" s="11">
        <f t="shared" si="97"/>
        <v>36.559359984583146</v>
      </c>
      <c r="AD81" s="40">
        <f t="shared" si="98"/>
        <v>4.0368278969565186</v>
      </c>
      <c r="AE81" s="40">
        <f t="shared" si="99"/>
        <v>1.4440875134018594</v>
      </c>
    </row>
    <row r="82" spans="1:31" x14ac:dyDescent="0.2">
      <c r="A82" t="str">
        <f t="shared" si="92"/>
        <v>Associate professional occupations</v>
      </c>
      <c r="B82" s="11">
        <f t="shared" si="92"/>
        <v>28.864305249350274</v>
      </c>
      <c r="C82" s="11">
        <f t="shared" si="92"/>
        <v>32.152414338930782</v>
      </c>
      <c r="D82" s="11">
        <f t="shared" si="92"/>
        <v>35.008225415771662</v>
      </c>
      <c r="E82" s="11">
        <f t="shared" si="92"/>
        <v>33.690085973964244</v>
      </c>
      <c r="F82" s="11">
        <f t="shared" si="92"/>
        <v>36.210716050141095</v>
      </c>
      <c r="H82" s="40">
        <f t="shared" si="100"/>
        <v>3.9349945476058634</v>
      </c>
      <c r="I82" s="40">
        <f t="shared" si="93"/>
        <v>0.22540066457155117</v>
      </c>
      <c r="L82" t="str">
        <f t="shared" si="94"/>
        <v>Associate professional occupations</v>
      </c>
      <c r="M82" s="11">
        <f t="shared" si="94"/>
        <v>15.254753490222043</v>
      </c>
      <c r="N82" s="11">
        <f t="shared" si="94"/>
        <v>17.121764324643209</v>
      </c>
      <c r="O82" s="11">
        <f t="shared" si="94"/>
        <v>18.551855402598253</v>
      </c>
      <c r="P82" s="11">
        <f t="shared" si="94"/>
        <v>16.996974796799432</v>
      </c>
      <c r="Q82" s="11">
        <f t="shared" si="94"/>
        <v>17.316819701240078</v>
      </c>
      <c r="S82" s="40">
        <f t="shared" si="95"/>
        <v>3.9911620650885826</v>
      </c>
      <c r="T82" s="40">
        <f t="shared" si="96"/>
        <v>-0.45822386629572609</v>
      </c>
      <c r="W82" t="str">
        <f t="shared" si="97"/>
        <v>Associate professional occupations</v>
      </c>
      <c r="X82" s="11">
        <f t="shared" si="97"/>
        <v>13.609551759128202</v>
      </c>
      <c r="Y82" s="11">
        <f t="shared" si="97"/>
        <v>15.030650014287573</v>
      </c>
      <c r="Z82" s="11">
        <f t="shared" si="97"/>
        <v>16.456370013173412</v>
      </c>
      <c r="AA82" s="11">
        <f t="shared" si="97"/>
        <v>16.693111177164816</v>
      </c>
      <c r="AB82" s="11">
        <f t="shared" si="97"/>
        <v>18.893896348901013</v>
      </c>
      <c r="AD82" s="40">
        <f t="shared" si="98"/>
        <v>3.871892515978681</v>
      </c>
      <c r="AE82" s="40">
        <f t="shared" si="99"/>
        <v>0.92509471508084307</v>
      </c>
    </row>
    <row r="83" spans="1:31" x14ac:dyDescent="0.2">
      <c r="A83" t="str">
        <f t="shared" si="92"/>
        <v>Administrative and secretarial occupations</v>
      </c>
      <c r="B83" s="11">
        <f t="shared" si="92"/>
        <v>33.690827459830089</v>
      </c>
      <c r="C83" s="11">
        <f t="shared" si="92"/>
        <v>32.14871775364356</v>
      </c>
      <c r="D83" s="11">
        <f t="shared" si="92"/>
        <v>34.592232103496357</v>
      </c>
      <c r="E83" s="11">
        <f t="shared" si="92"/>
        <v>32.841732720281669</v>
      </c>
      <c r="F83" s="11">
        <f t="shared" si="92"/>
        <v>30.698839397433535</v>
      </c>
      <c r="H83" s="40">
        <f t="shared" si="100"/>
        <v>0.52946741204655812</v>
      </c>
      <c r="I83" s="40">
        <f t="shared" si="93"/>
        <v>-0.79286876151343222</v>
      </c>
      <c r="L83" t="str">
        <f t="shared" si="94"/>
        <v>Administrative and secretarial occupations</v>
      </c>
      <c r="M83" s="11">
        <f t="shared" si="94"/>
        <v>10.228758992831631</v>
      </c>
      <c r="N83" s="11">
        <f t="shared" si="94"/>
        <v>9.6989660104542761</v>
      </c>
      <c r="O83" s="11">
        <f t="shared" si="94"/>
        <v>11.77097818295068</v>
      </c>
      <c r="P83" s="11">
        <f t="shared" si="94"/>
        <v>11.472214567244208</v>
      </c>
      <c r="Q83" s="11">
        <f t="shared" si="94"/>
        <v>12.73343338299226</v>
      </c>
      <c r="S83" s="40">
        <f t="shared" si="95"/>
        <v>2.8484904484176621</v>
      </c>
      <c r="T83" s="40">
        <f t="shared" si="96"/>
        <v>0.52533546131001696</v>
      </c>
      <c r="W83" t="str">
        <f t="shared" si="97"/>
        <v>Administrative and secretarial occupations</v>
      </c>
      <c r="X83" s="11">
        <f t="shared" si="97"/>
        <v>23.462068466998456</v>
      </c>
      <c r="Y83" s="11">
        <f t="shared" si="97"/>
        <v>22.449751743189296</v>
      </c>
      <c r="Z83" s="11">
        <f t="shared" si="97"/>
        <v>22.821253920545669</v>
      </c>
      <c r="AA83" s="11">
        <f t="shared" si="97"/>
        <v>21.369518153037472</v>
      </c>
      <c r="AB83" s="11">
        <f t="shared" si="97"/>
        <v>17.965406014441253</v>
      </c>
      <c r="AD83" s="40">
        <f t="shared" si="98"/>
        <v>-0.55232341540436547</v>
      </c>
      <c r="AE83" s="40">
        <f t="shared" si="99"/>
        <v>-1.582309643411528</v>
      </c>
    </row>
    <row r="84" spans="1:31" x14ac:dyDescent="0.2">
      <c r="A84" t="str">
        <f t="shared" si="92"/>
        <v>Skilled trades occupations</v>
      </c>
      <c r="B84" s="11">
        <f t="shared" si="92"/>
        <v>33.665982704865172</v>
      </c>
      <c r="C84" s="11">
        <f t="shared" si="92"/>
        <v>32.646257579935785</v>
      </c>
      <c r="D84" s="11">
        <f t="shared" si="92"/>
        <v>29.674458710307235</v>
      </c>
      <c r="E84" s="11">
        <f t="shared" si="92"/>
        <v>28.904804007947767</v>
      </c>
      <c r="F84" s="11">
        <f t="shared" si="92"/>
        <v>26.794924460406122</v>
      </c>
      <c r="H84" s="40">
        <f t="shared" si="100"/>
        <v>-2.492437072687359</v>
      </c>
      <c r="I84" s="40">
        <f t="shared" si="93"/>
        <v>-0.67818465042960296</v>
      </c>
      <c r="L84" t="str">
        <f t="shared" si="94"/>
        <v>Skilled trades occupations</v>
      </c>
      <c r="M84" s="11">
        <f t="shared" si="94"/>
        <v>30.417728164348215</v>
      </c>
      <c r="N84" s="11">
        <f t="shared" si="94"/>
        <v>29.193067541313887</v>
      </c>
      <c r="O84" s="11">
        <f t="shared" si="94"/>
        <v>26.377741973262829</v>
      </c>
      <c r="P84" s="11">
        <f t="shared" si="94"/>
        <v>25.372756279200033</v>
      </c>
      <c r="Q84" s="11">
        <f t="shared" si="94"/>
        <v>22.986328370594094</v>
      </c>
      <c r="S84" s="40">
        <f t="shared" si="95"/>
        <v>-2.8098688305706165</v>
      </c>
      <c r="T84" s="40">
        <f t="shared" si="96"/>
        <v>-0.91327690616855861</v>
      </c>
      <c r="W84" t="str">
        <f t="shared" si="97"/>
        <v>Skilled trades occupations</v>
      </c>
      <c r="X84" s="11">
        <f t="shared" si="97"/>
        <v>3.2482545405169416</v>
      </c>
      <c r="Y84" s="11">
        <f t="shared" si="97"/>
        <v>3.4531900386219094</v>
      </c>
      <c r="Z84" s="11">
        <f t="shared" si="97"/>
        <v>3.296716737044405</v>
      </c>
      <c r="AA84" s="11">
        <f t="shared" si="97"/>
        <v>3.5320477287477168</v>
      </c>
      <c r="AB84" s="11">
        <f t="shared" si="97"/>
        <v>3.8085960898120201</v>
      </c>
      <c r="AD84" s="40">
        <f t="shared" si="98"/>
        <v>0.2966242099812888</v>
      </c>
      <c r="AE84" s="40">
        <f t="shared" si="99"/>
        <v>0.96686823119744858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27.630202034521737</v>
      </c>
      <c r="C85" s="11">
        <f t="shared" si="92"/>
        <v>28.297558181401531</v>
      </c>
      <c r="D85" s="11">
        <f t="shared" si="92"/>
        <v>27.605216955060982</v>
      </c>
      <c r="E85" s="11">
        <f t="shared" si="92"/>
        <v>28.92817143504001</v>
      </c>
      <c r="F85" s="11">
        <f t="shared" si="92"/>
        <v>31.266208676939733</v>
      </c>
      <c r="H85" s="40">
        <f t="shared" si="100"/>
        <v>-1.8091884821458404E-2</v>
      </c>
      <c r="I85" s="40">
        <f t="shared" si="93"/>
        <v>0.83367685416433357</v>
      </c>
      <c r="L85" t="str">
        <f t="shared" si="94"/>
        <v>Caring, leisure and other service occupations</v>
      </c>
      <c r="M85" s="11">
        <f t="shared" si="94"/>
        <v>4.6245412420611274</v>
      </c>
      <c r="N85" s="11">
        <f t="shared" si="94"/>
        <v>5.0058319681925054</v>
      </c>
      <c r="O85" s="11">
        <f t="shared" si="94"/>
        <v>5.1180108993232674</v>
      </c>
      <c r="P85" s="11">
        <f t="shared" si="94"/>
        <v>5.689761244566836</v>
      </c>
      <c r="Q85" s="11">
        <f t="shared" si="94"/>
        <v>6.4796238749026385</v>
      </c>
      <c r="S85" s="40">
        <f t="shared" si="95"/>
        <v>2.0484728508013861</v>
      </c>
      <c r="T85" s="40">
        <f t="shared" si="96"/>
        <v>1.585075108045686</v>
      </c>
      <c r="W85" t="str">
        <f t="shared" si="97"/>
        <v>Caring, leisure and other service occupations</v>
      </c>
      <c r="X85" s="11">
        <f t="shared" si="97"/>
        <v>23.005660792460628</v>
      </c>
      <c r="Y85" s="11">
        <f t="shared" si="97"/>
        <v>23.291726213209031</v>
      </c>
      <c r="Z85" s="11">
        <f t="shared" si="97"/>
        <v>22.487206055737715</v>
      </c>
      <c r="AA85" s="11">
        <f t="shared" si="97"/>
        <v>23.238410190473179</v>
      </c>
      <c r="AB85" s="11">
        <f t="shared" si="97"/>
        <v>24.786584802037087</v>
      </c>
      <c r="AD85" s="40">
        <f>IF(Z$6-X$6 &lt;&gt; 0,(EXP(LN(Z13/X13)/(Z$6-X$6))-1)*100,0)</f>
        <v>-0.45483805082550122</v>
      </c>
      <c r="AE85" s="40">
        <f t="shared" si="99"/>
        <v>0.65115112188056656</v>
      </c>
    </row>
    <row r="86" spans="1:31" x14ac:dyDescent="0.2">
      <c r="A86" t="str">
        <f t="shared" si="92"/>
        <v>Sales and customer service occupations</v>
      </c>
      <c r="B86" s="11">
        <f t="shared" si="92"/>
        <v>23.179688050952816</v>
      </c>
      <c r="C86" s="11">
        <f t="shared" si="92"/>
        <v>23.752796154054096</v>
      </c>
      <c r="D86" s="11">
        <f t="shared" si="92"/>
        <v>23.564629745741932</v>
      </c>
      <c r="E86" s="11">
        <f t="shared" si="92"/>
        <v>23.421705609462713</v>
      </c>
      <c r="F86" s="11">
        <f t="shared" si="92"/>
        <v>23.458363451544855</v>
      </c>
      <c r="H86" s="40">
        <f t="shared" si="100"/>
        <v>0.32995251028304917</v>
      </c>
      <c r="I86" s="40">
        <f t="shared" si="93"/>
        <v>-3.0127237618648994E-2</v>
      </c>
      <c r="L86" t="str">
        <f t="shared" si="94"/>
        <v>Sales and customer service occupations</v>
      </c>
      <c r="M86" s="11">
        <f t="shared" si="94"/>
        <v>8.9505622387969197</v>
      </c>
      <c r="N86" s="11">
        <f t="shared" si="94"/>
        <v>9.8206652088758801</v>
      </c>
      <c r="O86" s="11">
        <f t="shared" si="94"/>
        <v>9.9521394750551799</v>
      </c>
      <c r="P86" s="11">
        <f t="shared" si="94"/>
        <v>10.356133367741613</v>
      </c>
      <c r="Q86" s="11">
        <f t="shared" si="94"/>
        <v>10.869424152812158</v>
      </c>
      <c r="S86" s="40">
        <f t="shared" si="95"/>
        <v>2.1440861766430341</v>
      </c>
      <c r="T86" s="40">
        <f t="shared" si="96"/>
        <v>0.58950527183514456</v>
      </c>
      <c r="W86" t="str">
        <f t="shared" si="97"/>
        <v>Sales and customer service occupations</v>
      </c>
      <c r="X86" s="11">
        <f t="shared" si="97"/>
        <v>14.229125812155932</v>
      </c>
      <c r="Y86" s="11">
        <f t="shared" si="97"/>
        <v>13.932130945178251</v>
      </c>
      <c r="Z86" s="11">
        <f t="shared" si="97"/>
        <v>13.612490270686788</v>
      </c>
      <c r="AA86" s="11">
        <f t="shared" si="97"/>
        <v>13.06557224172111</v>
      </c>
      <c r="AB86" s="11">
        <f t="shared" si="97"/>
        <v>12.588939298732692</v>
      </c>
      <c r="AD86" s="40">
        <f t="shared" si="98"/>
        <v>-0.88215009994808691</v>
      </c>
      <c r="AE86" s="40">
        <f t="shared" si="99"/>
        <v>-0.51977234128247618</v>
      </c>
    </row>
    <row r="87" spans="1:31" x14ac:dyDescent="0.2">
      <c r="A87" t="str">
        <f t="shared" si="92"/>
        <v>Process, plant and machine operatives</v>
      </c>
      <c r="B87" s="11">
        <f t="shared" si="92"/>
        <v>23.296162382146896</v>
      </c>
      <c r="C87" s="11">
        <f t="shared" si="92"/>
        <v>22.730214615162438</v>
      </c>
      <c r="D87" s="11">
        <f t="shared" si="92"/>
        <v>21.42248594983888</v>
      </c>
      <c r="E87" s="11">
        <f t="shared" si="92"/>
        <v>23.679126160481768</v>
      </c>
      <c r="F87" s="11">
        <f t="shared" si="92"/>
        <v>22.439729300156301</v>
      </c>
      <c r="H87" s="40">
        <f t="shared" si="100"/>
        <v>-1.6629679873027881</v>
      </c>
      <c r="I87" s="40">
        <f t="shared" si="93"/>
        <v>0.30975810605959886</v>
      </c>
      <c r="L87" t="str">
        <f t="shared" si="94"/>
        <v>Process, plant and machine operatives</v>
      </c>
      <c r="M87" s="11">
        <f t="shared" si="94"/>
        <v>19.60147862911996</v>
      </c>
      <c r="N87" s="11">
        <f t="shared" si="94"/>
        <v>18.988616373927776</v>
      </c>
      <c r="O87" s="11">
        <f t="shared" si="94"/>
        <v>18.014688325675319</v>
      </c>
      <c r="P87" s="11">
        <f t="shared" si="94"/>
        <v>19.372939810870328</v>
      </c>
      <c r="Q87" s="11">
        <f t="shared" si="94"/>
        <v>18.163959253118414</v>
      </c>
      <c r="S87" s="40">
        <f t="shared" si="95"/>
        <v>-1.6741784336458343</v>
      </c>
      <c r="T87" s="40">
        <f t="shared" si="96"/>
        <v>5.502797969940687E-2</v>
      </c>
      <c r="W87" t="str">
        <f t="shared" si="97"/>
        <v>Process, plant and machine operatives</v>
      </c>
      <c r="X87" s="11">
        <f t="shared" si="97"/>
        <v>3.6946837530269221</v>
      </c>
      <c r="Y87" s="11">
        <f t="shared" si="97"/>
        <v>3.7415982412346462</v>
      </c>
      <c r="Z87" s="11">
        <f t="shared" si="97"/>
        <v>3.4077976241635368</v>
      </c>
      <c r="AA87" s="11">
        <f t="shared" si="97"/>
        <v>4.3061863496114485</v>
      </c>
      <c r="AB87" s="11">
        <f t="shared" si="97"/>
        <v>4.2757700470379101</v>
      </c>
      <c r="AD87" s="40">
        <f t="shared" si="98"/>
        <v>-1.6035783227885902</v>
      </c>
      <c r="AE87" s="40">
        <f t="shared" si="99"/>
        <v>1.5241517671968685</v>
      </c>
    </row>
    <row r="88" spans="1:31" x14ac:dyDescent="0.2">
      <c r="A88" t="str">
        <f t="shared" si="92"/>
        <v>Elementary occupations</v>
      </c>
      <c r="B88" s="11">
        <f t="shared" si="92"/>
        <v>33.014864053250065</v>
      </c>
      <c r="C88" s="11">
        <f t="shared" si="92"/>
        <v>32.394912815920854</v>
      </c>
      <c r="D88" s="11">
        <f t="shared" si="92"/>
        <v>29.839982100064546</v>
      </c>
      <c r="E88" s="11">
        <f t="shared" si="92"/>
        <v>28.490928990164072</v>
      </c>
      <c r="F88" s="11">
        <f t="shared" si="92"/>
        <v>26.009876234287912</v>
      </c>
      <c r="H88" s="40">
        <f t="shared" si="100"/>
        <v>-2.0018653897470595</v>
      </c>
      <c r="I88" s="40">
        <f t="shared" si="93"/>
        <v>-0.91163817967985228</v>
      </c>
      <c r="L88" t="str">
        <f t="shared" si="94"/>
        <v>Elementary occupations</v>
      </c>
      <c r="M88" s="11">
        <f t="shared" si="94"/>
        <v>18.125972542619834</v>
      </c>
      <c r="N88" s="11">
        <f t="shared" si="94"/>
        <v>17.474545942209396</v>
      </c>
      <c r="O88" s="11">
        <f t="shared" si="94"/>
        <v>16.821877064988826</v>
      </c>
      <c r="P88" s="11">
        <f t="shared" si="94"/>
        <v>16.590556787029705</v>
      </c>
      <c r="Q88" s="11">
        <f t="shared" si="94"/>
        <v>15.539207623568768</v>
      </c>
      <c r="S88" s="40">
        <f t="shared" si="95"/>
        <v>-1.4822176134041243</v>
      </c>
      <c r="T88" s="40">
        <f t="shared" si="96"/>
        <v>-0.52736380450747466</v>
      </c>
      <c r="W88" t="str">
        <f t="shared" si="97"/>
        <v>Elementary occupations</v>
      </c>
      <c r="X88" s="11">
        <f t="shared" si="97"/>
        <v>14.888891510630209</v>
      </c>
      <c r="Y88" s="11">
        <f t="shared" si="97"/>
        <v>14.920366873711467</v>
      </c>
      <c r="Z88" s="11">
        <f t="shared" si="97"/>
        <v>13.018105035075727</v>
      </c>
      <c r="AA88" s="11">
        <f t="shared" si="97"/>
        <v>11.900372203134328</v>
      </c>
      <c r="AB88" s="11">
        <f t="shared" si="97"/>
        <v>10.47066861071915</v>
      </c>
      <c r="AD88" s="40">
        <f t="shared" si="98"/>
        <v>-2.6497477519062396</v>
      </c>
      <c r="AE88" s="40">
        <f t="shared" si="99"/>
        <v>-1.4412675260994545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272.09100000000007</v>
      </c>
      <c r="C90" s="34">
        <f t="shared" si="101"/>
        <v>283.63700000000011</v>
      </c>
      <c r="D90" s="34">
        <f t="shared" si="101"/>
        <v>287.06000000000006</v>
      </c>
      <c r="E90" s="34">
        <f t="shared" si="101"/>
        <v>289.02700000000016</v>
      </c>
      <c r="F90" s="34">
        <f t="shared" si="101"/>
        <v>295.64899999999994</v>
      </c>
      <c r="H90" s="43">
        <f>IF(D$6-B$6 &lt;&gt; 0,(EXP(LN(D18/B18)/(D$6-B$6))-1)*100,0)</f>
        <v>1.076850422885034</v>
      </c>
      <c r="I90" s="43">
        <f>F56</f>
        <v>0.19673785372678054</v>
      </c>
      <c r="L90" s="24" t="str">
        <f t="shared" ref="L90:Q90" si="102">L18</f>
        <v>All occupations</v>
      </c>
      <c r="M90" s="34">
        <f t="shared" si="102"/>
        <v>143.72506456839784</v>
      </c>
      <c r="N90" s="34">
        <f t="shared" si="102"/>
        <v>149.60973159702201</v>
      </c>
      <c r="O90" s="34">
        <f t="shared" si="102"/>
        <v>152.0607118754979</v>
      </c>
      <c r="P90" s="34">
        <f t="shared" si="102"/>
        <v>152.13716354529805</v>
      </c>
      <c r="Q90" s="34">
        <f t="shared" si="102"/>
        <v>153.43828378858106</v>
      </c>
      <c r="S90" s="43">
        <f>IF(O$6-M$6 &lt;&gt; 0,(EXP(LN(O18/M18)/(O$6-M$6))-1)*100,0)</f>
        <v>1.1339340526105968</v>
      </c>
      <c r="T90" s="43">
        <f>Q56</f>
        <v>6.0141843541638984E-2</v>
      </c>
      <c r="W90" s="24" t="str">
        <f t="shared" ref="W90:AB90" si="103">W18</f>
        <v>All occupations</v>
      </c>
      <c r="X90" s="34">
        <f t="shared" si="103"/>
        <v>128.36593543160214</v>
      </c>
      <c r="Y90" s="34">
        <f t="shared" si="103"/>
        <v>134.02726840297822</v>
      </c>
      <c r="Z90" s="34">
        <f t="shared" si="103"/>
        <v>134.9992881245021</v>
      </c>
      <c r="AA90" s="34">
        <f t="shared" si="103"/>
        <v>136.88983645470205</v>
      </c>
      <c r="AB90" s="34">
        <f t="shared" si="103"/>
        <v>142.21071621141888</v>
      </c>
      <c r="AD90" s="43">
        <f>IF(Z$6-X$6 &lt;&gt; 0,(EXP(LN(Z18/X18)/(Z$6-X$6))-1)*100,0)</f>
        <v>1.0127832744936338</v>
      </c>
      <c r="AE90" s="43">
        <f>AB56</f>
        <v>0.3475383147727662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Humber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Humber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Humber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15.127130876141605</v>
      </c>
      <c r="C8" s="11">
        <v>18.154299550274818</v>
      </c>
      <c r="D8" s="11">
        <v>19.753698601402984</v>
      </c>
      <c r="E8" s="11">
        <v>18.143650068874621</v>
      </c>
      <c r="F8" s="11">
        <v>19.722944840522274</v>
      </c>
      <c r="G8" s="10"/>
      <c r="H8" s="11">
        <f>F8-D8</f>
        <v>-3.0753760880710246E-2</v>
      </c>
      <c r="I8" s="11">
        <f>'RD T1'!E7</f>
        <v>9.7389854914273961</v>
      </c>
      <c r="J8" s="11">
        <f>SUM(H8:I8)</f>
        <v>9.7082317305466859</v>
      </c>
      <c r="L8" s="10" t="str">
        <f>name!D4</f>
        <v>11 Corporate managers and directors</v>
      </c>
      <c r="M8" s="11">
        <v>10.355130771089094</v>
      </c>
      <c r="N8" s="11">
        <v>12.104741019560649</v>
      </c>
      <c r="O8" s="11">
        <v>13.172835495654535</v>
      </c>
      <c r="P8" s="11">
        <v>11.620518002105282</v>
      </c>
      <c r="Q8" s="11">
        <v>11.989468813721551</v>
      </c>
      <c r="R8" s="10"/>
      <c r="S8" s="11">
        <f>Q8-O8</f>
        <v>-1.1833666819329842</v>
      </c>
      <c r="T8" s="11">
        <f>'RD T1'!T7</f>
        <v>5.5853934672539545</v>
      </c>
      <c r="U8" s="11">
        <f>SUM(S8:T8)</f>
        <v>4.4020267853209702</v>
      </c>
      <c r="W8" s="10" t="str">
        <f>name!D4</f>
        <v>11 Corporate managers and directors</v>
      </c>
      <c r="X8" s="11">
        <v>4.7720001050525243</v>
      </c>
      <c r="Y8" s="11">
        <v>6.0495585307141999</v>
      </c>
      <c r="Z8" s="11">
        <v>6.5808631057484526</v>
      </c>
      <c r="AA8" s="11">
        <v>6.5231320667693389</v>
      </c>
      <c r="AB8" s="11">
        <v>7.7334760268007861</v>
      </c>
      <c r="AC8" s="10"/>
      <c r="AD8" s="11">
        <f>AB8-Z8</f>
        <v>1.1526129210523335</v>
      </c>
      <c r="AE8" s="11">
        <f>'RD T1'!T36</f>
        <v>4.1535920241734434</v>
      </c>
      <c r="AF8" s="11">
        <f>SUM(AD8:AE8)</f>
        <v>5.3062049452257769</v>
      </c>
    </row>
    <row r="9" spans="1:32" x14ac:dyDescent="0.2">
      <c r="A9" s="10" t="str">
        <f>name!D5</f>
        <v>12 Other managers and proprietors</v>
      </c>
      <c r="B9" s="11">
        <v>7.9894771278325161</v>
      </c>
      <c r="C9" s="11">
        <v>8.8468342146920396</v>
      </c>
      <c r="D9" s="11">
        <v>8.9856337978336853</v>
      </c>
      <c r="E9" s="11">
        <v>10.682024706736311</v>
      </c>
      <c r="F9" s="11">
        <v>12.249094678043415</v>
      </c>
      <c r="H9" s="11">
        <f t="shared" ref="H9:H32" si="2">F9-D9</f>
        <v>3.2634608802097294</v>
      </c>
      <c r="I9" s="11">
        <f>'RD T1'!E8</f>
        <v>6.2354811189002337</v>
      </c>
      <c r="J9" s="11">
        <f>SUM(H9:I9)</f>
        <v>9.4989419991099631</v>
      </c>
      <c r="L9" s="10" t="str">
        <f>name!D5</f>
        <v>12 Other managers and proprietors</v>
      </c>
      <c r="M9" s="11">
        <v>4.7252325396424268</v>
      </c>
      <c r="N9" s="11">
        <v>5.0284635166415583</v>
      </c>
      <c r="O9" s="11">
        <v>5.1519007459903285</v>
      </c>
      <c r="P9" s="11">
        <v>6.2955834659892878</v>
      </c>
      <c r="Q9" s="11">
        <v>7.121075689689591</v>
      </c>
      <c r="S9" s="11">
        <f t="shared" ref="S9:S32" si="3">Q9-O9</f>
        <v>1.9691749436992625</v>
      </c>
      <c r="T9" s="11">
        <f>'RD T1'!T8</f>
        <v>3.2737038335636695</v>
      </c>
      <c r="U9" s="11">
        <f>SUM(S9:T9)</f>
        <v>5.2428787772629324</v>
      </c>
      <c r="W9" s="10" t="str">
        <f>name!D5</f>
        <v>12 Other managers and proprietors</v>
      </c>
      <c r="X9" s="11">
        <v>3.2642445881900848</v>
      </c>
      <c r="Y9" s="11">
        <v>3.8183706980504835</v>
      </c>
      <c r="Z9" s="11">
        <v>3.8337330518433577</v>
      </c>
      <c r="AA9" s="11">
        <v>4.3864412407470139</v>
      </c>
      <c r="AB9" s="11">
        <v>5.128018988353837</v>
      </c>
      <c r="AD9" s="11">
        <f t="shared" ref="AD9:AD32" si="4">AB9-Z9</f>
        <v>1.2942859365104793</v>
      </c>
      <c r="AE9" s="11">
        <f>'RD T1'!T37</f>
        <v>2.9617772853365643</v>
      </c>
      <c r="AF9" s="11">
        <f>SUM(AD9:AE9)</f>
        <v>4.2560632218470431</v>
      </c>
    </row>
    <row r="10" spans="1:32" x14ac:dyDescent="0.2">
      <c r="A10" s="10" t="str">
        <f>name!D6</f>
        <v>21 Science, research, engineering and technology professionals</v>
      </c>
      <c r="B10" s="11">
        <v>10.587935610095817</v>
      </c>
      <c r="C10" s="11">
        <v>12.763699746730381</v>
      </c>
      <c r="D10" s="11">
        <v>13.993515267537822</v>
      </c>
      <c r="E10" s="11">
        <v>14.620631871405784</v>
      </c>
      <c r="F10" s="11">
        <v>16.148294840249445</v>
      </c>
      <c r="G10" s="11"/>
      <c r="H10" s="11">
        <f t="shared" si="2"/>
        <v>2.1547795727116235</v>
      </c>
      <c r="I10" s="11">
        <f>'RD T1'!E9</f>
        <v>5.7190884715987567</v>
      </c>
      <c r="J10" s="11">
        <f t="shared" ref="J10:J32" si="5">SUM(H10:I10)</f>
        <v>7.8738680443103801</v>
      </c>
      <c r="L10" s="10" t="str">
        <f>name!D6</f>
        <v>21 Science, research, engineering and technology professionals</v>
      </c>
      <c r="M10" s="11">
        <v>8.2658790389286612</v>
      </c>
      <c r="N10" s="11">
        <v>10.160777548858574</v>
      </c>
      <c r="O10" s="11">
        <v>10.647328115688012</v>
      </c>
      <c r="P10" s="11">
        <v>10.697503512257471</v>
      </c>
      <c r="Q10" s="11">
        <v>11.338065015458927</v>
      </c>
      <c r="R10" s="11"/>
      <c r="S10" s="11">
        <f t="shared" si="3"/>
        <v>0.6907368997709149</v>
      </c>
      <c r="T10" s="11">
        <f>'RD T1'!T9</f>
        <v>3.5734430962125714</v>
      </c>
      <c r="U10" s="11">
        <f t="shared" ref="U10:U32" si="6">SUM(S10:T10)</f>
        <v>4.2641799959834863</v>
      </c>
      <c r="W10" s="10" t="str">
        <f>name!D6</f>
        <v>21 Science, research, engineering and technology professionals</v>
      </c>
      <c r="X10" s="11">
        <v>2.3220565711671406</v>
      </c>
      <c r="Y10" s="11">
        <v>2.6029221978718189</v>
      </c>
      <c r="Z10" s="11">
        <v>3.3461871518498034</v>
      </c>
      <c r="AA10" s="11">
        <v>3.9231283591483392</v>
      </c>
      <c r="AB10" s="11">
        <v>4.81022982479052</v>
      </c>
      <c r="AC10" s="11"/>
      <c r="AD10" s="11">
        <f t="shared" si="4"/>
        <v>1.4640426729407165</v>
      </c>
      <c r="AE10" s="11">
        <f>'RD T1'!T38</f>
        <v>2.1456453753861853</v>
      </c>
      <c r="AF10" s="11">
        <f t="shared" ref="AF10:AF32" si="7">SUM(AD10:AE10)</f>
        <v>3.6096880483269018</v>
      </c>
    </row>
    <row r="11" spans="1:32" x14ac:dyDescent="0.2">
      <c r="A11" s="10" t="str">
        <f>name!D7</f>
        <v>22 Health professionals</v>
      </c>
      <c r="B11" s="11">
        <v>11.228924892296789</v>
      </c>
      <c r="C11" s="11">
        <v>12.544947447733488</v>
      </c>
      <c r="D11" s="11">
        <v>12.713157602759788</v>
      </c>
      <c r="E11" s="11">
        <v>13.70418686923537</v>
      </c>
      <c r="F11" s="11">
        <v>15.220452038551025</v>
      </c>
      <c r="G11" s="11"/>
      <c r="H11" s="11">
        <f t="shared" si="2"/>
        <v>2.5072944357912377</v>
      </c>
      <c r="I11" s="11">
        <f>'RD T1'!E10</f>
        <v>7.5252540299684982</v>
      </c>
      <c r="J11" s="11">
        <f t="shared" si="5"/>
        <v>10.032548465759735</v>
      </c>
      <c r="L11" s="10" t="str">
        <f>name!D7</f>
        <v>22 Health professionals</v>
      </c>
      <c r="M11" s="11">
        <v>2.9047875046257818</v>
      </c>
      <c r="N11" s="11">
        <v>3.2968657886084776</v>
      </c>
      <c r="O11" s="11">
        <v>3.7440649019274117</v>
      </c>
      <c r="P11" s="11">
        <v>3.9724549863432506</v>
      </c>
      <c r="Q11" s="11">
        <v>4.3340515739169492</v>
      </c>
      <c r="R11" s="11"/>
      <c r="S11" s="11">
        <f t="shared" si="3"/>
        <v>0.58998667198953747</v>
      </c>
      <c r="T11" s="11">
        <f>'RD T1'!T10</f>
        <v>1.5873278304390905</v>
      </c>
      <c r="U11" s="11">
        <f t="shared" si="6"/>
        <v>2.177314502428628</v>
      </c>
      <c r="W11" s="10" t="str">
        <f>name!D7</f>
        <v>22 Health professionals</v>
      </c>
      <c r="X11" s="11">
        <v>8.3241373876710014</v>
      </c>
      <c r="Y11" s="11">
        <v>9.2480816591250008</v>
      </c>
      <c r="Z11" s="11">
        <v>8.9690927008323627</v>
      </c>
      <c r="AA11" s="11">
        <v>9.731731882892122</v>
      </c>
      <c r="AB11" s="11">
        <v>10.886400464634072</v>
      </c>
      <c r="AC11" s="11"/>
      <c r="AD11" s="11">
        <f t="shared" si="4"/>
        <v>1.9173077638017091</v>
      </c>
      <c r="AE11" s="11">
        <f>'RD T1'!T39</f>
        <v>5.9379261995294081</v>
      </c>
      <c r="AF11" s="11">
        <f t="shared" si="7"/>
        <v>7.8552339633311172</v>
      </c>
    </row>
    <row r="12" spans="1:32" x14ac:dyDescent="0.2">
      <c r="A12" s="10" t="str">
        <f>name!D8</f>
        <v>23 Teaching and other educational professionals</v>
      </c>
      <c r="B12" s="11">
        <v>11.644328958830419</v>
      </c>
      <c r="C12" s="11">
        <v>12.067668125892762</v>
      </c>
      <c r="D12" s="11">
        <v>12.633670963281785</v>
      </c>
      <c r="E12" s="11">
        <v>12.96555034456671</v>
      </c>
      <c r="F12" s="11">
        <v>13.963308251434629</v>
      </c>
      <c r="G12" s="11"/>
      <c r="H12" s="11">
        <f t="shared" si="2"/>
        <v>1.3296372881528438</v>
      </c>
      <c r="I12" s="11">
        <f>'RD T1'!E11</f>
        <v>6.8857798228983444</v>
      </c>
      <c r="J12" s="11">
        <f t="shared" si="5"/>
        <v>8.2154171110511882</v>
      </c>
      <c r="L12" s="10" t="str">
        <f>name!D8</f>
        <v>23 Teaching and other educational professionals</v>
      </c>
      <c r="M12" s="11">
        <v>3.6530114636628999</v>
      </c>
      <c r="N12" s="11">
        <v>3.5582710407760838</v>
      </c>
      <c r="O12" s="11">
        <v>3.6452119783978501</v>
      </c>
      <c r="P12" s="11">
        <v>3.7744442379078955</v>
      </c>
      <c r="Q12" s="11">
        <v>3.8633619817927696</v>
      </c>
      <c r="R12" s="11"/>
      <c r="S12" s="11">
        <f t="shared" si="3"/>
        <v>0.21815000339491952</v>
      </c>
      <c r="T12" s="11">
        <f>'RD T1'!T11</f>
        <v>1.6267987741653538</v>
      </c>
      <c r="U12" s="11">
        <f t="shared" si="6"/>
        <v>1.8449487775602733</v>
      </c>
      <c r="W12" s="10" t="str">
        <f>name!D8</f>
        <v>23 Teaching and other educational professionals</v>
      </c>
      <c r="X12" s="11">
        <v>7.9913174951675128</v>
      </c>
      <c r="Y12" s="11">
        <v>8.5093970851166851</v>
      </c>
      <c r="Z12" s="11">
        <v>8.9884589848839358</v>
      </c>
      <c r="AA12" s="11">
        <v>9.1911061066588058</v>
      </c>
      <c r="AB12" s="11">
        <v>10.099946269641869</v>
      </c>
      <c r="AC12" s="11"/>
      <c r="AD12" s="11">
        <f t="shared" si="4"/>
        <v>1.1114872847579331</v>
      </c>
      <c r="AE12" s="11">
        <f>'RD T1'!T40</f>
        <v>5.2589810487329904</v>
      </c>
      <c r="AF12" s="11">
        <f t="shared" si="7"/>
        <v>6.3704683334909236</v>
      </c>
    </row>
    <row r="13" spans="1:32" x14ac:dyDescent="0.2">
      <c r="A13" s="10" t="str">
        <f>name!D9</f>
        <v>24 Business, media and public service professionals</v>
      </c>
      <c r="B13" s="11">
        <v>12.171170599885865</v>
      </c>
      <c r="C13" s="11">
        <v>15.136679475627577</v>
      </c>
      <c r="D13" s="11">
        <v>17.273092786902346</v>
      </c>
      <c r="E13" s="11">
        <v>18.954401241839072</v>
      </c>
      <c r="F13" s="11">
        <v>21.466247780289606</v>
      </c>
      <c r="G13" s="11"/>
      <c r="H13" s="11">
        <f t="shared" si="2"/>
        <v>4.1931549933872603</v>
      </c>
      <c r="I13" s="11">
        <f>'RD T1'!E12</f>
        <v>9.5311517312652558</v>
      </c>
      <c r="J13" s="11">
        <f t="shared" si="5"/>
        <v>13.724306724652516</v>
      </c>
      <c r="L13" s="10" t="str">
        <f>name!D9</f>
        <v>24 Business, media and public service professionals</v>
      </c>
      <c r="M13" s="11">
        <v>6.6172279504492657</v>
      </c>
      <c r="N13" s="11">
        <v>8.1571553129597412</v>
      </c>
      <c r="O13" s="11">
        <v>9.0920793139854101</v>
      </c>
      <c r="P13" s="11">
        <v>9.9253224872427186</v>
      </c>
      <c r="Q13" s="11">
        <v>10.70346435477288</v>
      </c>
      <c r="R13" s="11"/>
      <c r="S13" s="11">
        <f t="shared" si="3"/>
        <v>1.6113850407874697</v>
      </c>
      <c r="T13" s="11">
        <f>'RD T1'!T12</f>
        <v>4.2514909804621306</v>
      </c>
      <c r="U13" s="11">
        <f t="shared" si="6"/>
        <v>5.8628760212496003</v>
      </c>
      <c r="W13" s="10" t="str">
        <f>name!D9</f>
        <v>24 Business, media and public service professionals</v>
      </c>
      <c r="X13" s="11">
        <v>5.5539426494366033</v>
      </c>
      <c r="Y13" s="11">
        <v>6.9795241626678628</v>
      </c>
      <c r="Z13" s="11">
        <v>8.1810134729169341</v>
      </c>
      <c r="AA13" s="11">
        <v>9.0290787545963589</v>
      </c>
      <c r="AB13" s="11">
        <v>10.762783425516689</v>
      </c>
      <c r="AC13" s="11"/>
      <c r="AD13" s="11">
        <f t="shared" si="4"/>
        <v>2.5817699525997551</v>
      </c>
      <c r="AE13" s="11">
        <f>'RD T1'!T41</f>
        <v>5.2796607508031244</v>
      </c>
      <c r="AF13" s="11">
        <f t="shared" si="7"/>
        <v>7.8614307034028794</v>
      </c>
    </row>
    <row r="14" spans="1:32" x14ac:dyDescent="0.2">
      <c r="A14" s="10" t="str">
        <f>name!D10</f>
        <v>31 Science, engineering and technology associate professionals</v>
      </c>
      <c r="B14" s="11">
        <v>4.2613681390672982</v>
      </c>
      <c r="C14" s="11">
        <v>5.1608059960645978</v>
      </c>
      <c r="D14" s="11">
        <v>5.8366231263589423</v>
      </c>
      <c r="E14" s="11">
        <v>5.033990512705051</v>
      </c>
      <c r="F14" s="11">
        <v>5.3323280361808783</v>
      </c>
      <c r="G14" s="11"/>
      <c r="H14" s="11">
        <f t="shared" si="2"/>
        <v>-0.50429509017806406</v>
      </c>
      <c r="I14" s="11">
        <f>'RD T1'!E13</f>
        <v>2.1411615768246621</v>
      </c>
      <c r="J14" s="11">
        <f t="shared" si="5"/>
        <v>1.6368664866465981</v>
      </c>
      <c r="L14" s="10" t="str">
        <f>name!D10</f>
        <v>31 Science, engineering and technology associate professionals</v>
      </c>
      <c r="M14" s="11">
        <v>3.091070341049698</v>
      </c>
      <c r="N14" s="11">
        <v>3.9341376902316121</v>
      </c>
      <c r="O14" s="11">
        <v>4.2739101860886777</v>
      </c>
      <c r="P14" s="11">
        <v>3.4333961415708418</v>
      </c>
      <c r="Q14" s="11">
        <v>3.449860239634734</v>
      </c>
      <c r="R14" s="11"/>
      <c r="S14" s="11">
        <f t="shared" si="3"/>
        <v>-0.82404994645394369</v>
      </c>
      <c r="T14" s="11">
        <f>'RD T1'!T13</f>
        <v>1.2796743398930126</v>
      </c>
      <c r="U14" s="11">
        <f t="shared" si="6"/>
        <v>0.45562439343906891</v>
      </c>
      <c r="W14" s="10" t="str">
        <f>name!D10</f>
        <v>31 Science, engineering and technology associate professionals</v>
      </c>
      <c r="X14" s="11">
        <v>1.1702977980175973</v>
      </c>
      <c r="Y14" s="11">
        <v>1.2266683058329892</v>
      </c>
      <c r="Z14" s="11">
        <v>1.5627129402702655</v>
      </c>
      <c r="AA14" s="11">
        <v>1.6005943711342101</v>
      </c>
      <c r="AB14" s="11">
        <v>1.8824677965461487</v>
      </c>
      <c r="AC14" s="11"/>
      <c r="AD14" s="11">
        <f t="shared" si="4"/>
        <v>0.31975485627588318</v>
      </c>
      <c r="AE14" s="11">
        <f>'RD T1'!T42</f>
        <v>0.86148723693164975</v>
      </c>
      <c r="AF14" s="11">
        <f t="shared" si="7"/>
        <v>1.1812420932075329</v>
      </c>
    </row>
    <row r="15" spans="1:32" x14ac:dyDescent="0.2">
      <c r="A15" s="10" t="str">
        <f>name!D11</f>
        <v>32 Health and social care associate professionals</v>
      </c>
      <c r="B15" s="11">
        <v>4.6966127208402462</v>
      </c>
      <c r="C15" s="11">
        <v>5.1399168732835632</v>
      </c>
      <c r="D15" s="11">
        <v>5.3288243822765118</v>
      </c>
      <c r="E15" s="11">
        <v>5.3634426538400284</v>
      </c>
      <c r="F15" s="11">
        <v>5.990551948789733</v>
      </c>
      <c r="G15" s="11"/>
      <c r="H15" s="11">
        <f t="shared" si="2"/>
        <v>0.66172756651322118</v>
      </c>
      <c r="I15" s="11">
        <f>'RD T1'!E14</f>
        <v>3.1838500105930487</v>
      </c>
      <c r="J15" s="11">
        <f t="shared" si="5"/>
        <v>3.8455775771062699</v>
      </c>
      <c r="L15" s="10" t="str">
        <f>name!D11</f>
        <v>32 Health and social care associate professionals</v>
      </c>
      <c r="M15" s="11">
        <v>1.1817645696467545</v>
      </c>
      <c r="N15" s="11">
        <v>1.2456377191681953</v>
      </c>
      <c r="O15" s="11">
        <v>1.3869465095046767</v>
      </c>
      <c r="P15" s="11">
        <v>1.2784331278963819</v>
      </c>
      <c r="Q15" s="11">
        <v>1.3871238392120038</v>
      </c>
      <c r="R15" s="11"/>
      <c r="S15" s="11">
        <f t="shared" si="3"/>
        <v>1.7732970732708964E-4</v>
      </c>
      <c r="T15" s="11">
        <f>'RD T1'!T14</f>
        <v>0.6396256076704514</v>
      </c>
      <c r="U15" s="11">
        <f t="shared" si="6"/>
        <v>0.63980293737777849</v>
      </c>
      <c r="W15" s="10" t="str">
        <f>name!D11</f>
        <v>32 Health and social care associate professionals</v>
      </c>
      <c r="X15" s="11">
        <v>3.5148481511934864</v>
      </c>
      <c r="Y15" s="11">
        <v>3.8942791541153636</v>
      </c>
      <c r="Z15" s="11">
        <v>3.9418778727718324</v>
      </c>
      <c r="AA15" s="11">
        <v>4.0850095259436516</v>
      </c>
      <c r="AB15" s="11">
        <v>4.6034281095777292</v>
      </c>
      <c r="AC15" s="11"/>
      <c r="AD15" s="11">
        <f t="shared" si="4"/>
        <v>0.66155023680589675</v>
      </c>
      <c r="AE15" s="11">
        <f>'RD T1'!T43</f>
        <v>2.5442244029225969</v>
      </c>
      <c r="AF15" s="11">
        <f t="shared" si="7"/>
        <v>3.2057746397284936</v>
      </c>
    </row>
    <row r="16" spans="1:32" x14ac:dyDescent="0.2">
      <c r="A16" s="10" t="str">
        <f>name!D12</f>
        <v>33 Protective service occupations</v>
      </c>
      <c r="B16" s="11">
        <v>3.4322284589077197</v>
      </c>
      <c r="C16" s="11">
        <v>3.3614752037126951</v>
      </c>
      <c r="D16" s="11">
        <v>3.6888937442009229</v>
      </c>
      <c r="E16" s="11">
        <v>4.3193478731736459</v>
      </c>
      <c r="F16" s="11">
        <v>4.8842531328606267</v>
      </c>
      <c r="G16" s="11"/>
      <c r="H16" s="11">
        <f t="shared" si="2"/>
        <v>1.1953593886597038</v>
      </c>
      <c r="I16" s="11">
        <f>'RD T1'!E15</f>
        <v>1.5441844334469002</v>
      </c>
      <c r="J16" s="11">
        <f t="shared" si="5"/>
        <v>2.739543822106604</v>
      </c>
      <c r="L16" s="10" t="str">
        <f>name!D12</f>
        <v>33 Protective service occupations</v>
      </c>
      <c r="M16" s="11">
        <v>2.6880628018174604</v>
      </c>
      <c r="N16" s="11">
        <v>2.5809376810410849</v>
      </c>
      <c r="O16" s="11">
        <v>2.7929538809165906</v>
      </c>
      <c r="P16" s="11">
        <v>3.1445479992454421</v>
      </c>
      <c r="Q16" s="11">
        <v>3.3338413059426331</v>
      </c>
      <c r="R16" s="11"/>
      <c r="S16" s="11">
        <f t="shared" si="3"/>
        <v>0.54088742502604248</v>
      </c>
      <c r="T16" s="11">
        <f>'RD T1'!T15</f>
        <v>0.91366536076872773</v>
      </c>
      <c r="U16" s="11">
        <f t="shared" si="6"/>
        <v>1.4545527857947702</v>
      </c>
      <c r="W16" s="10" t="str">
        <f>name!D12</f>
        <v>33 Protective service occupations</v>
      </c>
      <c r="X16" s="11">
        <v>0.74416565709025628</v>
      </c>
      <c r="Y16" s="11">
        <v>0.78053752267160958</v>
      </c>
      <c r="Z16" s="11">
        <v>0.89593986328433517</v>
      </c>
      <c r="AA16" s="11">
        <v>1.174799873928202</v>
      </c>
      <c r="AB16" s="11">
        <v>1.5504118269179918</v>
      </c>
      <c r="AC16" s="11"/>
      <c r="AD16" s="11">
        <f t="shared" si="4"/>
        <v>0.65447196363365667</v>
      </c>
      <c r="AE16" s="11">
        <f>'RD T1'!T44</f>
        <v>0.6305190726781722</v>
      </c>
      <c r="AF16" s="11">
        <f t="shared" si="7"/>
        <v>1.2849910363118289</v>
      </c>
    </row>
    <row r="17" spans="1:32" x14ac:dyDescent="0.2">
      <c r="A17" s="10" t="str">
        <f>name!D13</f>
        <v>34 Culture, media and sports occupations</v>
      </c>
      <c r="B17" s="11">
        <v>3.2331805828591413</v>
      </c>
      <c r="C17" s="11">
        <v>3.9773017735470848</v>
      </c>
      <c r="D17" s="11">
        <v>4.305225953404257</v>
      </c>
      <c r="E17" s="11">
        <v>3.9270506770124576</v>
      </c>
      <c r="F17" s="11">
        <v>4.2478039016230165</v>
      </c>
      <c r="G17" s="11"/>
      <c r="H17" s="11">
        <f t="shared" si="2"/>
        <v>-5.7422051781240491E-2</v>
      </c>
      <c r="I17" s="11">
        <f>'RD T1'!E16</f>
        <v>1.9667710856882197</v>
      </c>
      <c r="J17" s="11">
        <f t="shared" si="5"/>
        <v>1.9093490339069792</v>
      </c>
      <c r="L17" s="10" t="str">
        <f>name!D13</f>
        <v>34 Culture, media and sports occupations</v>
      </c>
      <c r="M17" s="11">
        <v>1.6063231918051648</v>
      </c>
      <c r="N17" s="11">
        <v>2.0323513677394276</v>
      </c>
      <c r="O17" s="11">
        <v>2.0049927994300627</v>
      </c>
      <c r="P17" s="11">
        <v>1.7493920042647149</v>
      </c>
      <c r="Q17" s="11">
        <v>1.8091060782433437</v>
      </c>
      <c r="R17" s="11"/>
      <c r="S17" s="11">
        <f t="shared" si="3"/>
        <v>-0.19588672118671902</v>
      </c>
      <c r="T17" s="11">
        <f>'RD T1'!T16</f>
        <v>0.71796827011500852</v>
      </c>
      <c r="U17" s="11">
        <f t="shared" si="6"/>
        <v>0.52208154892828951</v>
      </c>
      <c r="W17" s="10" t="str">
        <f>name!D13</f>
        <v>34 Culture, media and sports occupations</v>
      </c>
      <c r="X17" s="11">
        <v>1.6268573910539814</v>
      </c>
      <c r="Y17" s="11">
        <v>1.9449504058076641</v>
      </c>
      <c r="Z17" s="11">
        <v>2.3002331539741898</v>
      </c>
      <c r="AA17" s="11">
        <v>2.1776586727477412</v>
      </c>
      <c r="AB17" s="11">
        <v>2.4386978233796692</v>
      </c>
      <c r="AC17" s="11"/>
      <c r="AD17" s="11">
        <f t="shared" si="4"/>
        <v>0.13846466940547941</v>
      </c>
      <c r="AE17" s="11">
        <f>'RD T1'!T45</f>
        <v>1.2488028155732109</v>
      </c>
      <c r="AF17" s="11">
        <f t="shared" si="7"/>
        <v>1.3872674849786903</v>
      </c>
    </row>
    <row r="18" spans="1:32" x14ac:dyDescent="0.2">
      <c r="A18" s="10" t="str">
        <f>name!D14</f>
        <v>35 Business and public service associate professionals</v>
      </c>
      <c r="B18" s="11">
        <v>13.240915347675871</v>
      </c>
      <c r="C18" s="11">
        <v>14.512914492322846</v>
      </c>
      <c r="D18" s="11">
        <v>15.848658209531028</v>
      </c>
      <c r="E18" s="11">
        <v>15.046254257233066</v>
      </c>
      <c r="F18" s="11">
        <v>15.755779030686837</v>
      </c>
      <c r="G18" s="11"/>
      <c r="H18" s="11">
        <f t="shared" si="2"/>
        <v>-9.2879178844190946E-2</v>
      </c>
      <c r="I18" s="11">
        <f>'RD T1'!E17</f>
        <v>7.1773835600045537</v>
      </c>
      <c r="J18" s="11">
        <f t="shared" si="5"/>
        <v>7.0845043811603627</v>
      </c>
      <c r="L18" s="10" t="str">
        <f>name!D14</f>
        <v>35 Business and public service associate professionals</v>
      </c>
      <c r="M18" s="11">
        <v>6.6875325859029635</v>
      </c>
      <c r="N18" s="11">
        <v>7.3286998664628857</v>
      </c>
      <c r="O18" s="11">
        <v>8.0930520266582455</v>
      </c>
      <c r="P18" s="11">
        <v>7.3912055238220526</v>
      </c>
      <c r="Q18" s="11">
        <v>7.336888238207365</v>
      </c>
      <c r="R18" s="11"/>
      <c r="S18" s="11">
        <f t="shared" si="3"/>
        <v>-0.7561637884508805</v>
      </c>
      <c r="T18" s="11">
        <f>'RD T1'!T17</f>
        <v>2.8668911402315103</v>
      </c>
      <c r="U18" s="11">
        <f t="shared" si="6"/>
        <v>2.1107273517806298</v>
      </c>
      <c r="W18" s="10" t="str">
        <f>name!D14</f>
        <v>35 Business and public service associate professionals</v>
      </c>
      <c r="X18" s="11">
        <v>6.5533827617728804</v>
      </c>
      <c r="Y18" s="11">
        <v>7.1842146258599477</v>
      </c>
      <c r="Z18" s="11">
        <v>7.7556061828727874</v>
      </c>
      <c r="AA18" s="11">
        <v>7.6550487334110109</v>
      </c>
      <c r="AB18" s="11">
        <v>8.4188907924794734</v>
      </c>
      <c r="AC18" s="11"/>
      <c r="AD18" s="11">
        <f t="shared" si="4"/>
        <v>0.663284609606686</v>
      </c>
      <c r="AE18" s="11">
        <f>'RD T1'!T46</f>
        <v>4.3104924197730439</v>
      </c>
      <c r="AF18" s="11">
        <f t="shared" si="7"/>
        <v>4.9737770293797299</v>
      </c>
    </row>
    <row r="19" spans="1:32" x14ac:dyDescent="0.2">
      <c r="A19" s="10" t="str">
        <f>name!D15</f>
        <v>41 Administrative occupations</v>
      </c>
      <c r="B19" s="11">
        <v>27.085514244856661</v>
      </c>
      <c r="C19" s="11">
        <v>26.203637512835957</v>
      </c>
      <c r="D19" s="11">
        <v>28.608945344530245</v>
      </c>
      <c r="E19" s="11">
        <v>26.363067187719579</v>
      </c>
      <c r="F19" s="11">
        <v>25.524594704361323</v>
      </c>
      <c r="G19" s="11"/>
      <c r="H19" s="11">
        <f t="shared" si="2"/>
        <v>-3.0843506401689211</v>
      </c>
      <c r="I19" s="11">
        <f>'RD T1'!E18</f>
        <v>12.83415330360668</v>
      </c>
      <c r="J19" s="11">
        <f t="shared" si="5"/>
        <v>9.7498026634377588</v>
      </c>
      <c r="L19" s="10" t="str">
        <f>name!D15</f>
        <v>41 Administrative occupations</v>
      </c>
      <c r="M19" s="11">
        <v>9.6470369858272367</v>
      </c>
      <c r="N19" s="11">
        <v>9.2465153153856541</v>
      </c>
      <c r="O19" s="11">
        <v>11.316966922255245</v>
      </c>
      <c r="P19" s="11">
        <v>10.873499703351579</v>
      </c>
      <c r="Q19" s="11">
        <v>12.003247738437741</v>
      </c>
      <c r="R19" s="11"/>
      <c r="S19" s="11">
        <f t="shared" si="3"/>
        <v>0.68628081618249581</v>
      </c>
      <c r="T19" s="11">
        <f>'RD T1'!T18</f>
        <v>4.2790095049707535</v>
      </c>
      <c r="U19" s="11">
        <f t="shared" si="6"/>
        <v>4.9652903211532493</v>
      </c>
      <c r="W19" s="10" t="str">
        <f>name!D15</f>
        <v>41 Administrative occupations</v>
      </c>
      <c r="X19" s="11">
        <v>17.438477259029423</v>
      </c>
      <c r="Y19" s="11">
        <v>16.957122197450317</v>
      </c>
      <c r="Z19" s="11">
        <v>17.29197842227499</v>
      </c>
      <c r="AA19" s="11">
        <v>15.48956748436801</v>
      </c>
      <c r="AB19" s="11">
        <v>13.521346965923563</v>
      </c>
      <c r="AC19" s="11"/>
      <c r="AD19" s="11">
        <f t="shared" si="4"/>
        <v>-3.7706314563514276</v>
      </c>
      <c r="AE19" s="11">
        <f>'RD T1'!T47</f>
        <v>8.5551437986359282</v>
      </c>
      <c r="AF19" s="11">
        <f t="shared" si="7"/>
        <v>4.7845123422845006</v>
      </c>
    </row>
    <row r="20" spans="1:32" x14ac:dyDescent="0.2">
      <c r="A20" s="10" t="str">
        <f>name!D16</f>
        <v>42 Secretarial and related occupations</v>
      </c>
      <c r="B20" s="11">
        <v>6.605313214973429</v>
      </c>
      <c r="C20" s="11">
        <v>5.9450802408076004</v>
      </c>
      <c r="D20" s="11">
        <v>5.9832867589661127</v>
      </c>
      <c r="E20" s="11">
        <v>6.4786655325620908</v>
      </c>
      <c r="F20" s="11">
        <v>5.174244693072211</v>
      </c>
      <c r="G20" s="11"/>
      <c r="H20" s="11">
        <f t="shared" si="2"/>
        <v>-0.80904206589390171</v>
      </c>
      <c r="I20" s="11">
        <f>'RD T1'!E19</f>
        <v>3.152546233511381</v>
      </c>
      <c r="J20" s="11">
        <f t="shared" si="5"/>
        <v>2.3435041676174793</v>
      </c>
      <c r="L20" s="10" t="str">
        <f>name!D16</f>
        <v>42 Secretarial and related occupations</v>
      </c>
      <c r="M20" s="11">
        <v>0.58172200700439514</v>
      </c>
      <c r="N20" s="11">
        <v>0.45245069506862207</v>
      </c>
      <c r="O20" s="11">
        <v>0.45401126069543429</v>
      </c>
      <c r="P20" s="11">
        <v>0.59871486389262918</v>
      </c>
      <c r="Q20" s="11">
        <v>0.73018564455451829</v>
      </c>
      <c r="R20" s="11"/>
      <c r="S20" s="11">
        <f t="shared" si="3"/>
        <v>0.27617438385908399</v>
      </c>
      <c r="T20" s="11">
        <f>'RD T1'!T19</f>
        <v>0.21146840118615279</v>
      </c>
      <c r="U20" s="11">
        <f t="shared" si="6"/>
        <v>0.48764278504523678</v>
      </c>
      <c r="W20" s="10" t="str">
        <f>name!D16</f>
        <v>42 Secretarial and related occupations</v>
      </c>
      <c r="X20" s="11">
        <v>6.0235912079690328</v>
      </c>
      <c r="Y20" s="11">
        <v>5.4926295457389793</v>
      </c>
      <c r="Z20" s="11">
        <v>5.5292754982706773</v>
      </c>
      <c r="AA20" s="11">
        <v>5.879950668669462</v>
      </c>
      <c r="AB20" s="11">
        <v>4.4440590485176905</v>
      </c>
      <c r="AC20" s="11"/>
      <c r="AD20" s="11">
        <f t="shared" si="4"/>
        <v>-1.0852164497529868</v>
      </c>
      <c r="AE20" s="11">
        <f>'RD T1'!T48</f>
        <v>2.9410778323252287</v>
      </c>
      <c r="AF20" s="11">
        <f t="shared" si="7"/>
        <v>1.8558613825722419</v>
      </c>
    </row>
    <row r="21" spans="1:32" x14ac:dyDescent="0.2">
      <c r="A21" s="10" t="str">
        <f>name!D17</f>
        <v>51 Skilled agricultural and related trades</v>
      </c>
      <c r="B21" s="11">
        <v>4.4978205215690243</v>
      </c>
      <c r="C21" s="11">
        <v>4.4308893045332773</v>
      </c>
      <c r="D21" s="11">
        <v>3.6401456231250142</v>
      </c>
      <c r="E21" s="11">
        <v>3.6602455087977721</v>
      </c>
      <c r="F21" s="11">
        <v>3.963526752932057</v>
      </c>
      <c r="G21" s="11"/>
      <c r="H21" s="11">
        <f t="shared" si="2"/>
        <v>0.32338112980704281</v>
      </c>
      <c r="I21" s="11">
        <f>'RD T1'!E20</f>
        <v>2.0927218002548429</v>
      </c>
      <c r="J21" s="11">
        <f t="shared" si="5"/>
        <v>2.4161029300618857</v>
      </c>
      <c r="L21" s="10" t="str">
        <f>name!D17</f>
        <v>51 Skilled agricultural and related trades</v>
      </c>
      <c r="M21" s="11">
        <v>3.8988809829787896</v>
      </c>
      <c r="N21" s="11">
        <v>3.5302524492797938</v>
      </c>
      <c r="O21" s="11">
        <v>3.0605891103355738</v>
      </c>
      <c r="P21" s="11">
        <v>3.0225124608740219</v>
      </c>
      <c r="Q21" s="11">
        <v>3.148590713265802</v>
      </c>
      <c r="R21" s="11"/>
      <c r="S21" s="11">
        <f t="shared" si="3"/>
        <v>8.8001602930228184E-2</v>
      </c>
      <c r="T21" s="11">
        <f>'RD T1'!T20</f>
        <v>1.6377705311181485</v>
      </c>
      <c r="U21" s="11">
        <f t="shared" si="6"/>
        <v>1.7257721340483767</v>
      </c>
      <c r="W21" s="10" t="str">
        <f>name!D17</f>
        <v>51 Skilled agricultural and related trades</v>
      </c>
      <c r="X21" s="11">
        <v>0.59893953859023741</v>
      </c>
      <c r="Y21" s="11">
        <v>0.90063685525348469</v>
      </c>
      <c r="Z21" s="11">
        <v>0.57955651278943487</v>
      </c>
      <c r="AA21" s="11">
        <v>0.63773304792375196</v>
      </c>
      <c r="AB21" s="11">
        <v>0.81493603966625539</v>
      </c>
      <c r="AC21" s="11"/>
      <c r="AD21" s="11">
        <f t="shared" si="4"/>
        <v>0.23537952687682051</v>
      </c>
      <c r="AE21" s="11">
        <f>'RD T1'!T49</f>
        <v>0.45495126913669448</v>
      </c>
      <c r="AF21" s="11">
        <f t="shared" si="7"/>
        <v>0.69033079601351499</v>
      </c>
    </row>
    <row r="22" spans="1:32" x14ac:dyDescent="0.2">
      <c r="A22" s="10" t="str">
        <f>name!D18</f>
        <v>52 Skilled metal, electrical and electronic trades</v>
      </c>
      <c r="B22" s="11">
        <v>11.719876373159341</v>
      </c>
      <c r="C22" s="11">
        <v>11.871823681148014</v>
      </c>
      <c r="D22" s="11">
        <v>11.012458331913013</v>
      </c>
      <c r="E22" s="11">
        <v>10.645518944807165</v>
      </c>
      <c r="F22" s="11">
        <v>9.806288988408971</v>
      </c>
      <c r="G22" s="11"/>
      <c r="H22" s="11">
        <f t="shared" si="2"/>
        <v>-1.2061693435040421</v>
      </c>
      <c r="I22" s="11">
        <f>'RD T1'!E21</f>
        <v>3.9472959871507785</v>
      </c>
      <c r="J22" s="11">
        <f t="shared" si="5"/>
        <v>2.7411266436467363</v>
      </c>
      <c r="L22" s="10" t="str">
        <f>name!D18</f>
        <v>52 Skilled metal, electrical and electronic trades</v>
      </c>
      <c r="M22" s="11">
        <v>11.537187351558167</v>
      </c>
      <c r="N22" s="11">
        <v>11.575227619517886</v>
      </c>
      <c r="O22" s="11">
        <v>10.767631899416054</v>
      </c>
      <c r="P22" s="11">
        <v>10.103407577060686</v>
      </c>
      <c r="Q22" s="11">
        <v>9.1272149637295978</v>
      </c>
      <c r="R22" s="11"/>
      <c r="S22" s="11">
        <f t="shared" si="3"/>
        <v>-1.6404169356864564</v>
      </c>
      <c r="T22" s="11">
        <f>'RD T1'!T21</f>
        <v>3.6260715706671816</v>
      </c>
      <c r="U22" s="11">
        <f t="shared" si="6"/>
        <v>1.9856546349807251</v>
      </c>
      <c r="W22" s="10" t="str">
        <f>name!D18</f>
        <v>52 Skilled metal, electrical and electronic trades</v>
      </c>
      <c r="X22" s="11">
        <v>0.18268902160116962</v>
      </c>
      <c r="Y22" s="11">
        <v>0.29659606163012281</v>
      </c>
      <c r="Z22" s="11">
        <v>0.24482643249695482</v>
      </c>
      <c r="AA22" s="11">
        <v>0.54211136774646695</v>
      </c>
      <c r="AB22" s="11">
        <v>0.67907402467936084</v>
      </c>
      <c r="AC22" s="11"/>
      <c r="AD22" s="11">
        <f t="shared" si="4"/>
        <v>0.43424759218240605</v>
      </c>
      <c r="AE22" s="11">
        <f>'RD T1'!T50</f>
        <v>0.32122441648359706</v>
      </c>
      <c r="AF22" s="11">
        <f t="shared" si="7"/>
        <v>0.75547200866600317</v>
      </c>
    </row>
    <row r="23" spans="1:32" x14ac:dyDescent="0.2">
      <c r="A23" s="10" t="str">
        <f>name!D19</f>
        <v>53 Skilled construction and building trades</v>
      </c>
      <c r="B23" s="11">
        <v>10.656801644880462</v>
      </c>
      <c r="C23" s="11">
        <v>10.48758786202473</v>
      </c>
      <c r="D23" s="11">
        <v>9.2520667618556107</v>
      </c>
      <c r="E23" s="11">
        <v>9.1222660102569613</v>
      </c>
      <c r="F23" s="11">
        <v>7.9579316861206371</v>
      </c>
      <c r="G23" s="11"/>
      <c r="H23" s="11">
        <f t="shared" si="2"/>
        <v>-1.2941350757349737</v>
      </c>
      <c r="I23" s="11">
        <f>'RD T1'!E22</f>
        <v>3.6342251819907645</v>
      </c>
      <c r="J23" s="11">
        <f t="shared" si="5"/>
        <v>2.3400901062557908</v>
      </c>
      <c r="L23" s="10" t="str">
        <f>name!D19</f>
        <v>53 Skilled construction and building trades</v>
      </c>
      <c r="M23" s="11">
        <v>10.566463048198894</v>
      </c>
      <c r="N23" s="11">
        <v>10.380542408997526</v>
      </c>
      <c r="O23" s="11">
        <v>9.074036315153144</v>
      </c>
      <c r="P23" s="11">
        <v>8.9473476308404063</v>
      </c>
      <c r="Q23" s="11">
        <v>7.7646725691798748</v>
      </c>
      <c r="R23" s="11"/>
      <c r="S23" s="11">
        <f t="shared" si="3"/>
        <v>-1.3093637459732692</v>
      </c>
      <c r="T23" s="11">
        <f>'RD T1'!T22</f>
        <v>3.5358981973848707</v>
      </c>
      <c r="U23" s="11">
        <f t="shared" si="6"/>
        <v>2.2265344514116014</v>
      </c>
      <c r="W23" s="10" t="str">
        <f>name!D19</f>
        <v>53 Skilled construction and building trades</v>
      </c>
      <c r="X23" s="11">
        <v>9.0338596681552266E-2</v>
      </c>
      <c r="Y23" s="11">
        <v>0.10704545302721866</v>
      </c>
      <c r="Z23" s="11">
        <v>0.17803044670246895</v>
      </c>
      <c r="AA23" s="11">
        <v>0.17491837941654662</v>
      </c>
      <c r="AB23" s="11">
        <v>0.19325911694076855</v>
      </c>
      <c r="AC23" s="11"/>
      <c r="AD23" s="11">
        <f t="shared" si="4"/>
        <v>1.5228670238299602E-2</v>
      </c>
      <c r="AE23" s="11">
        <f>'RD T1'!T51</f>
        <v>9.832698460589398E-2</v>
      </c>
      <c r="AF23" s="11">
        <f t="shared" si="7"/>
        <v>0.11355565484419358</v>
      </c>
    </row>
    <row r="24" spans="1:32" x14ac:dyDescent="0.2">
      <c r="A24" s="10" t="str">
        <f>name!D20</f>
        <v>54 Textiles, printing and other skilled trades</v>
      </c>
      <c r="B24" s="11">
        <v>6.7914841652563451</v>
      </c>
      <c r="C24" s="11">
        <v>5.8559567322297639</v>
      </c>
      <c r="D24" s="11">
        <v>5.7697879934135932</v>
      </c>
      <c r="E24" s="11">
        <v>5.4767735440858702</v>
      </c>
      <c r="F24" s="11">
        <v>5.0671770329444561</v>
      </c>
      <c r="G24" s="11"/>
      <c r="H24" s="11">
        <f t="shared" si="2"/>
        <v>-0.70261096046913707</v>
      </c>
      <c r="I24" s="11">
        <f>'RD T1'!E23</f>
        <v>2.2438213369226361</v>
      </c>
      <c r="J24" s="11">
        <f t="shared" si="5"/>
        <v>1.541210376453499</v>
      </c>
      <c r="L24" s="10" t="str">
        <f>name!D20</f>
        <v>54 Textiles, printing and other skilled trades</v>
      </c>
      <c r="M24" s="11">
        <v>4.4151967816123632</v>
      </c>
      <c r="N24" s="11">
        <v>3.7070450635186831</v>
      </c>
      <c r="O24" s="11">
        <v>3.4754846483580546</v>
      </c>
      <c r="P24" s="11">
        <v>3.2994886104249157</v>
      </c>
      <c r="Q24" s="11">
        <v>2.9458501244188198</v>
      </c>
      <c r="R24" s="11"/>
      <c r="S24" s="11">
        <f t="shared" si="3"/>
        <v>-0.52963452393923482</v>
      </c>
      <c r="T24" s="11">
        <f>'RD T1'!T23</f>
        <v>0.98320969188245488</v>
      </c>
      <c r="U24" s="11">
        <f t="shared" si="6"/>
        <v>0.45357516794322006</v>
      </c>
      <c r="W24" s="10" t="str">
        <f>name!D20</f>
        <v>54 Textiles, printing and other skilled trades</v>
      </c>
      <c r="X24" s="11">
        <v>2.3762873836439824</v>
      </c>
      <c r="Y24" s="11">
        <v>2.1489116687110834</v>
      </c>
      <c r="Z24" s="11">
        <v>2.2943033450555466</v>
      </c>
      <c r="AA24" s="11">
        <v>2.1772849336609514</v>
      </c>
      <c r="AB24" s="11">
        <v>2.1213269085256354</v>
      </c>
      <c r="AC24" s="11"/>
      <c r="AD24" s="11">
        <f t="shared" si="4"/>
        <v>-0.17297643652991113</v>
      </c>
      <c r="AE24" s="11">
        <f>'RD T1'!T52</f>
        <v>1.2606116450401812</v>
      </c>
      <c r="AF24" s="11">
        <f t="shared" si="7"/>
        <v>1.0876352085102701</v>
      </c>
    </row>
    <row r="25" spans="1:32" x14ac:dyDescent="0.2">
      <c r="A25" s="10" t="str">
        <f>name!D21</f>
        <v>61 Caring personal service occupations</v>
      </c>
      <c r="B25" s="11">
        <v>21.757851123422402</v>
      </c>
      <c r="C25" s="11">
        <v>21.433339264211902</v>
      </c>
      <c r="D25" s="11">
        <v>20.938179782148264</v>
      </c>
      <c r="E25" s="11">
        <v>22.697369883831378</v>
      </c>
      <c r="F25" s="11">
        <v>25.214420622043729</v>
      </c>
      <c r="G25" s="11"/>
      <c r="H25" s="11">
        <f t="shared" si="2"/>
        <v>4.2762408398954648</v>
      </c>
      <c r="I25" s="11">
        <f>'RD T1'!E24</f>
        <v>13.232598245155579</v>
      </c>
      <c r="J25" s="11">
        <f t="shared" si="5"/>
        <v>17.508839085051044</v>
      </c>
      <c r="L25" s="10" t="str">
        <f>name!D21</f>
        <v>61 Caring personal service occupations</v>
      </c>
      <c r="M25" s="11">
        <v>2.8320920441868167</v>
      </c>
      <c r="N25" s="11">
        <v>2.9834186609337325</v>
      </c>
      <c r="O25" s="11">
        <v>2.917682199319358</v>
      </c>
      <c r="P25" s="11">
        <v>3.6042109804550426</v>
      </c>
      <c r="Q25" s="11">
        <v>4.2313028113442099</v>
      </c>
      <c r="R25" s="11"/>
      <c r="S25" s="11">
        <f t="shared" si="3"/>
        <v>1.3136206120248519</v>
      </c>
      <c r="T25" s="11">
        <f>'RD T1'!T24</f>
        <v>1.6584643631345521</v>
      </c>
      <c r="U25" s="11">
        <f t="shared" si="6"/>
        <v>2.9720849751594041</v>
      </c>
      <c r="W25" s="10" t="str">
        <f>name!D21</f>
        <v>61 Caring personal service occupations</v>
      </c>
      <c r="X25" s="11">
        <v>18.92575907923559</v>
      </c>
      <c r="Y25" s="11">
        <v>18.449920603278176</v>
      </c>
      <c r="Z25" s="11">
        <v>18.020497582828906</v>
      </c>
      <c r="AA25" s="11">
        <v>19.093158903376334</v>
      </c>
      <c r="AB25" s="11">
        <v>20.983117810699518</v>
      </c>
      <c r="AC25" s="11"/>
      <c r="AD25" s="11">
        <f t="shared" si="4"/>
        <v>2.9626202278706124</v>
      </c>
      <c r="AE25" s="11">
        <f>'RD T1'!T53</f>
        <v>11.574133882021025</v>
      </c>
      <c r="AF25" s="11">
        <f t="shared" si="7"/>
        <v>14.536754109891637</v>
      </c>
    </row>
    <row r="26" spans="1:32" x14ac:dyDescent="0.2">
      <c r="A26" s="10" t="str">
        <f>name!D22</f>
        <v>62 Leisure, travel and related personal service occupations</v>
      </c>
      <c r="B26" s="11">
        <v>5.5692188120519122</v>
      </c>
      <c r="C26" s="11">
        <v>6.6048926446344787</v>
      </c>
      <c r="D26" s="11">
        <v>6.3325438769304263</v>
      </c>
      <c r="E26" s="11">
        <v>5.9533607186826636</v>
      </c>
      <c r="F26" s="11">
        <v>5.75340391912356</v>
      </c>
      <c r="G26" s="11"/>
      <c r="H26" s="11">
        <f t="shared" si="2"/>
        <v>-0.57913995780686633</v>
      </c>
      <c r="I26" s="11">
        <f>'RD T1'!E25</f>
        <v>2.9523978309481644</v>
      </c>
      <c r="J26" s="11">
        <f t="shared" si="5"/>
        <v>2.3732578731412981</v>
      </c>
      <c r="L26" s="10" t="str">
        <f>name!D22</f>
        <v>62 Leisure, travel and related personal service occupations</v>
      </c>
      <c r="M26" s="11">
        <v>1.5617609450840977</v>
      </c>
      <c r="N26" s="11">
        <v>1.8471605168972323</v>
      </c>
      <c r="O26" s="11">
        <v>1.9394557901148757</v>
      </c>
      <c r="P26" s="11">
        <v>1.906584896671383</v>
      </c>
      <c r="Q26" s="11">
        <v>2.0455572818790526</v>
      </c>
      <c r="R26" s="11"/>
      <c r="S26" s="11">
        <f t="shared" si="3"/>
        <v>0.10610149176417694</v>
      </c>
      <c r="T26" s="11">
        <f>'RD T1'!T25</f>
        <v>0.85045740955928717</v>
      </c>
      <c r="U26" s="11">
        <f t="shared" si="6"/>
        <v>0.95655890132346411</v>
      </c>
      <c r="W26" s="10" t="str">
        <f>name!D22</f>
        <v>62 Leisure, travel and related personal service occupations</v>
      </c>
      <c r="X26" s="11">
        <v>4.0074578669678234</v>
      </c>
      <c r="Y26" s="11">
        <v>4.7577321277372455</v>
      </c>
      <c r="Z26" s="11">
        <v>4.3930880868155509</v>
      </c>
      <c r="AA26" s="11">
        <v>4.0467758220112833</v>
      </c>
      <c r="AB26" s="11">
        <v>3.7078466372444994</v>
      </c>
      <c r="AC26" s="11"/>
      <c r="AD26" s="11">
        <f t="shared" si="4"/>
        <v>-0.68524144957105149</v>
      </c>
      <c r="AE26" s="11">
        <f>'RD T1'!T54</f>
        <v>2.1019404213888775</v>
      </c>
      <c r="AF26" s="11">
        <f t="shared" si="7"/>
        <v>1.416698971817826</v>
      </c>
    </row>
    <row r="27" spans="1:32" x14ac:dyDescent="0.2">
      <c r="A27" s="10" t="str">
        <f>name!D23</f>
        <v>63 Community and civil enforcement occupations</v>
      </c>
      <c r="B27" s="11">
        <v>0.30313209904742583</v>
      </c>
      <c r="C27" s="11">
        <v>0.25932627255514901</v>
      </c>
      <c r="D27" s="11">
        <v>0.33449329598229283</v>
      </c>
      <c r="E27" s="11">
        <v>0.27744083252596918</v>
      </c>
      <c r="F27" s="11">
        <v>0.29838413577244421</v>
      </c>
      <c r="G27" s="11"/>
      <c r="H27" s="11">
        <f t="shared" si="2"/>
        <v>-3.6109160209848612E-2</v>
      </c>
      <c r="I27" s="11">
        <f>'RD T1'!E26</f>
        <v>0.14028708846772728</v>
      </c>
      <c r="J27" s="11">
        <f t="shared" si="5"/>
        <v>0.10417792825787867</v>
      </c>
      <c r="L27" s="10" t="str">
        <f>name!D23</f>
        <v>63 Community and civil enforcement occupations</v>
      </c>
      <c r="M27" s="11">
        <v>0.23068825279021224</v>
      </c>
      <c r="N27" s="11">
        <v>0.17525279036154082</v>
      </c>
      <c r="O27" s="11">
        <v>0.26087290988903367</v>
      </c>
      <c r="P27" s="11">
        <v>0.17896536744041067</v>
      </c>
      <c r="Q27" s="11">
        <v>0.20276378167937548</v>
      </c>
      <c r="R27" s="11"/>
      <c r="S27" s="11">
        <f t="shared" si="3"/>
        <v>-5.810912820965819E-2</v>
      </c>
      <c r="T27" s="11">
        <f>'RD T1'!T26</f>
        <v>8.0569069829749304E-2</v>
      </c>
      <c r="U27" s="11">
        <f t="shared" si="6"/>
        <v>2.2459941620091115E-2</v>
      </c>
      <c r="W27" s="10" t="str">
        <f>name!D23</f>
        <v>63 Community and civil enforcement occupations</v>
      </c>
      <c r="X27" s="11">
        <v>7.2443846257213854E-2</v>
      </c>
      <c r="Y27" s="11">
        <v>8.407348219360819E-2</v>
      </c>
      <c r="Z27" s="11">
        <v>7.3620386093259396E-2</v>
      </c>
      <c r="AA27" s="11">
        <v>9.8475465085558656E-2</v>
      </c>
      <c r="AB27" s="11">
        <v>9.5620354093068474E-2</v>
      </c>
      <c r="AC27" s="11"/>
      <c r="AD27" s="11">
        <f t="shared" si="4"/>
        <v>2.1999967999809078E-2</v>
      </c>
      <c r="AE27" s="11">
        <f>'RD T1'!T55</f>
        <v>5.9718018637977974E-2</v>
      </c>
      <c r="AF27" s="11">
        <f t="shared" si="7"/>
        <v>8.1717986637787052E-2</v>
      </c>
    </row>
    <row r="28" spans="1:32" x14ac:dyDescent="0.2">
      <c r="A28" s="10" t="str">
        <f>name!D24</f>
        <v>71 Sales occupations</v>
      </c>
      <c r="B28" s="11">
        <v>18.650408037149205</v>
      </c>
      <c r="C28" s="11">
        <v>18.887416246572549</v>
      </c>
      <c r="D28" s="11">
        <v>18.294150543504074</v>
      </c>
      <c r="E28" s="11">
        <v>16.63593867715807</v>
      </c>
      <c r="F28" s="11">
        <v>15.619433164597496</v>
      </c>
      <c r="G28" s="11"/>
      <c r="H28" s="11">
        <f t="shared" si="2"/>
        <v>-2.6747173789065783</v>
      </c>
      <c r="I28" s="11">
        <f>'RD T1'!E27</f>
        <v>7.6212809289254535</v>
      </c>
      <c r="J28" s="11">
        <f t="shared" si="5"/>
        <v>4.9465635500188752</v>
      </c>
      <c r="L28" s="10" t="str">
        <f>name!D24</f>
        <v>71 Sales occupations</v>
      </c>
      <c r="M28" s="11">
        <v>6.9046070153256114</v>
      </c>
      <c r="N28" s="11">
        <v>7.8584166085342755</v>
      </c>
      <c r="O28" s="11">
        <v>7.5298901072522106</v>
      </c>
      <c r="P28" s="11">
        <v>7.001923290966146</v>
      </c>
      <c r="Q28" s="11">
        <v>6.8631049963452728</v>
      </c>
      <c r="R28" s="11"/>
      <c r="S28" s="11">
        <f t="shared" si="3"/>
        <v>-0.66678511090693782</v>
      </c>
      <c r="T28" s="11">
        <f>'RD T1'!T27</f>
        <v>2.3683822462626924</v>
      </c>
      <c r="U28" s="11">
        <f t="shared" si="6"/>
        <v>1.7015971353557546</v>
      </c>
      <c r="W28" s="10" t="str">
        <f>name!D24</f>
        <v>71 Sales occupations</v>
      </c>
      <c r="X28" s="11">
        <v>11.745801021823626</v>
      </c>
      <c r="Y28" s="11">
        <v>11.028999638038304</v>
      </c>
      <c r="Z28" s="11">
        <v>10.764260436251895</v>
      </c>
      <c r="AA28" s="11">
        <v>9.6340153861919315</v>
      </c>
      <c r="AB28" s="11">
        <v>8.7563281682522192</v>
      </c>
      <c r="AC28" s="11"/>
      <c r="AD28" s="11">
        <f t="shared" si="4"/>
        <v>-2.0079322679996761</v>
      </c>
      <c r="AE28" s="11">
        <f>'RD T1'!T56</f>
        <v>5.2528986826627602</v>
      </c>
      <c r="AF28" s="11">
        <f t="shared" si="7"/>
        <v>3.2449664146630841</v>
      </c>
    </row>
    <row r="29" spans="1:32" x14ac:dyDescent="0.2">
      <c r="A29" s="10" t="str">
        <f>name!D25</f>
        <v>72 Customer service occupations</v>
      </c>
      <c r="B29" s="11">
        <v>4.5292800138036116</v>
      </c>
      <c r="C29" s="11">
        <v>4.8653799074815467</v>
      </c>
      <c r="D29" s="11">
        <v>5.2704792022378566</v>
      </c>
      <c r="E29" s="11">
        <v>6.7857669323046412</v>
      </c>
      <c r="F29" s="11">
        <v>7.8389302869473605</v>
      </c>
      <c r="G29" s="11"/>
      <c r="H29" s="11">
        <f t="shared" si="2"/>
        <v>2.5684510847095039</v>
      </c>
      <c r="I29" s="11">
        <f>'RD T1'!E28</f>
        <v>3.1151660978828142</v>
      </c>
      <c r="J29" s="11">
        <f t="shared" si="5"/>
        <v>5.6836171825923181</v>
      </c>
      <c r="L29" s="10" t="str">
        <f>name!D25</f>
        <v>72 Customer service occupations</v>
      </c>
      <c r="M29" s="11">
        <v>2.0459552234713074</v>
      </c>
      <c r="N29" s="11">
        <v>1.9622486003416055</v>
      </c>
      <c r="O29" s="11">
        <v>2.4222493678029702</v>
      </c>
      <c r="P29" s="11">
        <v>3.3542100767754675</v>
      </c>
      <c r="Q29" s="11">
        <v>4.0063191564668843</v>
      </c>
      <c r="R29" s="11"/>
      <c r="S29" s="11">
        <f t="shared" si="3"/>
        <v>1.5840697886639141</v>
      </c>
      <c r="T29" s="11">
        <f>'RD T1'!T28</f>
        <v>1.2062299788866437</v>
      </c>
      <c r="U29" s="11">
        <f t="shared" si="6"/>
        <v>2.7902997675505579</v>
      </c>
      <c r="W29" s="10" t="str">
        <f>name!D25</f>
        <v>72 Customer service occupations</v>
      </c>
      <c r="X29" s="11">
        <v>2.483324790332305</v>
      </c>
      <c r="Y29" s="11">
        <v>2.9031313071399469</v>
      </c>
      <c r="Z29" s="11">
        <v>2.8482298344348917</v>
      </c>
      <c r="AA29" s="11">
        <v>3.4315568555291778</v>
      </c>
      <c r="AB29" s="11">
        <v>3.8326111304804726</v>
      </c>
      <c r="AC29" s="11"/>
      <c r="AD29" s="11">
        <f t="shared" si="4"/>
        <v>0.98438129604558089</v>
      </c>
      <c r="AE29" s="11">
        <f>'RD T1'!T57</f>
        <v>1.9089361189961707</v>
      </c>
      <c r="AF29" s="11">
        <f t="shared" si="7"/>
        <v>2.8933174150417518</v>
      </c>
    </row>
    <row r="30" spans="1:32" x14ac:dyDescent="0.2">
      <c r="A30" s="10" t="str">
        <f>name!D26</f>
        <v>81 Process, plant and machine operatives</v>
      </c>
      <c r="B30" s="11">
        <v>12.43029917434724</v>
      </c>
      <c r="C30" s="11">
        <v>12.13202999782802</v>
      </c>
      <c r="D30" s="11">
        <v>11.32990172766587</v>
      </c>
      <c r="E30" s="11">
        <v>13.208796892851009</v>
      </c>
      <c r="F30" s="11">
        <v>12.369176600298784</v>
      </c>
      <c r="G30" s="11"/>
      <c r="H30" s="11">
        <f t="shared" si="2"/>
        <v>1.0392748726329142</v>
      </c>
      <c r="I30" s="11">
        <f>'RD T1'!E29</f>
        <v>5.0541766034960016</v>
      </c>
      <c r="J30" s="11">
        <f t="shared" si="5"/>
        <v>6.0934514761289158</v>
      </c>
      <c r="L30" s="10" t="str">
        <f>name!D26</f>
        <v>81 Process, plant and machine operatives</v>
      </c>
      <c r="M30" s="11">
        <v>9.2843450684718807</v>
      </c>
      <c r="N30" s="11">
        <v>8.8821155506239151</v>
      </c>
      <c r="O30" s="11">
        <v>8.4174209713167034</v>
      </c>
      <c r="P30" s="11">
        <v>9.6386286197730247</v>
      </c>
      <c r="Q30" s="11">
        <v>8.9293910650185531</v>
      </c>
      <c r="R30" s="11"/>
      <c r="S30" s="11">
        <f t="shared" si="3"/>
        <v>0.51197009370184965</v>
      </c>
      <c r="T30" s="11">
        <f>'RD T1'!T29</f>
        <v>3.3085594899993089</v>
      </c>
      <c r="U30" s="11">
        <f t="shared" si="6"/>
        <v>3.8205295837011586</v>
      </c>
      <c r="W30" s="10" t="str">
        <f>name!D26</f>
        <v>81 Process, plant and machine operatives</v>
      </c>
      <c r="X30" s="11">
        <v>3.1459541058753504</v>
      </c>
      <c r="Y30" s="11">
        <v>3.2499144472041124</v>
      </c>
      <c r="Z30" s="11">
        <v>2.9124807563491539</v>
      </c>
      <c r="AA30" s="11">
        <v>3.5701682730779885</v>
      </c>
      <c r="AB30" s="11">
        <v>3.4397855352802504</v>
      </c>
      <c r="AC30" s="11"/>
      <c r="AD30" s="11">
        <f t="shared" si="4"/>
        <v>0.52730477893109651</v>
      </c>
      <c r="AE30" s="11">
        <f>'RD T1'!T58</f>
        <v>1.7456171134966929</v>
      </c>
      <c r="AF30" s="11">
        <f t="shared" si="7"/>
        <v>2.2729218924277896</v>
      </c>
    </row>
    <row r="31" spans="1:32" x14ac:dyDescent="0.2">
      <c r="A31" s="10" t="str">
        <f>name!D27</f>
        <v>82 Transport and mobile machine drivers and operatives</v>
      </c>
      <c r="B31" s="11">
        <v>10.865863207799656</v>
      </c>
      <c r="C31" s="11">
        <v>10.598184617334416</v>
      </c>
      <c r="D31" s="11">
        <v>10.092584222173008</v>
      </c>
      <c r="E31" s="11">
        <v>10.47032926763076</v>
      </c>
      <c r="F31" s="11">
        <v>10.070552699857519</v>
      </c>
      <c r="G31" s="11"/>
      <c r="H31" s="11">
        <f t="shared" si="2"/>
        <v>-2.2031522315488772E-2</v>
      </c>
      <c r="I31" s="11">
        <f>'RD T1'!E30</f>
        <v>5.383700983475272</v>
      </c>
      <c r="J31" s="11">
        <f t="shared" si="5"/>
        <v>5.3616694611597833</v>
      </c>
      <c r="L31" s="10" t="str">
        <f>name!D27</f>
        <v>82 Transport and mobile machine drivers and operatives</v>
      </c>
      <c r="M31" s="11">
        <v>10.317133560648079</v>
      </c>
      <c r="N31" s="11">
        <v>10.106500823303859</v>
      </c>
      <c r="O31" s="11">
        <v>9.5972673543586158</v>
      </c>
      <c r="P31" s="11">
        <v>9.7343111910973033</v>
      </c>
      <c r="Q31" s="11">
        <v>9.2345681880998622</v>
      </c>
      <c r="R31" s="11"/>
      <c r="S31" s="11">
        <f t="shared" si="3"/>
        <v>-0.36269916625875354</v>
      </c>
      <c r="T31" s="11">
        <f>'RD T1'!T30</f>
        <v>4.9020938851189619</v>
      </c>
      <c r="U31" s="11">
        <f t="shared" si="6"/>
        <v>4.5393947188602084</v>
      </c>
      <c r="W31" s="10" t="str">
        <f>name!D27</f>
        <v>82 Transport and mobile machine drivers and operatives</v>
      </c>
      <c r="X31" s="11">
        <v>0.54872964715157191</v>
      </c>
      <c r="Y31" s="11">
        <v>0.49168379403053364</v>
      </c>
      <c r="Z31" s="11">
        <v>0.49531686781438306</v>
      </c>
      <c r="AA31" s="11">
        <v>0.73601807653345985</v>
      </c>
      <c r="AB31" s="11">
        <v>0.83598451175765998</v>
      </c>
      <c r="AC31" s="11"/>
      <c r="AD31" s="11">
        <f t="shared" si="4"/>
        <v>0.34066764394327692</v>
      </c>
      <c r="AE31" s="11">
        <f>'RD T1'!T59</f>
        <v>0.48160709835630855</v>
      </c>
      <c r="AF31" s="11">
        <f t="shared" si="7"/>
        <v>0.82227474229958553</v>
      </c>
    </row>
    <row r="32" spans="1:32" x14ac:dyDescent="0.2">
      <c r="A32" s="10" t="str">
        <f>name!D28</f>
        <v>91 Elementary trades and related occupations</v>
      </c>
      <c r="B32" s="11">
        <v>6.6615203830112906</v>
      </c>
      <c r="C32" s="11">
        <v>5.854249512180389</v>
      </c>
      <c r="D32" s="11">
        <v>5.4124530717085744</v>
      </c>
      <c r="E32" s="11">
        <v>4.3626949643349846</v>
      </c>
      <c r="F32" s="11">
        <v>3.9480785967155696</v>
      </c>
      <c r="G32" s="11"/>
      <c r="H32" s="11">
        <f t="shared" si="2"/>
        <v>-1.4643744749930048</v>
      </c>
      <c r="I32" s="11">
        <f>'RD T1'!E31</f>
        <v>1.7628106136873718</v>
      </c>
      <c r="J32" s="11">
        <f t="shared" si="5"/>
        <v>0.29843613869436703</v>
      </c>
      <c r="L32" s="10" t="str">
        <f>name!D28</f>
        <v>91 Elementary trades and related occupations</v>
      </c>
      <c r="M32" s="11">
        <v>4.8187479111206208</v>
      </c>
      <c r="N32" s="11">
        <v>4.2009003210247675</v>
      </c>
      <c r="O32" s="11">
        <v>4.0682233477843024</v>
      </c>
      <c r="P32" s="11">
        <v>3.2567757577219787</v>
      </c>
      <c r="Q32" s="11">
        <v>2.9400038135697359</v>
      </c>
      <c r="R32" s="11"/>
      <c r="S32" s="11">
        <f t="shared" si="3"/>
        <v>-1.1282195342145664</v>
      </c>
      <c r="T32" s="11">
        <f>'RD T1'!T31</f>
        <v>1.0677985501149392</v>
      </c>
      <c r="U32" s="11">
        <f t="shared" si="6"/>
        <v>-6.0420984099627262E-2</v>
      </c>
      <c r="W32" s="10" t="str">
        <f>name!D28</f>
        <v>91 Elementary trades and related occupations</v>
      </c>
      <c r="X32" s="11">
        <v>1.8427724718906577</v>
      </c>
      <c r="Y32" s="11">
        <v>1.6533491911556197</v>
      </c>
      <c r="Z32" s="11">
        <v>1.3442297239242726</v>
      </c>
      <c r="AA32" s="11">
        <v>1.1059192066130026</v>
      </c>
      <c r="AB32" s="11">
        <v>1.0080747831458352</v>
      </c>
      <c r="AC32" s="11"/>
      <c r="AD32" s="11">
        <f t="shared" si="4"/>
        <v>-0.33615494077843744</v>
      </c>
      <c r="AE32" s="11">
        <f>'RD T1'!T60</f>
        <v>0.6950120635724325</v>
      </c>
      <c r="AF32" s="11">
        <f t="shared" si="7"/>
        <v>0.35885712279399506</v>
      </c>
    </row>
    <row r="33" spans="1:32" x14ac:dyDescent="0.2">
      <c r="A33" s="10" t="str">
        <f>name!D29</f>
        <v>92 Elementary administration and service occupations</v>
      </c>
      <c r="B33" s="11">
        <v>26.353343670238772</v>
      </c>
      <c r="C33" s="11">
        <v>26.540663303740462</v>
      </c>
      <c r="D33" s="11">
        <v>24.42752902835597</v>
      </c>
      <c r="E33" s="11">
        <v>24.128234025829087</v>
      </c>
      <c r="F33" s="11">
        <v>22.061797637572344</v>
      </c>
      <c r="G33" s="11"/>
      <c r="H33" s="11">
        <f t="shared" ref="H33" si="8">F33-D33</f>
        <v>-2.3657313907836262</v>
      </c>
      <c r="I33" s="11">
        <f>'RD T1'!E32</f>
        <v>11.108266412102928</v>
      </c>
      <c r="J33" s="11">
        <f>SUM(H33:I33)</f>
        <v>8.742535021319302</v>
      </c>
      <c r="L33" s="10" t="str">
        <f>name!D29</f>
        <v>92 Elementary administration and service occupations</v>
      </c>
      <c r="M33" s="11">
        <v>13.307224631499212</v>
      </c>
      <c r="N33" s="11">
        <v>13.273645621184629</v>
      </c>
      <c r="O33" s="11">
        <v>12.753653717204521</v>
      </c>
      <c r="P33" s="11">
        <v>13.333781029307726</v>
      </c>
      <c r="Q33" s="11">
        <v>12.599203809999032</v>
      </c>
      <c r="R33" s="11"/>
      <c r="S33" s="11">
        <f t="shared" ref="S33" si="9">Q33-O33</f>
        <v>-0.15444990720548901</v>
      </c>
      <c r="T33" s="11">
        <f>'RD T1'!T32</f>
        <v>5.2106426426881027</v>
      </c>
      <c r="U33" s="11">
        <f t="shared" ref="U33" si="10">SUM(S33:T33)</f>
        <v>5.0561927354826137</v>
      </c>
      <c r="W33" s="10" t="str">
        <f>name!D29</f>
        <v>92 Elementary administration and service occupations</v>
      </c>
      <c r="X33" s="11">
        <v>13.046119038739551</v>
      </c>
      <c r="Y33" s="11">
        <v>13.267017682555847</v>
      </c>
      <c r="Z33" s="11">
        <v>11.673875311151455</v>
      </c>
      <c r="AA33" s="11">
        <v>10.794452996521326</v>
      </c>
      <c r="AB33" s="11">
        <v>9.4625938275733148</v>
      </c>
      <c r="AC33" s="11"/>
      <c r="AD33" s="11">
        <f t="shared" ref="AD33" si="11">AB33-Z33</f>
        <v>-2.2112814835781407</v>
      </c>
      <c r="AE33" s="11">
        <f>'RD T1'!T61</f>
        <v>5.8976237694148281</v>
      </c>
      <c r="AF33" s="11">
        <f t="shared" ref="AF33" si="12">SUM(AD33:AE33)</f>
        <v>3.6863422858366874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272.09100000000001</v>
      </c>
      <c r="C35" s="34">
        <f>SUM(C8:C33)</f>
        <v>283.63700000000017</v>
      </c>
      <c r="D35" s="34">
        <f>SUM(D8:D33)</f>
        <v>287.06000000000006</v>
      </c>
      <c r="E35" s="34">
        <f>SUM(E8:E33)</f>
        <v>289.02700000000016</v>
      </c>
      <c r="F35" s="34">
        <f>SUM(F8:F33)</f>
        <v>295.64899999999994</v>
      </c>
      <c r="G35" s="11"/>
      <c r="H35" s="34">
        <f>F35-D35</f>
        <v>8.5889999999998849</v>
      </c>
      <c r="I35" s="34">
        <f>SUM(I8:I33)</f>
        <v>139.92453998019431</v>
      </c>
      <c r="J35" s="34">
        <f>SUM(J8:J33)</f>
        <v>148.5135399801942</v>
      </c>
      <c r="L35" s="231" t="str">
        <f>name!D3</f>
        <v>All occupations</v>
      </c>
      <c r="M35" s="34">
        <f>SUM(M8:M33)</f>
        <v>143.72506456839787</v>
      </c>
      <c r="N35" s="34">
        <f>SUM(N8:N33)</f>
        <v>149.60973159702203</v>
      </c>
      <c r="O35" s="34">
        <f>SUM(O8:O33)</f>
        <v>152.0607118754979</v>
      </c>
      <c r="P35" s="34">
        <f>SUM(P8:P33)</f>
        <v>152.13716354529805</v>
      </c>
      <c r="Q35" s="34">
        <f>SUM(Q8:Q33)</f>
        <v>153.43828378858112</v>
      </c>
      <c r="R35" s="11"/>
      <c r="S35" s="34">
        <f>Q35-O35</f>
        <v>1.3775719130832158</v>
      </c>
      <c r="T35" s="34">
        <f>SUM(T8:T33)</f>
        <v>61.242608233579283</v>
      </c>
      <c r="U35" s="34">
        <f>SUM(U8:U33)</f>
        <v>62.620180146662463</v>
      </c>
      <c r="W35" s="231" t="str">
        <f>name!D3</f>
        <v>All occupations</v>
      </c>
      <c r="X35" s="34">
        <f>SUM(X8:X33)</f>
        <v>128.36593543160214</v>
      </c>
      <c r="Y35" s="34">
        <f>SUM(Y8:Y33)</f>
        <v>134.02726840297822</v>
      </c>
      <c r="Z35" s="34">
        <f>SUM(Z8:Z33)</f>
        <v>134.9992881245021</v>
      </c>
      <c r="AA35" s="34">
        <f>SUM(AA8:AA33)</f>
        <v>136.88983645470205</v>
      </c>
      <c r="AB35" s="34">
        <f>SUM(AB8:AB33)</f>
        <v>142.21071621141891</v>
      </c>
      <c r="AC35" s="11"/>
      <c r="AD35" s="34">
        <f t="shared" ref="AD35" si="13">AB35-Z35</f>
        <v>7.2114280869168113</v>
      </c>
      <c r="AE35" s="34">
        <f>SUM(AE8:AE33)</f>
        <v>78.681931746614964</v>
      </c>
      <c r="AF35" s="34">
        <f>SUM(AF8:AF33)</f>
        <v>85.893359833531775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Humber (Continued)</v>
      </c>
      <c r="L38" s="19" t="str">
        <f>CONCATENATE(L$1," (Continued)")</f>
        <v>Occupation Table 2.1  Males: Employment Change by Occupation (SOC 2020) and Replacement Demand, 2015-2035, Humber (Continued)</v>
      </c>
      <c r="W38" s="19" t="str">
        <f>CONCATENATE(W$1," (Continued)")</f>
        <v>Occupation Table 2.2  Females: Employment Change by Occupation (SOC 2020) and Replacement Demand, 2015-2035, Humber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5.5595851667793506</v>
      </c>
      <c r="C45" s="173">
        <f t="shared" si="20"/>
        <v>6.4005399684367008</v>
      </c>
      <c r="D45" s="173">
        <f t="shared" si="20"/>
        <v>6.8813831956395806</v>
      </c>
      <c r="E45" s="173">
        <f t="shared" si="20"/>
        <v>6.2774931300102104</v>
      </c>
      <c r="F45" s="173">
        <f t="shared" si="20"/>
        <v>6.671067664873644</v>
      </c>
      <c r="H45" s="68">
        <f t="shared" ref="H45:H70" si="21">IF(D8&gt;0,(H8/D8)*100,0)</f>
        <v>-0.15568608948263488</v>
      </c>
      <c r="I45" s="69">
        <f t="shared" ref="I45:I70" si="22">IF(D8&gt;0,I8/D8*100,0)</f>
        <v>49.302086095085485</v>
      </c>
      <c r="J45" s="69">
        <f t="shared" ref="J45:J70" si="23">IF(D8&gt;0,(J8/D8)*100,0)</f>
        <v>49.14640000560285</v>
      </c>
      <c r="L45" t="str">
        <f t="shared" ref="L45:L70" si="24">L8</f>
        <v>11 Corporate managers and directors</v>
      </c>
      <c r="M45" s="173">
        <f t="shared" ref="M45:Q45" si="25">M8/M$35*100</f>
        <v>7.2048190078642476</v>
      </c>
      <c r="N45" s="173">
        <f t="shared" si="25"/>
        <v>8.0908781068902016</v>
      </c>
      <c r="O45" s="173">
        <f t="shared" si="25"/>
        <v>8.6628790127196034</v>
      </c>
      <c r="P45" s="173">
        <f t="shared" si="25"/>
        <v>7.6381849978722212</v>
      </c>
      <c r="Q45" s="173">
        <f t="shared" si="25"/>
        <v>7.8138705137249502</v>
      </c>
      <c r="S45" s="68">
        <f t="shared" ref="S45:S70" si="26">IF(O8&gt;0,(S8/O8)*100,0)</f>
        <v>-8.9833861686297833</v>
      </c>
      <c r="T45" s="69">
        <f t="shared" ref="T45:T70" si="27">IF(O8&gt;0,T8/O8*100,0)</f>
        <v>42.400844291242137</v>
      </c>
      <c r="U45" s="69">
        <f t="shared" ref="U45:U70" si="28">IF(O8&gt;0,(U8/O8)*100,0)</f>
        <v>33.417458122612359</v>
      </c>
      <c r="W45" t="str">
        <f t="shared" ref="W45:W70" si="29">W8</f>
        <v>11 Corporate managers and directors</v>
      </c>
      <c r="X45" s="173">
        <f t="shared" ref="X45:AB45" si="30">X8/X$35*100</f>
        <v>3.7174972386620535</v>
      </c>
      <c r="Y45" s="173">
        <f t="shared" si="30"/>
        <v>4.5136774052016513</v>
      </c>
      <c r="Z45" s="173">
        <f t="shared" si="30"/>
        <v>4.8747391169050465</v>
      </c>
      <c r="AA45" s="173">
        <f t="shared" si="30"/>
        <v>4.7652420630423471</v>
      </c>
      <c r="AB45" s="173">
        <f t="shared" si="30"/>
        <v>5.4380402777127852</v>
      </c>
      <c r="AD45" s="68">
        <f t="shared" ref="AD45:AD70" si="31">IF(Z8&gt;0,(AD8/Z8)*100,0)</f>
        <v>17.514616282558958</v>
      </c>
      <c r="AE45" s="69">
        <f t="shared" ref="AE45:AE70" si="32">IF(Z8&gt;0,AE8/Z8*100,0)</f>
        <v>63.116219824497456</v>
      </c>
      <c r="AF45" s="69">
        <f t="shared" ref="AF45:AF70" si="33">IF(Z8&gt;0,(AF8/Z8)*100,0)</f>
        <v>80.630836107056396</v>
      </c>
    </row>
    <row r="46" spans="1:32" x14ac:dyDescent="0.2">
      <c r="A46" t="str">
        <f t="shared" si="19"/>
        <v>12 Other managers and proprietors</v>
      </c>
      <c r="B46" s="173">
        <f t="shared" si="20"/>
        <v>2.936325394016162</v>
      </c>
      <c r="C46" s="173">
        <f t="shared" si="20"/>
        <v>3.1190691675247004</v>
      </c>
      <c r="D46" s="173">
        <f t="shared" si="20"/>
        <v>3.1302284532270894</v>
      </c>
      <c r="E46" s="173">
        <f t="shared" si="20"/>
        <v>3.695857032988719</v>
      </c>
      <c r="F46" s="173">
        <f t="shared" si="20"/>
        <v>4.1431206187213272</v>
      </c>
      <c r="H46" s="68">
        <f t="shared" si="21"/>
        <v>36.318649898647166</v>
      </c>
      <c r="I46" s="69">
        <f t="shared" si="22"/>
        <v>69.393893176500512</v>
      </c>
      <c r="J46" s="69">
        <f t="shared" si="23"/>
        <v>105.71254307514768</v>
      </c>
      <c r="L46" t="str">
        <f t="shared" si="24"/>
        <v>12 Other managers and proprietors</v>
      </c>
      <c r="M46" s="173">
        <f t="shared" ref="M46:Q46" si="34">M9/M$35*100</f>
        <v>3.2876885836386025</v>
      </c>
      <c r="N46" s="173">
        <f t="shared" si="34"/>
        <v>3.3610537649956251</v>
      </c>
      <c r="O46" s="173">
        <f t="shared" si="34"/>
        <v>3.3880551277495847</v>
      </c>
      <c r="P46" s="173">
        <f t="shared" si="34"/>
        <v>4.1380970430113289</v>
      </c>
      <c r="Q46" s="173">
        <f t="shared" si="34"/>
        <v>4.6410032189238688</v>
      </c>
      <c r="S46" s="68">
        <f t="shared" si="26"/>
        <v>38.222299706217186</v>
      </c>
      <c r="T46" s="69">
        <f t="shared" si="27"/>
        <v>63.543612250518599</v>
      </c>
      <c r="U46" s="69">
        <f t="shared" si="28"/>
        <v>101.76591195673579</v>
      </c>
      <c r="W46" t="str">
        <f t="shared" si="29"/>
        <v>12 Other managers and proprietors</v>
      </c>
      <c r="X46" s="173">
        <f t="shared" ref="X46:AB46" si="35">X9/X$35*100</f>
        <v>2.5429212019643548</v>
      </c>
      <c r="Y46" s="173">
        <f t="shared" si="35"/>
        <v>2.848950622920877</v>
      </c>
      <c r="Z46" s="173">
        <f t="shared" si="35"/>
        <v>2.8398172354121791</v>
      </c>
      <c r="AA46" s="173">
        <f t="shared" si="35"/>
        <v>3.2043585954597309</v>
      </c>
      <c r="AB46" s="173">
        <f t="shared" si="35"/>
        <v>3.6059300768376832</v>
      </c>
      <c r="AD46" s="68">
        <f t="shared" si="31"/>
        <v>33.760460600879689</v>
      </c>
      <c r="AE46" s="69">
        <f t="shared" si="32"/>
        <v>77.255699478409568</v>
      </c>
      <c r="AF46" s="69">
        <f t="shared" si="33"/>
        <v>111.01616007928925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3.8913215101182388</v>
      </c>
      <c r="C47" s="173">
        <f t="shared" si="20"/>
        <v>4.5000122504223263</v>
      </c>
      <c r="D47" s="173">
        <f t="shared" si="20"/>
        <v>4.8747701761087638</v>
      </c>
      <c r="E47" s="173">
        <f t="shared" si="20"/>
        <v>5.0585695701113655</v>
      </c>
      <c r="F47" s="173">
        <f t="shared" si="20"/>
        <v>5.4619818907723179</v>
      </c>
      <c r="H47" s="68">
        <f t="shared" si="21"/>
        <v>15.398415133831914</v>
      </c>
      <c r="I47" s="69">
        <f t="shared" si="22"/>
        <v>40.86956252419224</v>
      </c>
      <c r="J47" s="69">
        <f t="shared" si="23"/>
        <v>56.267977658024151</v>
      </c>
      <c r="L47" t="str">
        <f t="shared" si="24"/>
        <v>21 Science, research, engineering and technology professionals</v>
      </c>
      <c r="M47" s="173">
        <f t="shared" ref="M47:Q47" si="36">M10/M$35*100</f>
        <v>5.7511743437032727</v>
      </c>
      <c r="N47" s="173">
        <f t="shared" si="36"/>
        <v>6.7915218083720061</v>
      </c>
      <c r="O47" s="173">
        <f t="shared" si="36"/>
        <v>7.0020243785295966</v>
      </c>
      <c r="P47" s="173">
        <f t="shared" si="36"/>
        <v>7.0314861030469693</v>
      </c>
      <c r="Q47" s="173">
        <f t="shared" si="36"/>
        <v>7.389332528693668</v>
      </c>
      <c r="S47" s="68">
        <f t="shared" si="26"/>
        <v>6.4874200575557319</v>
      </c>
      <c r="T47" s="69">
        <f t="shared" si="27"/>
        <v>33.561876344802229</v>
      </c>
      <c r="U47" s="69">
        <f t="shared" si="28"/>
        <v>40.04929640235796</v>
      </c>
      <c r="W47" t="str">
        <f t="shared" si="29"/>
        <v>21 Science, research, engineering and technology professionals</v>
      </c>
      <c r="X47" s="173">
        <f t="shared" ref="X47:AB47" si="37">X10/X$35*100</f>
        <v>1.8089351846809962</v>
      </c>
      <c r="Y47" s="173">
        <f t="shared" si="37"/>
        <v>1.9420840466923814</v>
      </c>
      <c r="Z47" s="173">
        <f t="shared" si="37"/>
        <v>2.4786702199227948</v>
      </c>
      <c r="AA47" s="173">
        <f t="shared" si="37"/>
        <v>2.8659018527255924</v>
      </c>
      <c r="AB47" s="173">
        <f t="shared" si="37"/>
        <v>3.3824664926371275</v>
      </c>
      <c r="AD47" s="68">
        <f t="shared" si="31"/>
        <v>43.752563933292855</v>
      </c>
      <c r="AE47" s="69">
        <f t="shared" si="32"/>
        <v>64.122097121795846</v>
      </c>
      <c r="AF47" s="69">
        <f t="shared" si="33"/>
        <v>107.87466105508869</v>
      </c>
    </row>
    <row r="48" spans="1:32" x14ac:dyDescent="0.2">
      <c r="A48" t="str">
        <f t="shared" si="19"/>
        <v>22 Health professionals</v>
      </c>
      <c r="B48" s="173">
        <f t="shared" si="20"/>
        <v>4.126900519420631</v>
      </c>
      <c r="C48" s="173">
        <f t="shared" si="20"/>
        <v>4.4228882154773466</v>
      </c>
      <c r="D48" s="173">
        <f t="shared" si="20"/>
        <v>4.4287457683967757</v>
      </c>
      <c r="E48" s="173">
        <f t="shared" si="20"/>
        <v>4.7414901961530802</v>
      </c>
      <c r="F48" s="173">
        <f t="shared" si="20"/>
        <v>5.1481493387601605</v>
      </c>
      <c r="H48" s="68">
        <f t="shared" si="21"/>
        <v>19.722043210153796</v>
      </c>
      <c r="I48" s="69">
        <f t="shared" si="22"/>
        <v>59.192643284268783</v>
      </c>
      <c r="J48" s="69">
        <f t="shared" si="23"/>
        <v>78.914686494422568</v>
      </c>
      <c r="L48" t="str">
        <f t="shared" si="24"/>
        <v>22 Health professionals</v>
      </c>
      <c r="M48" s="173">
        <f t="shared" ref="M48:Q48" si="38">M11/M$35*100</f>
        <v>2.0210723253795524</v>
      </c>
      <c r="N48" s="173">
        <f t="shared" si="38"/>
        <v>2.2036439430883261</v>
      </c>
      <c r="O48" s="173">
        <f t="shared" si="38"/>
        <v>2.4622171340305994</v>
      </c>
      <c r="P48" s="173">
        <f t="shared" si="38"/>
        <v>2.6111009918759742</v>
      </c>
      <c r="Q48" s="173">
        <f t="shared" si="38"/>
        <v>2.8246220349340807</v>
      </c>
      <c r="S48" s="68">
        <f t="shared" si="26"/>
        <v>15.757917863171055</v>
      </c>
      <c r="T48" s="69">
        <f t="shared" si="27"/>
        <v>42.395841739333854</v>
      </c>
      <c r="U48" s="69">
        <f t="shared" si="28"/>
        <v>58.153759602504906</v>
      </c>
      <c r="W48" t="str">
        <f t="shared" si="29"/>
        <v>22 Health professionals</v>
      </c>
      <c r="X48" s="173">
        <f t="shared" ref="X48:AB48" si="39">X11/X$35*100</f>
        <v>6.4846934349700529</v>
      </c>
      <c r="Y48" s="173">
        <f t="shared" si="39"/>
        <v>6.9001493273136791</v>
      </c>
      <c r="Z48" s="173">
        <f t="shared" si="39"/>
        <v>6.6438074047921516</v>
      </c>
      <c r="AA48" s="173">
        <f t="shared" si="39"/>
        <v>7.1091705088802772</v>
      </c>
      <c r="AB48" s="173">
        <f t="shared" si="39"/>
        <v>7.6551196384171929</v>
      </c>
      <c r="AD48" s="68">
        <f t="shared" si="31"/>
        <v>21.376830720277606</v>
      </c>
      <c r="AE48" s="69">
        <f t="shared" si="32"/>
        <v>66.204312939906927</v>
      </c>
      <c r="AF48" s="69">
        <f t="shared" si="33"/>
        <v>87.581143660184551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4.2795715252729485</v>
      </c>
      <c r="C49" s="173">
        <f t="shared" si="20"/>
        <v>4.2546170372316565</v>
      </c>
      <c r="D49" s="173">
        <f t="shared" si="20"/>
        <v>4.4010558640290469</v>
      </c>
      <c r="E49" s="173">
        <f t="shared" si="20"/>
        <v>4.4859304994227882</v>
      </c>
      <c r="F49" s="173">
        <f t="shared" si="20"/>
        <v>4.7229343753689781</v>
      </c>
      <c r="H49" s="68">
        <f t="shared" si="21"/>
        <v>10.524552143373619</v>
      </c>
      <c r="I49" s="69">
        <f t="shared" si="22"/>
        <v>54.503396858371723</v>
      </c>
      <c r="J49" s="69">
        <f t="shared" si="23"/>
        <v>65.027949001745327</v>
      </c>
      <c r="L49" t="str">
        <f t="shared" si="24"/>
        <v>23 Teaching and other educational professionals</v>
      </c>
      <c r="M49" s="173">
        <f t="shared" ref="M49:Q49" si="40">M12/M$35*100</f>
        <v>2.5416662532960315</v>
      </c>
      <c r="N49" s="173">
        <f t="shared" si="40"/>
        <v>2.378368708233757</v>
      </c>
      <c r="O49" s="173">
        <f t="shared" si="40"/>
        <v>2.3972082817699976</v>
      </c>
      <c r="P49" s="173">
        <f t="shared" si="40"/>
        <v>2.4809482114368948</v>
      </c>
      <c r="Q49" s="173">
        <f t="shared" si="40"/>
        <v>2.5178605276346824</v>
      </c>
      <c r="S49" s="68">
        <f t="shared" si="26"/>
        <v>5.9845628920269593</v>
      </c>
      <c r="T49" s="69">
        <f t="shared" si="27"/>
        <v>44.628372336260327</v>
      </c>
      <c r="U49" s="69">
        <f t="shared" si="28"/>
        <v>50.612935228287284</v>
      </c>
      <c r="W49" t="str">
        <f t="shared" si="29"/>
        <v>23 Teaching and other educational professionals</v>
      </c>
      <c r="X49" s="173">
        <f t="shared" ref="X49:AB49" si="41">X12/X$35*100</f>
        <v>6.2254191256414488</v>
      </c>
      <c r="Y49" s="173">
        <f t="shared" si="41"/>
        <v>6.349004338081099</v>
      </c>
      <c r="Z49" s="173">
        <f t="shared" si="41"/>
        <v>6.6581528760317576</v>
      </c>
      <c r="AA49" s="173">
        <f t="shared" si="41"/>
        <v>6.7142355814708106</v>
      </c>
      <c r="AB49" s="173">
        <f t="shared" si="41"/>
        <v>7.1020992923111983</v>
      </c>
      <c r="AD49" s="68">
        <f t="shared" si="31"/>
        <v>12.365715709746716</v>
      </c>
      <c r="AE49" s="69">
        <f t="shared" si="32"/>
        <v>58.508149812744534</v>
      </c>
      <c r="AF49" s="69">
        <f t="shared" si="33"/>
        <v>70.873865522491258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4.4731985254513624</v>
      </c>
      <c r="C50" s="173">
        <f t="shared" si="20"/>
        <v>5.3366378418991767</v>
      </c>
      <c r="D50" s="173">
        <f t="shared" si="20"/>
        <v>6.0172412690386476</v>
      </c>
      <c r="E50" s="173">
        <f t="shared" si="20"/>
        <v>6.5580036611939576</v>
      </c>
      <c r="F50" s="173">
        <f t="shared" si="20"/>
        <v>7.260720577539451</v>
      </c>
      <c r="H50" s="68">
        <f t="shared" si="21"/>
        <v>24.275646782646827</v>
      </c>
      <c r="I50" s="69">
        <f t="shared" si="22"/>
        <v>55.179184462509426</v>
      </c>
      <c r="J50" s="69">
        <f t="shared" si="23"/>
        <v>79.454831245156257</v>
      </c>
      <c r="L50" t="str">
        <f t="shared" si="24"/>
        <v>24 Business, media and public service professionals</v>
      </c>
      <c r="M50" s="173">
        <f t="shared" ref="M50:Q50" si="42">M13/M$35*100</f>
        <v>4.6040876518793752</v>
      </c>
      <c r="N50" s="173">
        <f t="shared" si="42"/>
        <v>5.4522892500945499</v>
      </c>
      <c r="O50" s="173">
        <f t="shared" si="42"/>
        <v>5.9792428970276648</v>
      </c>
      <c r="P50" s="173">
        <f t="shared" si="42"/>
        <v>6.5239302849809642</v>
      </c>
      <c r="Q50" s="173">
        <f t="shared" si="42"/>
        <v>6.9757456160816576</v>
      </c>
      <c r="S50" s="68">
        <f t="shared" si="26"/>
        <v>17.722954069580563</v>
      </c>
      <c r="T50" s="69">
        <f t="shared" si="27"/>
        <v>46.760381576549811</v>
      </c>
      <c r="U50" s="69">
        <f t="shared" si="28"/>
        <v>64.483335646130385</v>
      </c>
      <c r="W50" t="str">
        <f t="shared" si="29"/>
        <v>24 Business, media and public service professionals</v>
      </c>
      <c r="X50" s="173">
        <f t="shared" ref="X50:AB50" si="43">X13/X$35*100</f>
        <v>4.3266483672344194</v>
      </c>
      <c r="Y50" s="173">
        <f t="shared" si="43"/>
        <v>5.2075404101220721</v>
      </c>
      <c r="Z50" s="173">
        <f t="shared" si="43"/>
        <v>6.0600419354597301</v>
      </c>
      <c r="AA50" s="173">
        <f t="shared" si="43"/>
        <v>6.5958722637411826</v>
      </c>
      <c r="AB50" s="173">
        <f t="shared" si="43"/>
        <v>7.568194375391581</v>
      </c>
      <c r="AD50" s="68">
        <f t="shared" si="31"/>
        <v>31.558069927969779</v>
      </c>
      <c r="AE50" s="69">
        <f t="shared" si="32"/>
        <v>64.535534237675137</v>
      </c>
      <c r="AF50" s="69">
        <f t="shared" si="33"/>
        <v>96.093604165644919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1.5661554917536038</v>
      </c>
      <c r="C51" s="173">
        <f t="shared" si="20"/>
        <v>1.8195108522740668</v>
      </c>
      <c r="D51" s="173">
        <f t="shared" si="20"/>
        <v>2.0332415266351775</v>
      </c>
      <c r="E51" s="173">
        <f t="shared" si="20"/>
        <v>1.7417025096980725</v>
      </c>
      <c r="F51" s="173">
        <f t="shared" si="20"/>
        <v>1.8036009038355887</v>
      </c>
      <c r="H51" s="68">
        <f t="shared" si="21"/>
        <v>-8.6401859304672666</v>
      </c>
      <c r="I51" s="69">
        <f t="shared" si="22"/>
        <v>36.684938027862387</v>
      </c>
      <c r="J51" s="69">
        <f t="shared" si="23"/>
        <v>28.044752097395119</v>
      </c>
      <c r="L51" t="str">
        <f t="shared" si="24"/>
        <v>31 Science, engineering and technology associate professionals</v>
      </c>
      <c r="M51" s="173">
        <f t="shared" ref="M51:Q51" si="44">M14/M$35*100</f>
        <v>2.150682868247157</v>
      </c>
      <c r="N51" s="173">
        <f t="shared" si="44"/>
        <v>2.6296001257647603</v>
      </c>
      <c r="O51" s="173">
        <f t="shared" si="44"/>
        <v>2.8106603825372125</v>
      </c>
      <c r="P51" s="173">
        <f t="shared" si="44"/>
        <v>2.2567767543191808</v>
      </c>
      <c r="Q51" s="173">
        <f t="shared" si="44"/>
        <v>2.248369933795801</v>
      </c>
      <c r="S51" s="68">
        <f t="shared" si="26"/>
        <v>-19.280937375244267</v>
      </c>
      <c r="T51" s="69">
        <f t="shared" si="27"/>
        <v>29.941535600309905</v>
      </c>
      <c r="U51" s="69">
        <f t="shared" si="28"/>
        <v>10.660598225065634</v>
      </c>
      <c r="W51" t="str">
        <f t="shared" si="29"/>
        <v>31 Science, engineering and technology associate professionals</v>
      </c>
      <c r="X51" s="173">
        <f t="shared" ref="X51:AB51" si="45">X14/X$35*100</f>
        <v>0.91168875456150344</v>
      </c>
      <c r="Y51" s="173">
        <f t="shared" si="45"/>
        <v>0.91523786200340962</v>
      </c>
      <c r="Z51" s="173">
        <f t="shared" si="45"/>
        <v>1.1575712449898736</v>
      </c>
      <c r="AA51" s="173">
        <f t="shared" si="45"/>
        <v>1.1692572747457841</v>
      </c>
      <c r="AB51" s="173">
        <f t="shared" si="45"/>
        <v>1.3237172603417313</v>
      </c>
      <c r="AD51" s="68">
        <f t="shared" si="31"/>
        <v>20.461522269124025</v>
      </c>
      <c r="AE51" s="69">
        <f t="shared" si="32"/>
        <v>55.127670266981902</v>
      </c>
      <c r="AF51" s="69">
        <f t="shared" si="33"/>
        <v>75.589192536105926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1.7261183651205831</v>
      </c>
      <c r="C52" s="173">
        <f t="shared" si="20"/>
        <v>1.8121461139708712</v>
      </c>
      <c r="D52" s="173">
        <f t="shared" si="20"/>
        <v>1.8563451481489972</v>
      </c>
      <c r="E52" s="173">
        <f t="shared" si="20"/>
        <v>1.8556891410975533</v>
      </c>
      <c r="F52" s="173">
        <f t="shared" si="20"/>
        <v>2.0262378525852394</v>
      </c>
      <c r="H52" s="68">
        <f t="shared" si="21"/>
        <v>12.417890308303358</v>
      </c>
      <c r="I52" s="69">
        <f t="shared" si="22"/>
        <v>59.747700096524582</v>
      </c>
      <c r="J52" s="69">
        <f t="shared" si="23"/>
        <v>72.165590404827938</v>
      </c>
      <c r="L52" t="str">
        <f t="shared" si="24"/>
        <v>32 Health and social care associate professionals</v>
      </c>
      <c r="M52" s="173">
        <f t="shared" ref="M52:Q52" si="46">M15/M$35*100</f>
        <v>0.82223972081387386</v>
      </c>
      <c r="N52" s="173">
        <f t="shared" si="46"/>
        <v>0.83259137348321366</v>
      </c>
      <c r="O52" s="173">
        <f t="shared" si="46"/>
        <v>0.91210049749093702</v>
      </c>
      <c r="P52" s="173">
        <f t="shared" si="46"/>
        <v>0.84031613190667587</v>
      </c>
      <c r="Q52" s="173">
        <f t="shared" si="46"/>
        <v>0.90402721208957726</v>
      </c>
      <c r="S52" s="68">
        <f t="shared" si="26"/>
        <v>1.2785619785035529E-2</v>
      </c>
      <c r="T52" s="69">
        <f t="shared" si="27"/>
        <v>46.117539738348121</v>
      </c>
      <c r="U52" s="69">
        <f t="shared" si="28"/>
        <v>46.130325358133149</v>
      </c>
      <c r="W52" t="str">
        <f t="shared" si="29"/>
        <v>32 Health and social care associate professionals</v>
      </c>
      <c r="X52" s="173">
        <f t="shared" ref="X52:AB52" si="47">X15/X$35*100</f>
        <v>2.738147109959963</v>
      </c>
      <c r="Y52" s="173">
        <f t="shared" si="47"/>
        <v>2.905587199170903</v>
      </c>
      <c r="Z52" s="173">
        <f t="shared" si="47"/>
        <v>2.9199249325940624</v>
      </c>
      <c r="AA52" s="173">
        <f t="shared" si="47"/>
        <v>2.984158380009033</v>
      </c>
      <c r="AB52" s="173">
        <f t="shared" si="47"/>
        <v>3.2370472719749186</v>
      </c>
      <c r="AD52" s="68">
        <f t="shared" si="31"/>
        <v>16.782616259511631</v>
      </c>
      <c r="AE52" s="69">
        <f t="shared" si="32"/>
        <v>64.543460884382</v>
      </c>
      <c r="AF52" s="69">
        <f t="shared" si="33"/>
        <v>81.326077143893627</v>
      </c>
    </row>
    <row r="53" spans="1:32" x14ac:dyDescent="0.2">
      <c r="A53" t="str">
        <f t="shared" si="19"/>
        <v>33 Protective service occupations</v>
      </c>
      <c r="B53" s="173">
        <f t="shared" si="20"/>
        <v>1.2614266767029119</v>
      </c>
      <c r="C53" s="173">
        <f t="shared" si="20"/>
        <v>1.1851328295365884</v>
      </c>
      <c r="D53" s="173">
        <f t="shared" si="20"/>
        <v>1.2850601770364809</v>
      </c>
      <c r="E53" s="173">
        <f t="shared" si="20"/>
        <v>1.4944444197855713</v>
      </c>
      <c r="F53" s="173">
        <f t="shared" si="20"/>
        <v>1.6520445301220796</v>
      </c>
      <c r="H53" s="68">
        <f t="shared" si="21"/>
        <v>32.404278126439742</v>
      </c>
      <c r="I53" s="69">
        <f t="shared" si="22"/>
        <v>41.860366292046635</v>
      </c>
      <c r="J53" s="69">
        <f t="shared" si="23"/>
        <v>74.264644418486384</v>
      </c>
      <c r="L53" t="str">
        <f t="shared" si="24"/>
        <v>33 Protective service occupations</v>
      </c>
      <c r="M53" s="173">
        <f t="shared" ref="M53:Q53" si="48">M16/M$35*100</f>
        <v>1.8702811579105103</v>
      </c>
      <c r="N53" s="173">
        <f t="shared" si="48"/>
        <v>1.7251135026382591</v>
      </c>
      <c r="O53" s="173">
        <f t="shared" si="48"/>
        <v>1.8367360289641188</v>
      </c>
      <c r="P53" s="173">
        <f t="shared" si="48"/>
        <v>2.0669164101440405</v>
      </c>
      <c r="Q53" s="173">
        <f t="shared" si="48"/>
        <v>2.1727571656994367</v>
      </c>
      <c r="S53" s="68">
        <f t="shared" si="26"/>
        <v>19.366142374271295</v>
      </c>
      <c r="T53" s="69">
        <f t="shared" si="27"/>
        <v>32.713227633708058</v>
      </c>
      <c r="U53" s="69">
        <f t="shared" si="28"/>
        <v>52.07937000797935</v>
      </c>
      <c r="W53" t="str">
        <f t="shared" si="29"/>
        <v>33 Protective service occupations</v>
      </c>
      <c r="X53" s="173">
        <f t="shared" ref="X53:AB53" si="49">X16/X$35*100</f>
        <v>0.57972206924536751</v>
      </c>
      <c r="Y53" s="173">
        <f t="shared" si="49"/>
        <v>0.58237217841728783</v>
      </c>
      <c r="Z53" s="173">
        <f t="shared" si="49"/>
        <v>0.66366265758235798</v>
      </c>
      <c r="AA53" s="173">
        <f t="shared" si="49"/>
        <v>0.858208252967672</v>
      </c>
      <c r="AB53" s="173">
        <f t="shared" si="49"/>
        <v>1.0902215165086837</v>
      </c>
      <c r="AD53" s="68">
        <f t="shared" si="31"/>
        <v>73.048648737929156</v>
      </c>
      <c r="AE53" s="69">
        <f t="shared" si="32"/>
        <v>70.375155578725597</v>
      </c>
      <c r="AF53" s="69">
        <f t="shared" si="33"/>
        <v>143.42380431665472</v>
      </c>
    </row>
    <row r="54" spans="1:32" x14ac:dyDescent="0.2">
      <c r="A54" t="str">
        <f t="shared" si="19"/>
        <v>34 Culture, media and sports occupations</v>
      </c>
      <c r="B54" s="173">
        <f t="shared" si="20"/>
        <v>1.1882717851230438</v>
      </c>
      <c r="C54" s="173">
        <f t="shared" si="20"/>
        <v>1.4022506843419873</v>
      </c>
      <c r="D54" s="173">
        <f t="shared" si="20"/>
        <v>1.4997651896482465</v>
      </c>
      <c r="E54" s="173">
        <f t="shared" si="20"/>
        <v>1.358714126020218</v>
      </c>
      <c r="F54" s="173">
        <f t="shared" si="20"/>
        <v>1.4367726261962723</v>
      </c>
      <c r="H54" s="68">
        <f t="shared" si="21"/>
        <v>-1.3337755649232614</v>
      </c>
      <c r="I54" s="69">
        <f t="shared" si="22"/>
        <v>45.683341756616549</v>
      </c>
      <c r="J54" s="69">
        <f t="shared" si="23"/>
        <v>44.349566191693285</v>
      </c>
      <c r="L54" t="str">
        <f t="shared" si="24"/>
        <v>34 Culture, media and sports occupations</v>
      </c>
      <c r="M54" s="173">
        <f t="shared" ref="M54:Q54" si="50">M17/M$35*100</f>
        <v>1.1176360898698539</v>
      </c>
      <c r="N54" s="173">
        <f t="shared" si="50"/>
        <v>1.3584352742598473</v>
      </c>
      <c r="O54" s="173">
        <f t="shared" si="50"/>
        <v>1.3185475555787756</v>
      </c>
      <c r="P54" s="173">
        <f t="shared" si="50"/>
        <v>1.1498781517271042</v>
      </c>
      <c r="Q54" s="173">
        <f t="shared" si="50"/>
        <v>1.1790447817678062</v>
      </c>
      <c r="S54" s="68">
        <f t="shared" si="26"/>
        <v>-9.7699463680069858</v>
      </c>
      <c r="T54" s="69">
        <f t="shared" si="27"/>
        <v>35.809019878729615</v>
      </c>
      <c r="U54" s="69">
        <f t="shared" si="28"/>
        <v>26.039073510722627</v>
      </c>
      <c r="W54" t="str">
        <f t="shared" si="29"/>
        <v>34 Culture, media and sports occupations</v>
      </c>
      <c r="X54" s="173">
        <f t="shared" ref="X54:AB54" si="51">X17/X$35*100</f>
        <v>1.2673591210814865</v>
      </c>
      <c r="Y54" s="173">
        <f t="shared" si="51"/>
        <v>1.4511602220824231</v>
      </c>
      <c r="Z54" s="173">
        <f t="shared" si="51"/>
        <v>1.7038853951976523</v>
      </c>
      <c r="AA54" s="173">
        <f t="shared" si="51"/>
        <v>1.5908110705270262</v>
      </c>
      <c r="AB54" s="173">
        <f t="shared" si="51"/>
        <v>1.7148481410881555</v>
      </c>
      <c r="AD54" s="68">
        <f t="shared" si="31"/>
        <v>6.0195928037229338</v>
      </c>
      <c r="AE54" s="69">
        <f t="shared" si="32"/>
        <v>54.2902711151525</v>
      </c>
      <c r="AF54" s="69">
        <f t="shared" si="33"/>
        <v>60.309863918875436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4.8663555015328956</v>
      </c>
      <c r="C55" s="173">
        <f t="shared" si="52"/>
        <v>5.1167211937521682</v>
      </c>
      <c r="D55" s="173">
        <f t="shared" si="52"/>
        <v>5.52102633927786</v>
      </c>
      <c r="E55" s="173">
        <f t="shared" si="52"/>
        <v>5.2058299941642332</v>
      </c>
      <c r="F55" s="173">
        <f t="shared" si="52"/>
        <v>5.3292177652171455</v>
      </c>
      <c r="H55" s="68">
        <f t="shared" si="21"/>
        <v>-0.58603812143753276</v>
      </c>
      <c r="I55" s="69">
        <f t="shared" si="22"/>
        <v>45.28701083154305</v>
      </c>
      <c r="J55" s="69">
        <f t="shared" si="23"/>
        <v>44.700972710105518</v>
      </c>
      <c r="L55" t="str">
        <f t="shared" si="24"/>
        <v>35 Business and public service associate professionals</v>
      </c>
      <c r="M55" s="173">
        <f t="shared" ref="M55:Q55" si="53">M18/M$35*100</f>
        <v>4.6530037095376695</v>
      </c>
      <c r="N55" s="173">
        <f t="shared" si="53"/>
        <v>4.8985448929237725</v>
      </c>
      <c r="O55" s="173">
        <f t="shared" si="53"/>
        <v>5.3222505187826288</v>
      </c>
      <c r="P55" s="173">
        <f t="shared" si="53"/>
        <v>4.8582511672904696</v>
      </c>
      <c r="Q55" s="173">
        <f t="shared" si="53"/>
        <v>4.781654263232431</v>
      </c>
      <c r="S55" s="68">
        <f t="shared" si="26"/>
        <v>-9.343369917308106</v>
      </c>
      <c r="T55" s="69">
        <f t="shared" si="27"/>
        <v>35.424103672978575</v>
      </c>
      <c r="U55" s="69">
        <f t="shared" si="28"/>
        <v>26.080733755670465</v>
      </c>
      <c r="W55" t="str">
        <f t="shared" si="29"/>
        <v>35 Business and public service associate professionals</v>
      </c>
      <c r="X55" s="173">
        <f t="shared" ref="X55:AB55" si="54">X18/X$35*100</f>
        <v>5.1052350763764363</v>
      </c>
      <c r="Y55" s="173">
        <f t="shared" si="54"/>
        <v>5.3602634086813241</v>
      </c>
      <c r="Z55" s="173">
        <f t="shared" si="54"/>
        <v>5.7449237626499459</v>
      </c>
      <c r="AA55" s="173">
        <f t="shared" si="54"/>
        <v>5.5921235145489616</v>
      </c>
      <c r="AB55" s="173">
        <f t="shared" si="54"/>
        <v>5.9200115270943785</v>
      </c>
      <c r="AD55" s="68">
        <f t="shared" si="31"/>
        <v>8.5523245245672843</v>
      </c>
      <c r="AE55" s="69">
        <f t="shared" si="32"/>
        <v>55.579052341417054</v>
      </c>
      <c r="AF55" s="69">
        <f t="shared" si="33"/>
        <v>64.131376865984336</v>
      </c>
    </row>
    <row r="56" spans="1:32" x14ac:dyDescent="0.2">
      <c r="A56" t="str">
        <f t="shared" si="19"/>
        <v>41 Administrative occupations</v>
      </c>
      <c r="B56" s="173">
        <f t="shared" si="52"/>
        <v>9.954579256519569</v>
      </c>
      <c r="C56" s="173">
        <f t="shared" si="52"/>
        <v>9.2384412163560974</v>
      </c>
      <c r="D56" s="173">
        <f t="shared" si="52"/>
        <v>9.9661901151432595</v>
      </c>
      <c r="E56" s="173">
        <f t="shared" si="52"/>
        <v>9.1213164125564621</v>
      </c>
      <c r="F56" s="173">
        <f t="shared" si="52"/>
        <v>8.6334114792748586</v>
      </c>
      <c r="H56" s="68">
        <f t="shared" si="21"/>
        <v>-10.781070756103979</v>
      </c>
      <c r="I56" s="69">
        <f t="shared" si="22"/>
        <v>44.860630649079297</v>
      </c>
      <c r="J56" s="69">
        <f t="shared" si="23"/>
        <v>34.079559892975318</v>
      </c>
      <c r="L56" t="str">
        <f t="shared" si="24"/>
        <v>41 Administrative occupations</v>
      </c>
      <c r="M56" s="173">
        <f t="shared" ref="M56:Q56" si="55">M19/M$35*100</f>
        <v>6.7121465659431117</v>
      </c>
      <c r="N56" s="173">
        <f t="shared" si="55"/>
        <v>6.180423704182159</v>
      </c>
      <c r="O56" s="173">
        <f t="shared" si="55"/>
        <v>7.4424003298900701</v>
      </c>
      <c r="P56" s="173">
        <f t="shared" si="55"/>
        <v>7.1471686798696297</v>
      </c>
      <c r="Q56" s="173">
        <f t="shared" si="55"/>
        <v>7.8228506224539913</v>
      </c>
      <c r="S56" s="68">
        <f t="shared" si="26"/>
        <v>6.0641762134419475</v>
      </c>
      <c r="T56" s="69">
        <f t="shared" si="27"/>
        <v>37.810568276522211</v>
      </c>
      <c r="U56" s="69">
        <f t="shared" si="28"/>
        <v>43.874744489964158</v>
      </c>
      <c r="W56" t="str">
        <f t="shared" si="29"/>
        <v>41 Administrative occupations</v>
      </c>
      <c r="X56" s="173">
        <f t="shared" ref="X56:AB56" si="56">X19/X$35*100</f>
        <v>13.584972680171253</v>
      </c>
      <c r="Y56" s="173">
        <f t="shared" si="56"/>
        <v>12.65199417962137</v>
      </c>
      <c r="Z56" s="173">
        <f t="shared" si="56"/>
        <v>12.808940448876729</v>
      </c>
      <c r="AA56" s="173">
        <f t="shared" si="56"/>
        <v>11.315352465552571</v>
      </c>
      <c r="AB56" s="173">
        <f t="shared" si="56"/>
        <v>9.5079662954667388</v>
      </c>
      <c r="AD56" s="68">
        <f t="shared" si="31"/>
        <v>-21.805668294694474</v>
      </c>
      <c r="AE56" s="69">
        <f t="shared" si="32"/>
        <v>49.474638411620134</v>
      </c>
      <c r="AF56" s="69">
        <f t="shared" si="33"/>
        <v>27.668970116925664</v>
      </c>
    </row>
    <row r="57" spans="1:32" x14ac:dyDescent="0.2">
      <c r="A57" t="str">
        <f t="shared" si="19"/>
        <v>42 Secretarial and related occupations</v>
      </c>
      <c r="B57" s="173">
        <f t="shared" si="52"/>
        <v>2.4276117971463331</v>
      </c>
      <c r="C57" s="173">
        <f t="shared" si="52"/>
        <v>2.0960171771692684</v>
      </c>
      <c r="D57" s="173">
        <f t="shared" si="52"/>
        <v>2.08433315647116</v>
      </c>
      <c r="E57" s="173">
        <f t="shared" si="52"/>
        <v>2.2415433618873277</v>
      </c>
      <c r="F57" s="173">
        <f t="shared" si="52"/>
        <v>1.7501309637685944</v>
      </c>
      <c r="H57" s="68">
        <f t="shared" si="21"/>
        <v>-13.521699669191534</v>
      </c>
      <c r="I57" s="69">
        <f t="shared" si="22"/>
        <v>52.689205122706305</v>
      </c>
      <c r="J57" s="69">
        <f t="shared" si="23"/>
        <v>39.167505453514764</v>
      </c>
      <c r="L57" t="str">
        <f t="shared" si="24"/>
        <v>42 Secretarial and related occupations</v>
      </c>
      <c r="M57" s="173">
        <f t="shared" ref="M57:Q57" si="57">M20/M$35*100</f>
        <v>0.40474638766125387</v>
      </c>
      <c r="N57" s="173">
        <f t="shared" si="57"/>
        <v>0.30242063149161352</v>
      </c>
      <c r="O57" s="173">
        <f t="shared" si="57"/>
        <v>0.29857236303560325</v>
      </c>
      <c r="P57" s="173">
        <f t="shared" si="57"/>
        <v>0.39353623397505033</v>
      </c>
      <c r="Q57" s="173">
        <f t="shared" si="57"/>
        <v>0.47588230689586136</v>
      </c>
      <c r="S57" s="68">
        <f t="shared" si="26"/>
        <v>60.829853302768825</v>
      </c>
      <c r="T57" s="69">
        <f t="shared" si="27"/>
        <v>46.577787709986509</v>
      </c>
      <c r="U57" s="69">
        <f t="shared" si="28"/>
        <v>107.40764101275533</v>
      </c>
      <c r="W57" t="str">
        <f t="shared" si="29"/>
        <v>42 Secretarial and related occupations</v>
      </c>
      <c r="X57" s="173">
        <f t="shared" ref="X57:AB57" si="58">X20/X$35*100</f>
        <v>4.6925153372785671</v>
      </c>
      <c r="Y57" s="173">
        <f t="shared" si="58"/>
        <v>4.0981433190329257</v>
      </c>
      <c r="Z57" s="173">
        <f t="shared" si="58"/>
        <v>4.0957812260249433</v>
      </c>
      <c r="AA57" s="173">
        <f t="shared" si="58"/>
        <v>4.2953887746189139</v>
      </c>
      <c r="AB57" s="173">
        <f t="shared" si="58"/>
        <v>3.1249818346395837</v>
      </c>
      <c r="AD57" s="68">
        <f t="shared" si="31"/>
        <v>-19.626738622309496</v>
      </c>
      <c r="AE57" s="69">
        <f t="shared" si="32"/>
        <v>53.191016313892717</v>
      </c>
      <c r="AF57" s="69">
        <f t="shared" si="33"/>
        <v>33.564277691583221</v>
      </c>
    </row>
    <row r="58" spans="1:32" x14ac:dyDescent="0.2">
      <c r="A58" t="str">
        <f t="shared" si="19"/>
        <v>51 Skilled agricultural and related trades</v>
      </c>
      <c r="B58" s="173">
        <f t="shared" si="52"/>
        <v>1.6530574409183048</v>
      </c>
      <c r="C58" s="173">
        <f t="shared" si="52"/>
        <v>1.5621690063472942</v>
      </c>
      <c r="D58" s="173">
        <f t="shared" si="52"/>
        <v>1.2680783192102743</v>
      </c>
      <c r="E58" s="173">
        <f t="shared" si="52"/>
        <v>1.2664026228683722</v>
      </c>
      <c r="F58" s="173">
        <f t="shared" si="52"/>
        <v>1.3406190289607127</v>
      </c>
      <c r="H58" s="68">
        <f t="shared" si="21"/>
        <v>8.8837415666196513</v>
      </c>
      <c r="I58" s="69">
        <f t="shared" si="22"/>
        <v>57.490057182335207</v>
      </c>
      <c r="J58" s="69">
        <f t="shared" si="23"/>
        <v>66.373798748954854</v>
      </c>
      <c r="L58" t="str">
        <f t="shared" si="24"/>
        <v>51 Skilled agricultural and related trades</v>
      </c>
      <c r="M58" s="173">
        <f t="shared" ref="M58:Q58" si="59">M21/M$35*100</f>
        <v>2.7127355932571775</v>
      </c>
      <c r="N58" s="173">
        <f t="shared" si="59"/>
        <v>2.3596409214800458</v>
      </c>
      <c r="O58" s="173">
        <f t="shared" si="59"/>
        <v>2.0127415376310216</v>
      </c>
      <c r="P58" s="173">
        <f t="shared" si="59"/>
        <v>1.9867022563320531</v>
      </c>
      <c r="Q58" s="173">
        <f t="shared" si="59"/>
        <v>2.0520241986049381</v>
      </c>
      <c r="S58" s="68">
        <f t="shared" si="26"/>
        <v>2.8753158218150809</v>
      </c>
      <c r="T58" s="69">
        <f t="shared" si="27"/>
        <v>53.511610741455506</v>
      </c>
      <c r="U58" s="69">
        <f t="shared" si="28"/>
        <v>56.386926563270592</v>
      </c>
      <c r="W58" t="str">
        <f t="shared" si="29"/>
        <v>51 Skilled agricultural and related trades</v>
      </c>
      <c r="X58" s="173">
        <f t="shared" ref="X58:AB58" si="60">X21/X$35*100</f>
        <v>0.46658760096783886</v>
      </c>
      <c r="Y58" s="173">
        <f t="shared" si="60"/>
        <v>0.67198031115992785</v>
      </c>
      <c r="Z58" s="173">
        <f t="shared" si="60"/>
        <v>0.42930338436669618</v>
      </c>
      <c r="AA58" s="173">
        <f t="shared" si="60"/>
        <v>0.46587319003393135</v>
      </c>
      <c r="AB58" s="173">
        <f t="shared" si="60"/>
        <v>0.57304826343376469</v>
      </c>
      <c r="AD58" s="68">
        <f t="shared" si="31"/>
        <v>40.613731652143272</v>
      </c>
      <c r="AE58" s="69">
        <f t="shared" si="32"/>
        <v>78.499897610845736</v>
      </c>
      <c r="AF58" s="69">
        <f t="shared" si="33"/>
        <v>119.11362926298904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4.3073370207611941</v>
      </c>
      <c r="C59" s="173">
        <f t="shared" si="52"/>
        <v>4.1855694712424709</v>
      </c>
      <c r="D59" s="173">
        <f t="shared" si="52"/>
        <v>3.8362914832832899</v>
      </c>
      <c r="E59" s="173">
        <f t="shared" si="52"/>
        <v>3.6832264614749346</v>
      </c>
      <c r="F59" s="173">
        <f t="shared" si="52"/>
        <v>3.3168686477576355</v>
      </c>
      <c r="H59" s="68">
        <f t="shared" si="21"/>
        <v>-10.952771008528432</v>
      </c>
      <c r="I59" s="69">
        <f t="shared" si="22"/>
        <v>35.843913031769716</v>
      </c>
      <c r="J59" s="69">
        <f t="shared" si="23"/>
        <v>24.891142023241287</v>
      </c>
      <c r="L59" t="str">
        <f t="shared" si="24"/>
        <v>52 Skilled metal, electrical and electronic trades</v>
      </c>
      <c r="M59" s="173">
        <f t="shared" ref="M59:Q59" si="61">M22/M$35*100</f>
        <v>8.0272619018846854</v>
      </c>
      <c r="N59" s="173">
        <f t="shared" si="61"/>
        <v>7.7369483227842988</v>
      </c>
      <c r="O59" s="173">
        <f t="shared" si="61"/>
        <v>7.0811400042847499</v>
      </c>
      <c r="P59" s="173">
        <f t="shared" si="61"/>
        <v>6.6409858982630823</v>
      </c>
      <c r="Q59" s="173">
        <f t="shared" si="61"/>
        <v>5.9484600181697589</v>
      </c>
      <c r="S59" s="68">
        <f t="shared" si="26"/>
        <v>-15.234704817272021</v>
      </c>
      <c r="T59" s="69">
        <f t="shared" si="27"/>
        <v>33.675664292199933</v>
      </c>
      <c r="U59" s="69">
        <f t="shared" si="28"/>
        <v>18.440959474927912</v>
      </c>
      <c r="W59" t="str">
        <f t="shared" si="29"/>
        <v>52 Skilled metal, electrical and electronic trades</v>
      </c>
      <c r="X59" s="173">
        <f t="shared" ref="X59:AB59" si="62">X22/X$35*100</f>
        <v>0.14231892673622334</v>
      </c>
      <c r="Y59" s="173">
        <f t="shared" si="62"/>
        <v>0.22129531189007812</v>
      </c>
      <c r="Z59" s="173">
        <f t="shared" si="62"/>
        <v>0.18135386926719602</v>
      </c>
      <c r="AA59" s="173">
        <f t="shared" si="62"/>
        <v>0.39602017343767953</v>
      </c>
      <c r="AB59" s="173">
        <f t="shared" si="62"/>
        <v>0.4775125551507729</v>
      </c>
      <c r="AD59" s="68">
        <f t="shared" si="31"/>
        <v>177.3695706601481</v>
      </c>
      <c r="AE59" s="69">
        <f t="shared" si="32"/>
        <v>131.2049574089973</v>
      </c>
      <c r="AF59" s="69">
        <f t="shared" si="33"/>
        <v>308.5745280691454</v>
      </c>
    </row>
    <row r="60" spans="1:32" x14ac:dyDescent="0.2">
      <c r="A60" t="str">
        <f t="shared" si="19"/>
        <v>53 Skilled construction and building trades</v>
      </c>
      <c r="B60" s="173">
        <f t="shared" si="52"/>
        <v>3.9166314376000906</v>
      </c>
      <c r="C60" s="173">
        <f t="shared" si="52"/>
        <v>3.6975387068770025</v>
      </c>
      <c r="D60" s="173">
        <f t="shared" si="52"/>
        <v>3.2230428348970976</v>
      </c>
      <c r="E60" s="173">
        <f t="shared" si="52"/>
        <v>3.1561985593930517</v>
      </c>
      <c r="F60" s="173">
        <f t="shared" si="52"/>
        <v>2.6916822604238941</v>
      </c>
      <c r="H60" s="68">
        <f t="shared" si="21"/>
        <v>-13.987524182925585</v>
      </c>
      <c r="I60" s="69">
        <f t="shared" si="22"/>
        <v>39.280144377837125</v>
      </c>
      <c r="J60" s="69">
        <f t="shared" si="23"/>
        <v>25.292620194911546</v>
      </c>
      <c r="L60" t="str">
        <f t="shared" si="24"/>
        <v>53 Skilled construction and building trades</v>
      </c>
      <c r="M60" s="173">
        <f t="shared" ref="M60:Q60" si="63">M23/M$35*100</f>
        <v>7.3518582718537449</v>
      </c>
      <c r="N60" s="173">
        <f t="shared" si="63"/>
        <v>6.9384138974046188</v>
      </c>
      <c r="O60" s="173">
        <f t="shared" si="63"/>
        <v>5.9673772424415938</v>
      </c>
      <c r="P60" s="173">
        <f t="shared" si="63"/>
        <v>5.8811058536505323</v>
      </c>
      <c r="Q60" s="173">
        <f t="shared" si="63"/>
        <v>5.0604532177110562</v>
      </c>
      <c r="S60" s="68">
        <f t="shared" si="26"/>
        <v>-14.429782959835673</v>
      </c>
      <c r="T60" s="69">
        <f t="shared" si="27"/>
        <v>38.967203508763944</v>
      </c>
      <c r="U60" s="69">
        <f t="shared" si="28"/>
        <v>24.537420548928274</v>
      </c>
      <c r="W60" t="str">
        <f t="shared" si="29"/>
        <v>53 Skilled construction and building trades</v>
      </c>
      <c r="X60" s="173">
        <f t="shared" ref="X60:AB60" si="64">X23/X$35*100</f>
        <v>7.0375833259663997E-2</v>
      </c>
      <c r="Y60" s="173">
        <f t="shared" si="64"/>
        <v>7.9868413571905633E-2</v>
      </c>
      <c r="Z60" s="173">
        <f t="shared" si="64"/>
        <v>0.13187510036221944</v>
      </c>
      <c r="AA60" s="173">
        <f t="shared" si="64"/>
        <v>0.12778039914923014</v>
      </c>
      <c r="AB60" s="173">
        <f t="shared" si="64"/>
        <v>0.13589631083318507</v>
      </c>
      <c r="AD60" s="68">
        <f t="shared" si="31"/>
        <v>8.553969571143254</v>
      </c>
      <c r="AE60" s="69">
        <f t="shared" si="32"/>
        <v>55.230431887991415</v>
      </c>
      <c r="AF60" s="69">
        <f t="shared" si="33"/>
        <v>63.784401459134678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2.4960341081683501</v>
      </c>
      <c r="C61" s="173">
        <f t="shared" si="52"/>
        <v>2.0645954978475167</v>
      </c>
      <c r="D61" s="173">
        <f t="shared" si="52"/>
        <v>2.0099588913166557</v>
      </c>
      <c r="E61" s="173">
        <f t="shared" si="52"/>
        <v>1.8949003186850597</v>
      </c>
      <c r="F61" s="173">
        <f t="shared" si="52"/>
        <v>1.7139165134820198</v>
      </c>
      <c r="H61" s="68">
        <f t="shared" si="21"/>
        <v>-12.177413819557859</v>
      </c>
      <c r="I61" s="69">
        <f t="shared" si="22"/>
        <v>38.889147044640701</v>
      </c>
      <c r="J61" s="69">
        <f t="shared" si="23"/>
        <v>26.711733225082835</v>
      </c>
      <c r="L61" t="str">
        <f t="shared" si="24"/>
        <v>54 Textiles, printing and other skilled trades</v>
      </c>
      <c r="M61" s="173">
        <f t="shared" ref="M61:Q61" si="65">M24/M$35*100</f>
        <v>3.0719741159073881</v>
      </c>
      <c r="N61" s="173">
        <f t="shared" si="65"/>
        <v>2.477810115657257</v>
      </c>
      <c r="O61" s="173">
        <f t="shared" si="65"/>
        <v>2.2855901471799385</v>
      </c>
      <c r="P61" s="173">
        <f t="shared" si="65"/>
        <v>2.1687591207407451</v>
      </c>
      <c r="Q61" s="173">
        <f t="shared" si="65"/>
        <v>1.9198925142292618</v>
      </c>
      <c r="S61" s="68">
        <f t="shared" si="26"/>
        <v>-15.239155902744484</v>
      </c>
      <c r="T61" s="69">
        <f t="shared" si="27"/>
        <v>28.289858576902617</v>
      </c>
      <c r="U61" s="69">
        <f t="shared" si="28"/>
        <v>13.050702674158135</v>
      </c>
      <c r="W61" t="str">
        <f t="shared" si="29"/>
        <v>54 Textiles, printing and other skilled trades</v>
      </c>
      <c r="X61" s="173">
        <f t="shared" ref="X61:AB61" si="66">X24/X$35*100</f>
        <v>1.8511822280998773</v>
      </c>
      <c r="Y61" s="173">
        <f t="shared" si="66"/>
        <v>1.6033391520373121</v>
      </c>
      <c r="Z61" s="173">
        <f t="shared" si="66"/>
        <v>1.6994929209846219</v>
      </c>
      <c r="AA61" s="173">
        <f t="shared" si="66"/>
        <v>1.5905380487333933</v>
      </c>
      <c r="AB61" s="173">
        <f t="shared" si="66"/>
        <v>1.4916786618048845</v>
      </c>
      <c r="AD61" s="68">
        <f t="shared" si="31"/>
        <v>-7.5393882375097725</v>
      </c>
      <c r="AE61" s="69">
        <f t="shared" si="32"/>
        <v>54.945290811562707</v>
      </c>
      <c r="AF61" s="69">
        <f t="shared" si="33"/>
        <v>47.405902574052938</v>
      </c>
    </row>
    <row r="62" spans="1:32" x14ac:dyDescent="0.2">
      <c r="A62" t="str">
        <f t="shared" si="19"/>
        <v>61 Caring personal service occupations</v>
      </c>
      <c r="B62" s="173">
        <f t="shared" si="52"/>
        <v>7.9965346606181029</v>
      </c>
      <c r="C62" s="173">
        <f t="shared" si="52"/>
        <v>7.5566090687082044</v>
      </c>
      <c r="D62" s="173">
        <f t="shared" si="52"/>
        <v>7.2940081453871182</v>
      </c>
      <c r="E62" s="173">
        <f t="shared" si="52"/>
        <v>7.8530275316255445</v>
      </c>
      <c r="F62" s="173">
        <f t="shared" si="52"/>
        <v>8.5284985310431392</v>
      </c>
      <c r="H62" s="68">
        <f t="shared" si="21"/>
        <v>20.423173763850073</v>
      </c>
      <c r="I62" s="69">
        <f t="shared" si="22"/>
        <v>63.198417354490353</v>
      </c>
      <c r="J62" s="69">
        <f t="shared" si="23"/>
        <v>83.621591118340419</v>
      </c>
      <c r="L62" t="str">
        <f t="shared" si="24"/>
        <v>61 Caring personal service occupations</v>
      </c>
      <c r="M62" s="173">
        <f t="shared" ref="M62:Q62" si="67">M25/M$35*100</f>
        <v>1.9704927965706647</v>
      </c>
      <c r="N62" s="173">
        <f t="shared" si="67"/>
        <v>1.9941340908020966</v>
      </c>
      <c r="O62" s="173">
        <f t="shared" si="67"/>
        <v>1.9187613705953555</v>
      </c>
      <c r="P62" s="173">
        <f t="shared" si="67"/>
        <v>2.3690536200787706</v>
      </c>
      <c r="Q62" s="173">
        <f t="shared" si="67"/>
        <v>2.7576578066882051</v>
      </c>
      <c r="S62" s="68">
        <f t="shared" si="26"/>
        <v>45.022744846278854</v>
      </c>
      <c r="T62" s="69">
        <f t="shared" si="27"/>
        <v>56.841843965098107</v>
      </c>
      <c r="U62" s="69">
        <f t="shared" si="28"/>
        <v>101.86458881137696</v>
      </c>
      <c r="W62" t="str">
        <f t="shared" si="29"/>
        <v>61 Caring personal service occupations</v>
      </c>
      <c r="X62" s="173">
        <f t="shared" ref="X62:AB62" si="68">X25/X$35*100</f>
        <v>14.74359923884939</v>
      </c>
      <c r="Y62" s="173">
        <f t="shared" si="68"/>
        <v>13.765796186940864</v>
      </c>
      <c r="Z62" s="173">
        <f t="shared" si="68"/>
        <v>13.348587117148082</v>
      </c>
      <c r="AA62" s="173">
        <f t="shared" si="68"/>
        <v>13.947827974573126</v>
      </c>
      <c r="AB62" s="173">
        <f t="shared" si="68"/>
        <v>14.754948410149884</v>
      </c>
      <c r="AD62" s="68">
        <f t="shared" si="31"/>
        <v>16.440279821649256</v>
      </c>
      <c r="AE62" s="69">
        <f t="shared" si="32"/>
        <v>64.227604309048644</v>
      </c>
      <c r="AF62" s="69">
        <f t="shared" si="33"/>
        <v>80.6678841306979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2.046822133790501</v>
      </c>
      <c r="C63" s="173">
        <f t="shared" si="52"/>
        <v>2.3286428232686407</v>
      </c>
      <c r="D63" s="173">
        <f t="shared" si="52"/>
        <v>2.2060000964712692</v>
      </c>
      <c r="E63" s="173">
        <f t="shared" si="52"/>
        <v>2.0597939703497112</v>
      </c>
      <c r="F63" s="173">
        <f t="shared" si="52"/>
        <v>1.9460251579148116</v>
      </c>
      <c r="H63" s="68">
        <f t="shared" si="21"/>
        <v>-9.1454551134921278</v>
      </c>
      <c r="I63" s="69">
        <f t="shared" si="22"/>
        <v>46.622619413720983</v>
      </c>
      <c r="J63" s="69">
        <f t="shared" si="23"/>
        <v>37.477164300228857</v>
      </c>
      <c r="L63" t="str">
        <f t="shared" si="24"/>
        <v>62 Leisure, travel and related personal service occupations</v>
      </c>
      <c r="M63" s="173">
        <f t="shared" ref="M63:Q63" si="69">M26/M$35*100</f>
        <v>1.0866308877814872</v>
      </c>
      <c r="N63" s="173">
        <f t="shared" si="69"/>
        <v>1.2346526507196807</v>
      </c>
      <c r="O63" s="173">
        <f t="shared" si="69"/>
        <v>1.2754483167899646</v>
      </c>
      <c r="P63" s="173">
        <f t="shared" si="69"/>
        <v>1.2532012903630265</v>
      </c>
      <c r="Q63" s="173">
        <f t="shared" si="69"/>
        <v>1.333146612026485</v>
      </c>
      <c r="S63" s="68">
        <f t="shared" si="26"/>
        <v>5.4706836992604222</v>
      </c>
      <c r="T63" s="69">
        <f t="shared" si="27"/>
        <v>43.850311715995019</v>
      </c>
      <c r="U63" s="69">
        <f t="shared" si="28"/>
        <v>49.320995415255446</v>
      </c>
      <c r="W63" t="str">
        <f t="shared" si="29"/>
        <v>62 Leisure, travel and related personal service occupations</v>
      </c>
      <c r="X63" s="173">
        <f t="shared" ref="X63:AB63" si="70">X26/X$35*100</f>
        <v>3.121901346719151</v>
      </c>
      <c r="Y63" s="173">
        <f t="shared" si="70"/>
        <v>3.5498239906167663</v>
      </c>
      <c r="Z63" s="173">
        <f t="shared" si="70"/>
        <v>3.2541564832283099</v>
      </c>
      <c r="AA63" s="173">
        <f t="shared" si="70"/>
        <v>2.9562281078116373</v>
      </c>
      <c r="AB63" s="173">
        <f t="shared" si="70"/>
        <v>2.6072906008940944</v>
      </c>
      <c r="AD63" s="68">
        <f t="shared" si="31"/>
        <v>-15.598172311353933</v>
      </c>
      <c r="AE63" s="69">
        <f t="shared" si="32"/>
        <v>47.84653482585928</v>
      </c>
      <c r="AF63" s="69">
        <f t="shared" si="33"/>
        <v>32.248362514505338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0.11140835200261155</v>
      </c>
      <c r="C64" s="173">
        <f t="shared" si="52"/>
        <v>9.1428929425691585E-2</v>
      </c>
      <c r="D64" s="173">
        <f t="shared" si="52"/>
        <v>0.11652382637159227</v>
      </c>
      <c r="E64" s="173">
        <f t="shared" si="52"/>
        <v>9.5991320024070084E-2</v>
      </c>
      <c r="F64" s="173">
        <f t="shared" si="52"/>
        <v>0.10092512938398041</v>
      </c>
      <c r="H64" s="68">
        <f t="shared" si="21"/>
        <v>-10.795182039092387</v>
      </c>
      <c r="I64" s="69">
        <f t="shared" si="22"/>
        <v>41.94017941548033</v>
      </c>
      <c r="J64" s="69">
        <f t="shared" si="23"/>
        <v>31.144997376387945</v>
      </c>
      <c r="L64" t="str">
        <f t="shared" si="24"/>
        <v>63 Community and civil enforcement occupations</v>
      </c>
      <c r="M64" s="173">
        <f t="shared" ref="M64:Q64" si="71">M27/M$35*100</f>
        <v>0.16050662665065574</v>
      </c>
      <c r="N64" s="173">
        <f t="shared" si="71"/>
        <v>0.11713996709357723</v>
      </c>
      <c r="O64" s="173">
        <f t="shared" si="71"/>
        <v>0.17155839050827768</v>
      </c>
      <c r="P64" s="173">
        <f t="shared" si="71"/>
        <v>0.11763422116590511</v>
      </c>
      <c r="Q64" s="173">
        <f t="shared" si="71"/>
        <v>0.13214679979004376</v>
      </c>
      <c r="S64" s="68">
        <f t="shared" si="26"/>
        <v>-22.274880222088143</v>
      </c>
      <c r="T64" s="69">
        <f t="shared" si="27"/>
        <v>30.884414124878131</v>
      </c>
      <c r="U64" s="69">
        <f t="shared" si="28"/>
        <v>8.6095339027899822</v>
      </c>
      <c r="W64" t="str">
        <f t="shared" si="29"/>
        <v>63 Community and civil enforcement occupations</v>
      </c>
      <c r="X64" s="173">
        <f t="shared" ref="X64:AB64" si="72">X27/X$35*100</f>
        <v>5.6435413346724264E-2</v>
      </c>
      <c r="Y64" s="173">
        <f t="shared" si="72"/>
        <v>6.272863962341263E-2</v>
      </c>
      <c r="Z64" s="173">
        <f t="shared" si="72"/>
        <v>5.4533906893911577E-2</v>
      </c>
      <c r="AA64" s="173">
        <f t="shared" si="72"/>
        <v>7.1937747634131313E-2</v>
      </c>
      <c r="AB64" s="173">
        <f t="shared" si="72"/>
        <v>6.7238501176601601E-2</v>
      </c>
      <c r="AD64" s="68">
        <f t="shared" si="31"/>
        <v>29.882983732169492</v>
      </c>
      <c r="AE64" s="69">
        <f t="shared" si="32"/>
        <v>81.116144327645273</v>
      </c>
      <c r="AF64" s="69">
        <f t="shared" si="33"/>
        <v>110.99912805981475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6.8544744358134606</v>
      </c>
      <c r="C65" s="173">
        <f t="shared" si="73"/>
        <v>6.6590100186409167</v>
      </c>
      <c r="D65" s="173">
        <f t="shared" si="73"/>
        <v>6.3729361609085444</v>
      </c>
      <c r="E65" s="173">
        <f t="shared" si="73"/>
        <v>5.7558424220429441</v>
      </c>
      <c r="F65" s="173">
        <f t="shared" si="73"/>
        <v>5.2831002860139895</v>
      </c>
      <c r="H65" s="68">
        <f t="shared" si="21"/>
        <v>-14.620615330271908</v>
      </c>
      <c r="I65" s="69">
        <f t="shared" si="22"/>
        <v>41.659660068948291</v>
      </c>
      <c r="J65" s="69">
        <f t="shared" si="23"/>
        <v>27.039044738676381</v>
      </c>
      <c r="L65" t="str">
        <f t="shared" si="24"/>
        <v>71 Sales occupations</v>
      </c>
      <c r="M65" s="173">
        <f t="shared" ref="M65:Q65" si="74">M28/M$35*100</f>
        <v>4.8040382072952568</v>
      </c>
      <c r="N65" s="173">
        <f t="shared" si="74"/>
        <v>5.2526105920042285</v>
      </c>
      <c r="O65" s="173">
        <f t="shared" si="74"/>
        <v>4.9518971826315177</v>
      </c>
      <c r="P65" s="173">
        <f t="shared" si="74"/>
        <v>4.6023753353869772</v>
      </c>
      <c r="Q65" s="173">
        <f t="shared" si="74"/>
        <v>4.4728765382971689</v>
      </c>
      <c r="S65" s="68">
        <f t="shared" si="26"/>
        <v>-8.8551771859823258</v>
      </c>
      <c r="T65" s="69">
        <f t="shared" si="27"/>
        <v>31.453078498206089</v>
      </c>
      <c r="U65" s="69">
        <f t="shared" si="28"/>
        <v>22.597901312223765</v>
      </c>
      <c r="W65" t="str">
        <f t="shared" si="29"/>
        <v>71 Sales occupations</v>
      </c>
      <c r="X65" s="173">
        <f t="shared" ref="X65:AB65" si="75">X28/X$35*100</f>
        <v>9.1502476746116184</v>
      </c>
      <c r="Y65" s="173">
        <f t="shared" si="75"/>
        <v>8.2289221958008856</v>
      </c>
      <c r="Z65" s="173">
        <f t="shared" si="75"/>
        <v>7.9735682949117743</v>
      </c>
      <c r="AA65" s="173">
        <f t="shared" si="75"/>
        <v>7.0377871985988563</v>
      </c>
      <c r="AB65" s="173">
        <f t="shared" si="75"/>
        <v>6.1572913782633236</v>
      </c>
      <c r="AD65" s="68">
        <f t="shared" si="31"/>
        <v>-18.653694602532639</v>
      </c>
      <c r="AE65" s="69">
        <f t="shared" si="32"/>
        <v>48.799438788865032</v>
      </c>
      <c r="AF65" s="69">
        <f t="shared" si="33"/>
        <v>30.145744186332397</v>
      </c>
    </row>
    <row r="66" spans="1:32" x14ac:dyDescent="0.2">
      <c r="A66" t="str">
        <f t="shared" si="19"/>
        <v>72 Customer service occupations</v>
      </c>
      <c r="B66" s="173">
        <f t="shared" si="73"/>
        <v>1.6646195625006381</v>
      </c>
      <c r="C66" s="173">
        <f t="shared" si="73"/>
        <v>1.7153544521629913</v>
      </c>
      <c r="D66" s="173">
        <f t="shared" si="73"/>
        <v>1.8360200662711126</v>
      </c>
      <c r="E66" s="173">
        <f t="shared" si="73"/>
        <v>2.3477968952051667</v>
      </c>
      <c r="F66" s="173">
        <f t="shared" si="73"/>
        <v>2.6514313550688016</v>
      </c>
      <c r="H66" s="68">
        <f t="shared" si="21"/>
        <v>48.732780951283026</v>
      </c>
      <c r="I66" s="69">
        <f t="shared" si="22"/>
        <v>59.105936639691279</v>
      </c>
      <c r="J66" s="69">
        <f t="shared" si="23"/>
        <v>107.83871759097433</v>
      </c>
      <c r="L66" t="str">
        <f t="shared" si="24"/>
        <v>72 Customer service occupations</v>
      </c>
      <c r="M66" s="173">
        <f t="shared" ref="M66:Q66" si="76">M29/M$35*100</f>
        <v>1.4235201282498988</v>
      </c>
      <c r="N66" s="173">
        <f t="shared" si="76"/>
        <v>1.3115781837153326</v>
      </c>
      <c r="O66" s="173">
        <f t="shared" si="76"/>
        <v>1.5929488543932537</v>
      </c>
      <c r="P66" s="173">
        <f t="shared" si="76"/>
        <v>2.2047276277612267</v>
      </c>
      <c r="Q66" s="173">
        <f t="shared" si="76"/>
        <v>2.611029697117242</v>
      </c>
      <c r="S66" s="68">
        <f t="shared" si="26"/>
        <v>65.39664370315009</v>
      </c>
      <c r="T66" s="69">
        <f t="shared" si="27"/>
        <v>49.797927286929962</v>
      </c>
      <c r="U66" s="69">
        <f t="shared" si="28"/>
        <v>115.19457099008005</v>
      </c>
      <c r="W66" t="str">
        <f t="shared" si="29"/>
        <v>72 Customer service occupations</v>
      </c>
      <c r="X66" s="173">
        <f t="shared" ref="X66:AB66" si="77">X29/X$35*100</f>
        <v>1.934566816330729</v>
      </c>
      <c r="Y66" s="173">
        <f t="shared" si="77"/>
        <v>2.1660751142156656</v>
      </c>
      <c r="Z66" s="173">
        <f t="shared" si="77"/>
        <v>2.1098110027129424</v>
      </c>
      <c r="AA66" s="173">
        <f t="shared" si="77"/>
        <v>2.5068017790091437</v>
      </c>
      <c r="AB66" s="173">
        <f t="shared" si="77"/>
        <v>2.695022732873861</v>
      </c>
      <c r="AD66" s="68">
        <f t="shared" si="31"/>
        <v>34.561160905783744</v>
      </c>
      <c r="AE66" s="69">
        <f t="shared" si="32"/>
        <v>67.021842686895269</v>
      </c>
      <c r="AF66" s="69">
        <f t="shared" si="33"/>
        <v>101.58300359267902</v>
      </c>
    </row>
    <row r="67" spans="1:32" x14ac:dyDescent="0.2">
      <c r="A67" t="str">
        <f t="shared" si="19"/>
        <v>81 Process, plant and machine operatives</v>
      </c>
      <c r="B67" s="173">
        <f t="shared" si="73"/>
        <v>4.5684345216663687</v>
      </c>
      <c r="C67" s="173">
        <f t="shared" si="73"/>
        <v>4.2773086719391378</v>
      </c>
      <c r="D67" s="173">
        <f t="shared" si="73"/>
        <v>3.9468758195728655</v>
      </c>
      <c r="E67" s="173">
        <f t="shared" si="73"/>
        <v>4.5700909924854773</v>
      </c>
      <c r="F67" s="173">
        <f t="shared" si="73"/>
        <v>4.1837369990423738</v>
      </c>
      <c r="H67" s="68">
        <f t="shared" si="21"/>
        <v>9.172849841187638</v>
      </c>
      <c r="I67" s="69">
        <f t="shared" si="22"/>
        <v>44.60918307132782</v>
      </c>
      <c r="J67" s="69">
        <f t="shared" si="23"/>
        <v>53.782032912515454</v>
      </c>
      <c r="L67" t="str">
        <f t="shared" si="24"/>
        <v>81 Process, plant and machine operatives</v>
      </c>
      <c r="M67" s="173">
        <f t="shared" ref="M67:Q67" si="78">M30/M$35*100</f>
        <v>6.4597953713588483</v>
      </c>
      <c r="N67" s="173">
        <f t="shared" si="78"/>
        <v>5.9368568179429264</v>
      </c>
      <c r="O67" s="173">
        <f t="shared" si="78"/>
        <v>5.5355659377739856</v>
      </c>
      <c r="P67" s="173">
        <f t="shared" si="78"/>
        <v>6.3354859491009066</v>
      </c>
      <c r="Q67" s="173">
        <f t="shared" si="78"/>
        <v>5.8195326775957321</v>
      </c>
      <c r="S67" s="68">
        <f t="shared" si="26"/>
        <v>6.0822678994723507</v>
      </c>
      <c r="T67" s="69">
        <f t="shared" si="27"/>
        <v>39.306095076788871</v>
      </c>
      <c r="U67" s="69">
        <f t="shared" si="28"/>
        <v>45.388362976261227</v>
      </c>
      <c r="W67" t="str">
        <f t="shared" si="29"/>
        <v>81 Process, plant and machine operatives</v>
      </c>
      <c r="X67" s="173">
        <f t="shared" ref="X67:AB67" si="79">X30/X$35*100</f>
        <v>2.4507702104127342</v>
      </c>
      <c r="Y67" s="173">
        <f t="shared" si="79"/>
        <v>2.4248158497363632</v>
      </c>
      <c r="Z67" s="173">
        <f t="shared" si="79"/>
        <v>2.1574045291728798</v>
      </c>
      <c r="AA67" s="173">
        <f t="shared" si="79"/>
        <v>2.6080594188301087</v>
      </c>
      <c r="AB67" s="173">
        <f t="shared" si="79"/>
        <v>2.4187948889635438</v>
      </c>
      <c r="AD67" s="68">
        <f t="shared" si="31"/>
        <v>18.105004738025542</v>
      </c>
      <c r="AE67" s="69">
        <f t="shared" si="32"/>
        <v>59.935747547559927</v>
      </c>
      <c r="AF67" s="69">
        <f t="shared" si="33"/>
        <v>78.040752285585484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3.9934666004386972</v>
      </c>
      <c r="C68" s="173">
        <f t="shared" si="73"/>
        <v>3.7365310651764085</v>
      </c>
      <c r="D68" s="173">
        <f t="shared" si="73"/>
        <v>3.5158448485240039</v>
      </c>
      <c r="E68" s="173">
        <f t="shared" si="73"/>
        <v>3.6226128588784969</v>
      </c>
      <c r="F68" s="173">
        <f t="shared" si="73"/>
        <v>3.4062529214905246</v>
      </c>
      <c r="H68" s="68">
        <f t="shared" si="21"/>
        <v>-0.21829416362051643</v>
      </c>
      <c r="I68" s="69">
        <f t="shared" si="22"/>
        <v>53.34313655413937</v>
      </c>
      <c r="J68" s="69">
        <f t="shared" si="23"/>
        <v>53.124842390518857</v>
      </c>
      <c r="L68" t="str">
        <f t="shared" si="24"/>
        <v>82 Transport and mobile machine drivers and operatives</v>
      </c>
      <c r="M68" s="173">
        <f t="shared" ref="M68:Q68" si="80">M31/M$35*100</f>
        <v>7.1783815798797015</v>
      </c>
      <c r="N68" s="173">
        <f t="shared" si="80"/>
        <v>6.755242934681549</v>
      </c>
      <c r="O68" s="173">
        <f t="shared" si="80"/>
        <v>6.3114707513776001</v>
      </c>
      <c r="P68" s="173">
        <f t="shared" si="80"/>
        <v>6.39837825568436</v>
      </c>
      <c r="Q68" s="173">
        <f t="shared" si="80"/>
        <v>6.0184251023192807</v>
      </c>
      <c r="S68" s="68">
        <f t="shared" si="26"/>
        <v>-3.7791920644373116</v>
      </c>
      <c r="T68" s="69">
        <f t="shared" si="27"/>
        <v>51.078017357645741</v>
      </c>
      <c r="U68" s="69">
        <f t="shared" si="28"/>
        <v>47.298825293208431</v>
      </c>
      <c r="W68" t="str">
        <f t="shared" si="29"/>
        <v>82 Transport and mobile machine drivers and operatives</v>
      </c>
      <c r="X68" s="173">
        <f t="shared" ref="X68:AB68" si="81">X31/X$35*100</f>
        <v>0.42747294701401078</v>
      </c>
      <c r="Y68" s="173">
        <f t="shared" si="81"/>
        <v>0.36685355143715509</v>
      </c>
      <c r="Z68" s="173">
        <f t="shared" si="81"/>
        <v>0.36690331830311629</v>
      </c>
      <c r="AA68" s="173">
        <f t="shared" si="81"/>
        <v>0.53767182107563849</v>
      </c>
      <c r="AB68" s="173">
        <f t="shared" si="81"/>
        <v>0.58784916779044671</v>
      </c>
      <c r="AD68" s="68">
        <f t="shared" si="31"/>
        <v>68.777719088488638</v>
      </c>
      <c r="AE68" s="69">
        <f t="shared" si="32"/>
        <v>97.232121425912723</v>
      </c>
      <c r="AF68" s="69">
        <f t="shared" si="33"/>
        <v>166.00984051440136</v>
      </c>
    </row>
    <row r="69" spans="1:32" x14ac:dyDescent="0.2">
      <c r="A69" t="str">
        <f t="shared" si="19"/>
        <v>91 Elementary trades and related occupations</v>
      </c>
      <c r="B69" s="173">
        <f t="shared" si="73"/>
        <v>2.4482692860150799</v>
      </c>
      <c r="C69" s="173">
        <f t="shared" si="73"/>
        <v>2.0639935946933532</v>
      </c>
      <c r="D69" s="173">
        <f t="shared" si="73"/>
        <v>1.8854779738412086</v>
      </c>
      <c r="E69" s="173">
        <f t="shared" si="73"/>
        <v>1.5094420121078593</v>
      </c>
      <c r="F69" s="173">
        <f t="shared" si="73"/>
        <v>1.3353938612055412</v>
      </c>
      <c r="H69" s="68">
        <f t="shared" si="21"/>
        <v>-27.055652133917512</v>
      </c>
      <c r="I69" s="69">
        <f t="shared" si="22"/>
        <v>32.569531602994523</v>
      </c>
      <c r="J69" s="69">
        <f t="shared" si="23"/>
        <v>5.5138794690770094</v>
      </c>
      <c r="L69" t="str">
        <f t="shared" si="24"/>
        <v>91 Elementary trades and related occupations</v>
      </c>
      <c r="M69" s="173">
        <f t="shared" ref="M69:Q70" si="82">M32/M$35*100</f>
        <v>3.3527540416079677</v>
      </c>
      <c r="N69" s="173">
        <f t="shared" si="82"/>
        <v>2.8079057934145681</v>
      </c>
      <c r="O69" s="173">
        <f t="shared" si="82"/>
        <v>2.6753941222603403</v>
      </c>
      <c r="P69" s="173">
        <f t="shared" si="82"/>
        <v>2.1406838946042863</v>
      </c>
      <c r="Q69" s="173">
        <f t="shared" si="82"/>
        <v>1.9160823107358889</v>
      </c>
      <c r="S69" s="68">
        <f t="shared" si="26"/>
        <v>-27.732487569273562</v>
      </c>
      <c r="T69" s="69">
        <f t="shared" si="27"/>
        <v>26.247294183012343</v>
      </c>
      <c r="U69" s="69">
        <f t="shared" si="28"/>
        <v>-1.4851933862612203</v>
      </c>
      <c r="W69" t="str">
        <f t="shared" si="29"/>
        <v>91 Elementary trades and related occupations</v>
      </c>
      <c r="X69" s="173">
        <f t="shared" ref="X69:AB70" si="83">X32/X$35*100</f>
        <v>1.4355619079896405</v>
      </c>
      <c r="Y69" s="173">
        <f t="shared" si="83"/>
        <v>1.2335916495623218</v>
      </c>
      <c r="Z69" s="173">
        <f t="shared" si="83"/>
        <v>0.99573097206599093</v>
      </c>
      <c r="AA69" s="173">
        <f t="shared" si="83"/>
        <v>0.80788993197384684</v>
      </c>
      <c r="AB69" s="173">
        <f t="shared" si="83"/>
        <v>0.70885992982917778</v>
      </c>
      <c r="AD69" s="68">
        <f t="shared" si="31"/>
        <v>-25.007253953370757</v>
      </c>
      <c r="AE69" s="69">
        <f t="shared" si="32"/>
        <v>51.703369684718126</v>
      </c>
      <c r="AF69" s="69">
        <f t="shared" si="33"/>
        <v>26.696115731347369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9.6854889247489897</v>
      </c>
      <c r="C70" s="173">
        <f t="shared" si="73"/>
        <v>9.3572641452773961</v>
      </c>
      <c r="D70" s="173">
        <f t="shared" si="73"/>
        <v>8.5095551551438593</v>
      </c>
      <c r="E70" s="173">
        <f t="shared" si="73"/>
        <v>8.3480899797697372</v>
      </c>
      <c r="F70" s="173">
        <f t="shared" si="73"/>
        <v>7.4621587211769187</v>
      </c>
      <c r="H70" s="68">
        <f t="shared" si="21"/>
        <v>-9.6846938060637946</v>
      </c>
      <c r="I70" s="69">
        <f t="shared" si="22"/>
        <v>45.474376058291561</v>
      </c>
      <c r="J70" s="69">
        <f t="shared" si="23"/>
        <v>35.78968225222777</v>
      </c>
      <c r="L70" t="str">
        <f t="shared" si="24"/>
        <v>92 Elementary administration and service occupations</v>
      </c>
      <c r="M70" s="173">
        <f t="shared" si="82"/>
        <v>9.2588058119580019</v>
      </c>
      <c r="N70" s="173">
        <f t="shared" si="82"/>
        <v>8.8721806258817182</v>
      </c>
      <c r="O70" s="173">
        <f t="shared" si="82"/>
        <v>8.3872116340260039</v>
      </c>
      <c r="P70" s="173">
        <f t="shared" si="82"/>
        <v>8.7643155154116315</v>
      </c>
      <c r="Q70" s="173">
        <f t="shared" si="82"/>
        <v>8.2112517807870997</v>
      </c>
      <c r="S70" s="68">
        <f t="shared" si="26"/>
        <v>-1.2110247826247469</v>
      </c>
      <c r="T70" s="69">
        <f t="shared" si="27"/>
        <v>40.856077467894629</v>
      </c>
      <c r="U70" s="69">
        <f t="shared" si="28"/>
        <v>39.645052685269889</v>
      </c>
      <c r="W70" t="str">
        <f t="shared" si="29"/>
        <v>92 Elementary administration and service occupations</v>
      </c>
      <c r="X70" s="173">
        <f t="shared" si="83"/>
        <v>10.163225153834507</v>
      </c>
      <c r="Y70" s="173">
        <f t="shared" si="83"/>
        <v>9.898745114065937</v>
      </c>
      <c r="Z70" s="173">
        <f t="shared" si="83"/>
        <v>8.6473606441430348</v>
      </c>
      <c r="AA70" s="173">
        <f t="shared" si="83"/>
        <v>7.8855036108493692</v>
      </c>
      <c r="AB70" s="173">
        <f t="shared" si="83"/>
        <v>6.6539245984146929</v>
      </c>
      <c r="AD70" s="68">
        <f t="shared" si="31"/>
        <v>-18.942137247823922</v>
      </c>
      <c r="AE70" s="69">
        <f t="shared" si="32"/>
        <v>50.519845485938419</v>
      </c>
      <c r="AF70" s="69">
        <f t="shared" si="33"/>
        <v>31.577708238114493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2.9920574096007395</v>
      </c>
      <c r="I72" s="67">
        <f>IF(D35&gt;0,I35/D35*100,0)</f>
        <v>48.744004730785996</v>
      </c>
      <c r="J72" s="67">
        <f>IF(D35&gt;0,(J35/D35)*100,0)</f>
        <v>51.736062140386743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0.90593546228504074</v>
      </c>
      <c r="T72" s="67">
        <f t="shared" ref="T72" si="85">IF(O35&gt;0,T35/O35*100,0)</f>
        <v>40.275102936334164</v>
      </c>
      <c r="U72" s="67">
        <f t="shared" ref="U72" si="86">IF(O35&gt;0,(U35/O35)*100,0)</f>
        <v>41.181038398619179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5.3418267511648843</v>
      </c>
      <c r="AE72" s="67">
        <f t="shared" ref="AE72" si="88">IF(Z35&gt;0,AE35/Z35*100,0)</f>
        <v>58.28321974116718</v>
      </c>
      <c r="AF72" s="67">
        <f t="shared" ref="AF72" si="89">IF(Z35&gt;0,(AF35/Z35)*100,0)</f>
        <v>63.625046492332061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Humber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Humber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Humber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4.6660255618608426</v>
      </c>
      <c r="C82" s="18">
        <f t="shared" ref="B82:E107" si="96">IF(AND(D$6-C$6 &lt;&gt; 0,C8&lt;&gt;0,D8&lt;&gt;0),(EXP(LN(D8/C8)/(D$6-C$6))-1)*100,0)</f>
        <v>8.8100289779781349</v>
      </c>
      <c r="D82" s="18">
        <f t="shared" si="96"/>
        <v>-1.6860268330014638</v>
      </c>
      <c r="E82" s="18">
        <f t="shared" si="96"/>
        <v>0.83811296204061581</v>
      </c>
      <c r="F82" s="18">
        <f t="shared" ref="F82:F107" si="97">IF(AND(F$6-D$6 &lt;&gt; 0,D8&lt;&gt;0,F8&lt;&gt;0),(EXP(LN(F8/D8)/(F$6-D$6))-1)*100,0)</f>
        <v>-1.0386620966951199E-2</v>
      </c>
      <c r="H82" s="18">
        <f t="shared" ref="H82:H107" si="98">IF($F$6-$D$6 &lt;&gt; 0,(EXP(LN(1+(H45/100))/($F$6-$D$6))-1)*100,0)</f>
        <v>-1.0386620966951199E-2</v>
      </c>
      <c r="I82" s="18">
        <f t="shared" ref="I82:I107" si="99">IF(D8&gt;0,((1+(I8/D8))^(1/($F$6-$D$6))-1)*100,0)</f>
        <v>2.7080282137155853</v>
      </c>
      <c r="J82" s="18">
        <f t="shared" ref="J82:J107" si="100">IF($F$6-$D$6 &lt;&gt; 0,(EXP(LN(1+(J45/100))/($F$6-$D$6))-1)*100,0)</f>
        <v>2.7008847557359994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3.9800396224982881</v>
      </c>
      <c r="N82" s="18">
        <f t="shared" si="102"/>
        <v>8.8237697474724985</v>
      </c>
      <c r="O82" s="18">
        <f t="shared" si="102"/>
        <v>-2.4765079252407451</v>
      </c>
      <c r="P82" s="18">
        <f t="shared" si="102"/>
        <v>0.31305235554071054</v>
      </c>
      <c r="Q82" s="18">
        <f t="shared" ref="Q82:Q107" si="103">IF(AND(Q$6-O$6 &lt;&gt; 0,O8&lt;&gt;0,Q8&lt;&gt;0),(EXP(LN(Q8/O8)/(Q$6-O$6))-1)*100,0)</f>
        <v>-0.62555604367526829</v>
      </c>
      <c r="S82" s="18">
        <f t="shared" ref="S82:S107" si="104">IF($F$6-$D$6 &lt;&gt; 0,(EXP(LN(1+(S45/100))/($F$6-$D$6))-1)*100,0)</f>
        <v>-0.62555604367526829</v>
      </c>
      <c r="T82" s="18">
        <f t="shared" ref="T82:T107" si="105">IF(O8&gt;0,((1+(T8/O8))^(1/($F$6-$D$6))-1)*100,0)</f>
        <v>2.3844899144039422</v>
      </c>
      <c r="U82" s="18">
        <f t="shared" ref="U82:U107" si="106">IF($F$6-$D$6 &lt;&gt; 0,(EXP(LN(1+(U45/100))/($F$6-$D$6))-1)*100,0)</f>
        <v>1.9406763779355352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6.1098766315655695</v>
      </c>
      <c r="Y82" s="18">
        <f t="shared" si="108"/>
        <v>8.7825346649142553</v>
      </c>
      <c r="Z82" s="18">
        <f t="shared" si="108"/>
        <v>-0.17607019202863228</v>
      </c>
      <c r="AA82" s="18">
        <f t="shared" si="108"/>
        <v>1.7166052226952777</v>
      </c>
      <c r="AB82" s="18">
        <f t="shared" ref="AB82:AB107" si="109">IF(AND(AB$6-Z$6 &lt;&gt; 0,Z8&lt;&gt;0,AB8&lt;&gt;0),(EXP(LN(AB8/Z8)/(AB$6-Z$6))-1)*100,0)</f>
        <v>1.0817593853236662</v>
      </c>
      <c r="AD82" s="18">
        <f t="shared" ref="AD82:AD107" si="110">IF($F$6-$D$6 &lt;&gt; 0,(EXP(LN(1+(AD45/100))/($F$6-$D$6))-1)*100,0)</f>
        <v>1.0817593853236662</v>
      </c>
      <c r="AE82" s="18">
        <f t="shared" ref="AE82:AE107" si="111">IF(Z8&gt;0,((1+(AE8/Z8))^(1/($F$6-$D$6))-1)*100,0)</f>
        <v>3.3157366378697262</v>
      </c>
      <c r="AF82" s="18">
        <f t="shared" ref="AF82:AF107" si="112">IF($F$6-$D$6 &lt;&gt; 0,(EXP(LN(1+(AF45/100))/($F$6-$D$6))-1)*100,0)</f>
        <v>4.0206251456530895</v>
      </c>
    </row>
    <row r="83" spans="1:32" x14ac:dyDescent="0.2">
      <c r="A83" t="str">
        <f t="shared" si="95"/>
        <v>12 Other managers and proprietors</v>
      </c>
      <c r="B83" s="18">
        <f t="shared" si="96"/>
        <v>2.5811073176666532</v>
      </c>
      <c r="C83" s="18">
        <f t="shared" si="96"/>
        <v>1.5689180985344997</v>
      </c>
      <c r="D83" s="18">
        <f t="shared" si="96"/>
        <v>3.5192156056157442</v>
      </c>
      <c r="E83" s="18">
        <f t="shared" si="96"/>
        <v>1.3783086410696255</v>
      </c>
      <c r="F83" s="18">
        <f t="shared" si="97"/>
        <v>2.0869788969577252</v>
      </c>
      <c r="H83" s="18">
        <f t="shared" si="98"/>
        <v>2.0869788969577252</v>
      </c>
      <c r="I83" s="18">
        <f t="shared" si="99"/>
        <v>3.5761705161403867</v>
      </c>
      <c r="J83" s="18">
        <f t="shared" si="100"/>
        <v>4.926225795954764</v>
      </c>
      <c r="L83" t="str">
        <f t="shared" si="101"/>
        <v>12 Other managers and proprietors</v>
      </c>
      <c r="M83" s="18">
        <f t="shared" si="102"/>
        <v>1.5670946122180895</v>
      </c>
      <c r="N83" s="18">
        <f t="shared" si="102"/>
        <v>2.4547703078735328</v>
      </c>
      <c r="O83" s="18">
        <f t="shared" si="102"/>
        <v>4.0911243704353506</v>
      </c>
      <c r="P83" s="18">
        <f t="shared" si="102"/>
        <v>1.2397261130166592</v>
      </c>
      <c r="Q83" s="18">
        <f t="shared" si="103"/>
        <v>2.181406018951515</v>
      </c>
      <c r="S83" s="18">
        <f t="shared" si="104"/>
        <v>2.181406018951515</v>
      </c>
      <c r="T83" s="18">
        <f t="shared" si="105"/>
        <v>3.3337616028617845</v>
      </c>
      <c r="U83" s="18">
        <f t="shared" si="106"/>
        <v>4.790807341908554</v>
      </c>
      <c r="W83" t="str">
        <f t="shared" si="107"/>
        <v>12 Other managers and proprietors</v>
      </c>
      <c r="X83" s="18">
        <f t="shared" si="108"/>
        <v>3.997727385208627</v>
      </c>
      <c r="Y83" s="18">
        <f t="shared" si="108"/>
        <v>0.40232745869115405</v>
      </c>
      <c r="Z83" s="18">
        <f t="shared" si="108"/>
        <v>2.7301895403518017</v>
      </c>
      <c r="AA83" s="18">
        <f t="shared" si="108"/>
        <v>1.5742749258089495</v>
      </c>
      <c r="AB83" s="18">
        <f t="shared" si="109"/>
        <v>1.9581273792733445</v>
      </c>
      <c r="AD83" s="18">
        <f t="shared" si="110"/>
        <v>1.9581273792733445</v>
      </c>
      <c r="AE83" s="18">
        <f t="shared" si="111"/>
        <v>3.8899045425751622</v>
      </c>
      <c r="AF83" s="18">
        <f t="shared" si="112"/>
        <v>5.1044363939638293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4.7831190793762079</v>
      </c>
      <c r="C84" s="18">
        <f t="shared" si="96"/>
        <v>9.6352589391056185</v>
      </c>
      <c r="D84" s="18">
        <f t="shared" si="96"/>
        <v>0.88064800621105999</v>
      </c>
      <c r="E84" s="18">
        <f t="shared" si="96"/>
        <v>0.99876255426321059</v>
      </c>
      <c r="F84" s="18">
        <f t="shared" si="97"/>
        <v>0.95937568039257126</v>
      </c>
      <c r="H84" s="18">
        <f t="shared" si="98"/>
        <v>0.95937568039257126</v>
      </c>
      <c r="I84" s="18">
        <f t="shared" si="99"/>
        <v>2.3107208051999617</v>
      </c>
      <c r="J84" s="18">
        <f t="shared" si="100"/>
        <v>3.0207402410634021</v>
      </c>
      <c r="L84" t="str">
        <f t="shared" si="101"/>
        <v>21 Science, research, engineering and technology professionals</v>
      </c>
      <c r="M84" s="18">
        <f t="shared" si="102"/>
        <v>5.295418354508441</v>
      </c>
      <c r="N84" s="18">
        <f t="shared" si="102"/>
        <v>4.7885170646619901</v>
      </c>
      <c r="O84" s="18">
        <f t="shared" si="102"/>
        <v>9.4072582731707932E-2</v>
      </c>
      <c r="P84" s="18">
        <f t="shared" si="102"/>
        <v>0.58324682500880964</v>
      </c>
      <c r="Q84" s="18">
        <f t="shared" si="103"/>
        <v>0.41992369008216901</v>
      </c>
      <c r="S84" s="18">
        <f t="shared" si="104"/>
        <v>0.41992369008216901</v>
      </c>
      <c r="T84" s="18">
        <f t="shared" si="105"/>
        <v>1.9480290686804791</v>
      </c>
      <c r="U84" s="18">
        <f t="shared" si="106"/>
        <v>2.2708962938083221</v>
      </c>
      <c r="W84" t="str">
        <f t="shared" si="107"/>
        <v>21 Science, research, engineering and technology professionals</v>
      </c>
      <c r="X84" s="18">
        <f t="shared" si="108"/>
        <v>2.8956696128030313</v>
      </c>
      <c r="Y84" s="18">
        <f t="shared" si="108"/>
        <v>28.555019991980046</v>
      </c>
      <c r="Z84" s="18">
        <f t="shared" si="108"/>
        <v>3.2325031488138034</v>
      </c>
      <c r="AA84" s="18">
        <f t="shared" si="108"/>
        <v>2.05947521687464</v>
      </c>
      <c r="AB84" s="18">
        <f t="shared" si="109"/>
        <v>2.4489959890167778</v>
      </c>
      <c r="AD84" s="18">
        <f t="shared" si="110"/>
        <v>2.4489959890167778</v>
      </c>
      <c r="AE84" s="18">
        <f t="shared" si="111"/>
        <v>3.3580888829275013</v>
      </c>
      <c r="AF84" s="18">
        <f t="shared" si="112"/>
        <v>4.9993886109962471</v>
      </c>
    </row>
    <row r="85" spans="1:32" x14ac:dyDescent="0.2">
      <c r="A85" t="str">
        <f t="shared" si="95"/>
        <v>22 Health professionals</v>
      </c>
      <c r="B85" s="18">
        <f t="shared" si="96"/>
        <v>2.8093627753339456</v>
      </c>
      <c r="C85" s="18">
        <f t="shared" si="96"/>
        <v>1.3408597822120782</v>
      </c>
      <c r="D85" s="18">
        <f t="shared" si="96"/>
        <v>1.5126039502345145</v>
      </c>
      <c r="E85" s="18">
        <f t="shared" si="96"/>
        <v>1.054911923809132</v>
      </c>
      <c r="F85" s="18">
        <f t="shared" si="97"/>
        <v>1.2072461824123026</v>
      </c>
      <c r="H85" s="18">
        <f t="shared" si="98"/>
        <v>1.2072461824123026</v>
      </c>
      <c r="I85" s="18">
        <f t="shared" si="99"/>
        <v>3.1481713241233722</v>
      </c>
      <c r="J85" s="18">
        <f t="shared" si="100"/>
        <v>3.9544454803190687</v>
      </c>
      <c r="L85" t="str">
        <f t="shared" si="101"/>
        <v>22 Health professionals</v>
      </c>
      <c r="M85" s="18">
        <f t="shared" si="102"/>
        <v>3.2159288183949863</v>
      </c>
      <c r="N85" s="18">
        <f t="shared" si="102"/>
        <v>13.564371193517255</v>
      </c>
      <c r="O85" s="18">
        <f t="shared" si="102"/>
        <v>1.1912878715002018</v>
      </c>
      <c r="P85" s="18">
        <f t="shared" si="102"/>
        <v>0.87499101020200865</v>
      </c>
      <c r="Q85" s="18">
        <f t="shared" si="103"/>
        <v>0.98031329338632567</v>
      </c>
      <c r="S85" s="18">
        <f t="shared" si="104"/>
        <v>0.98031329338632567</v>
      </c>
      <c r="T85" s="18">
        <f t="shared" si="105"/>
        <v>2.3842501255062043</v>
      </c>
      <c r="U85" s="18">
        <f t="shared" si="106"/>
        <v>3.1031580724542263</v>
      </c>
      <c r="W85" t="str">
        <f t="shared" si="107"/>
        <v>22 Health professionals</v>
      </c>
      <c r="X85" s="18">
        <f t="shared" si="108"/>
        <v>2.6663457091700149</v>
      </c>
      <c r="Y85" s="18">
        <f t="shared" si="108"/>
        <v>-3.0167224790598857</v>
      </c>
      <c r="Z85" s="18">
        <f t="shared" si="108"/>
        <v>1.6455393153517406</v>
      </c>
      <c r="AA85" s="18">
        <f t="shared" si="108"/>
        <v>1.1275340024239577</v>
      </c>
      <c r="AB85" s="18">
        <f t="shared" si="109"/>
        <v>1.2999084564856433</v>
      </c>
      <c r="AD85" s="18">
        <f t="shared" si="110"/>
        <v>1.2999084564856433</v>
      </c>
      <c r="AE85" s="18">
        <f t="shared" si="111"/>
        <v>3.4449957158778854</v>
      </c>
      <c r="AF85" s="18">
        <f t="shared" si="112"/>
        <v>4.2827828242597787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0.89676061332206736</v>
      </c>
      <c r="C86" s="18">
        <f t="shared" si="96"/>
        <v>4.6902419878003698</v>
      </c>
      <c r="D86" s="18">
        <f t="shared" si="96"/>
        <v>0.51995345414714844</v>
      </c>
      <c r="E86" s="18">
        <f t="shared" si="96"/>
        <v>0.74412679944455551</v>
      </c>
      <c r="F86" s="18">
        <f t="shared" si="97"/>
        <v>0.66934685739377109</v>
      </c>
      <c r="H86" s="18">
        <f t="shared" si="98"/>
        <v>0.66934685739377109</v>
      </c>
      <c r="I86" s="18">
        <f t="shared" si="99"/>
        <v>2.9427744261601774</v>
      </c>
      <c r="J86" s="18">
        <f t="shared" si="100"/>
        <v>3.3960227621557149</v>
      </c>
      <c r="L86" t="str">
        <f t="shared" si="101"/>
        <v>23 Teaching and other educational professionals</v>
      </c>
      <c r="M86" s="18">
        <f t="shared" si="102"/>
        <v>-0.65477498923276478</v>
      </c>
      <c r="N86" s="18">
        <f t="shared" si="102"/>
        <v>2.4433478120543528</v>
      </c>
      <c r="O86" s="18">
        <f t="shared" si="102"/>
        <v>0.69920571628891981</v>
      </c>
      <c r="P86" s="18">
        <f t="shared" si="102"/>
        <v>0.23311763778359751</v>
      </c>
      <c r="Q86" s="18">
        <f t="shared" si="103"/>
        <v>0.38824013652303258</v>
      </c>
      <c r="S86" s="18">
        <f t="shared" si="104"/>
        <v>0.38824013652303258</v>
      </c>
      <c r="T86" s="18">
        <f t="shared" si="105"/>
        <v>2.4904893172570386</v>
      </c>
      <c r="U86" s="18">
        <f t="shared" si="106"/>
        <v>2.7679006512706827</v>
      </c>
      <c r="W86" t="str">
        <f t="shared" si="107"/>
        <v>23 Teaching and other educational professionals</v>
      </c>
      <c r="X86" s="18">
        <f t="shared" si="108"/>
        <v>1.5827816927699523</v>
      </c>
      <c r="Y86" s="18">
        <f t="shared" si="108"/>
        <v>5.6297983861295142</v>
      </c>
      <c r="Z86" s="18">
        <f t="shared" si="108"/>
        <v>0.44689299179487829</v>
      </c>
      <c r="AA86" s="18">
        <f t="shared" si="108"/>
        <v>0.94739781866324257</v>
      </c>
      <c r="AB86" s="18">
        <f t="shared" si="109"/>
        <v>0.7802863876181787</v>
      </c>
      <c r="AD86" s="18">
        <f t="shared" si="110"/>
        <v>0.7802863876181787</v>
      </c>
      <c r="AE86" s="18">
        <f t="shared" si="111"/>
        <v>3.1185441947138903</v>
      </c>
      <c r="AF86" s="18">
        <f t="shared" si="112"/>
        <v>3.6362546854336708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5.6025891276703099</v>
      </c>
      <c r="C87" s="18">
        <f t="shared" si="96"/>
        <v>14.114147787265562</v>
      </c>
      <c r="D87" s="18">
        <f t="shared" si="96"/>
        <v>1.8750870362801875</v>
      </c>
      <c r="E87" s="18">
        <f t="shared" si="96"/>
        <v>1.2522322920486939</v>
      </c>
      <c r="F87" s="18">
        <f t="shared" si="97"/>
        <v>1.4594262667591895</v>
      </c>
      <c r="H87" s="18">
        <f t="shared" si="98"/>
        <v>1.4594262667591895</v>
      </c>
      <c r="I87" s="18">
        <f t="shared" si="99"/>
        <v>2.9727309847684902</v>
      </c>
      <c r="J87" s="18">
        <f t="shared" si="100"/>
        <v>3.9753386758511811</v>
      </c>
      <c r="L87" t="str">
        <f t="shared" si="101"/>
        <v>24 Business, media and public service professionals</v>
      </c>
      <c r="M87" s="18">
        <f t="shared" si="102"/>
        <v>5.3696794766518563</v>
      </c>
      <c r="N87" s="18">
        <f t="shared" si="102"/>
        <v>11.461397572512833</v>
      </c>
      <c r="O87" s="18">
        <f t="shared" si="102"/>
        <v>1.7691816287957129</v>
      </c>
      <c r="P87" s="18">
        <f t="shared" si="102"/>
        <v>0.7576370758607176</v>
      </c>
      <c r="Q87" s="18">
        <f t="shared" si="103"/>
        <v>1.0936964802261917</v>
      </c>
      <c r="S87" s="18">
        <f t="shared" si="104"/>
        <v>1.0936964802261917</v>
      </c>
      <c r="T87" s="18">
        <f t="shared" si="105"/>
        <v>2.5905257533919146</v>
      </c>
      <c r="U87" s="18">
        <f t="shared" si="106"/>
        <v>3.3732396468435288</v>
      </c>
      <c r="W87" t="str">
        <f t="shared" si="107"/>
        <v>24 Business, media and public service professionals</v>
      </c>
      <c r="X87" s="18">
        <f t="shared" si="108"/>
        <v>5.87809191641957</v>
      </c>
      <c r="Y87" s="18">
        <f t="shared" si="108"/>
        <v>17.214487438493407</v>
      </c>
      <c r="Z87" s="18">
        <f t="shared" si="108"/>
        <v>1.9922720756315071</v>
      </c>
      <c r="AA87" s="18">
        <f t="shared" si="108"/>
        <v>1.7719547161788807</v>
      </c>
      <c r="AB87" s="18">
        <f t="shared" si="109"/>
        <v>1.8453409056258696</v>
      </c>
      <c r="AD87" s="18">
        <f t="shared" si="110"/>
        <v>1.8453409056258696</v>
      </c>
      <c r="AE87" s="18">
        <f t="shared" si="111"/>
        <v>3.3754263480222146</v>
      </c>
      <c r="AF87" s="18">
        <f t="shared" si="112"/>
        <v>4.5917818790540244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4.9040172827486739</v>
      </c>
      <c r="C88" s="18">
        <f t="shared" si="96"/>
        <v>13.095185728928627</v>
      </c>
      <c r="D88" s="18">
        <f t="shared" si="96"/>
        <v>-2.9154441247145613</v>
      </c>
      <c r="E88" s="18">
        <f t="shared" si="96"/>
        <v>0.57740972583959493</v>
      </c>
      <c r="F88" s="18">
        <f t="shared" si="97"/>
        <v>-0.60061886472558834</v>
      </c>
      <c r="H88" s="18">
        <f t="shared" si="98"/>
        <v>-0.60061886472558834</v>
      </c>
      <c r="I88" s="18">
        <f t="shared" si="99"/>
        <v>2.1052431823648687</v>
      </c>
      <c r="J88" s="18">
        <f t="shared" si="100"/>
        <v>1.6617197772993419</v>
      </c>
      <c r="L88" t="str">
        <f t="shared" si="101"/>
        <v>31 Science, engineering and technology associate professionals</v>
      </c>
      <c r="M88" s="18">
        <f t="shared" si="102"/>
        <v>6.2148320916918465</v>
      </c>
      <c r="N88" s="18">
        <f t="shared" si="102"/>
        <v>8.6365176465662117</v>
      </c>
      <c r="O88" s="18">
        <f t="shared" si="102"/>
        <v>-4.2850659016425823</v>
      </c>
      <c r="P88" s="18">
        <f t="shared" si="102"/>
        <v>4.7849643394703989E-2</v>
      </c>
      <c r="Q88" s="18">
        <f t="shared" si="103"/>
        <v>-1.4178223570481596</v>
      </c>
      <c r="S88" s="18">
        <f t="shared" si="104"/>
        <v>-1.4178223570481596</v>
      </c>
      <c r="T88" s="18">
        <f t="shared" si="105"/>
        <v>1.7614296234135907</v>
      </c>
      <c r="U88" s="18">
        <f t="shared" si="106"/>
        <v>0.67760312806399714</v>
      </c>
      <c r="W88" t="str">
        <f t="shared" si="107"/>
        <v>31 Science, engineering and technology associate professionals</v>
      </c>
      <c r="X88" s="18">
        <f t="shared" si="108"/>
        <v>1.1830319962755631</v>
      </c>
      <c r="Y88" s="18">
        <f t="shared" si="108"/>
        <v>27.394906417597518</v>
      </c>
      <c r="Z88" s="18">
        <f t="shared" si="108"/>
        <v>0.48018254112514036</v>
      </c>
      <c r="AA88" s="18">
        <f t="shared" si="108"/>
        <v>1.6353125417915226</v>
      </c>
      <c r="AB88" s="18">
        <f t="shared" si="109"/>
        <v>1.2488011983419867</v>
      </c>
      <c r="AD88" s="18">
        <f t="shared" si="110"/>
        <v>1.2488011983419867</v>
      </c>
      <c r="AE88" s="18">
        <f t="shared" si="111"/>
        <v>2.970451736057611</v>
      </c>
      <c r="AF88" s="18">
        <f t="shared" si="112"/>
        <v>3.8245009107288341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2.2804985622310481</v>
      </c>
      <c r="C89" s="18">
        <f t="shared" si="96"/>
        <v>3.6753028045036773</v>
      </c>
      <c r="D89" s="18">
        <f t="shared" si="96"/>
        <v>0.12959204595572871</v>
      </c>
      <c r="E89" s="18">
        <f t="shared" si="96"/>
        <v>1.1119112670348263</v>
      </c>
      <c r="F89" s="18">
        <f t="shared" si="97"/>
        <v>0.78340538876966459</v>
      </c>
      <c r="H89" s="18">
        <f t="shared" si="98"/>
        <v>0.78340538876966459</v>
      </c>
      <c r="I89" s="18">
        <f t="shared" si="99"/>
        <v>3.1721088398144248</v>
      </c>
      <c r="J89" s="18">
        <f t="shared" si="100"/>
        <v>3.688300699855307</v>
      </c>
      <c r="L89" t="str">
        <f t="shared" si="101"/>
        <v>32 Health and social care associate professionals</v>
      </c>
      <c r="M89" s="18">
        <f t="shared" si="102"/>
        <v>1.3246696154775695</v>
      </c>
      <c r="N89" s="18">
        <f t="shared" si="102"/>
        <v>11.344292819813106</v>
      </c>
      <c r="O89" s="18">
        <f t="shared" si="102"/>
        <v>-1.6161846044782213</v>
      </c>
      <c r="P89" s="18">
        <f t="shared" si="102"/>
        <v>0.81931026339117086</v>
      </c>
      <c r="Q89" s="18">
        <f>IF(AND(Q$6-O$6 &lt;&gt; 0,O15&lt;&gt;0,Q15&lt;&gt;0),(EXP(LN(Q15/O15)/(Q$6-O$6))-1)*100,0)</f>
        <v>8.523237985391674E-4</v>
      </c>
      <c r="S89" s="18">
        <f t="shared" si="104"/>
        <v>8.523237985391674E-4</v>
      </c>
      <c r="T89" s="18">
        <f t="shared" si="105"/>
        <v>2.5605064477600248</v>
      </c>
      <c r="U89" s="18">
        <f t="shared" si="106"/>
        <v>2.5611047086303129</v>
      </c>
      <c r="W89" t="str">
        <f t="shared" si="107"/>
        <v>32 Health and social care associate professionals</v>
      </c>
      <c r="X89" s="18">
        <f t="shared" si="108"/>
        <v>2.5959289526328755</v>
      </c>
      <c r="Y89" s="18">
        <f t="shared" si="108"/>
        <v>1.2222728975699537</v>
      </c>
      <c r="Z89" s="18">
        <f t="shared" si="108"/>
        <v>0.71588696689950382</v>
      </c>
      <c r="AA89" s="18">
        <f t="shared" si="108"/>
        <v>1.2019379809361963</v>
      </c>
      <c r="AB89" s="18">
        <f t="shared" si="109"/>
        <v>1.0396609044180938</v>
      </c>
      <c r="AD89" s="18">
        <f t="shared" si="110"/>
        <v>1.0396609044180938</v>
      </c>
      <c r="AE89" s="18">
        <f t="shared" si="111"/>
        <v>3.375758354140701</v>
      </c>
      <c r="AF89" s="18">
        <f t="shared" si="112"/>
        <v>4.0472687432921095</v>
      </c>
    </row>
    <row r="90" spans="1:32" x14ac:dyDescent="0.2">
      <c r="A90" t="str">
        <f t="shared" si="95"/>
        <v>33 Protective service occupations</v>
      </c>
      <c r="B90" s="18">
        <f t="shared" si="96"/>
        <v>-0.51939197971515583</v>
      </c>
      <c r="C90" s="18">
        <f t="shared" si="96"/>
        <v>9.7403229429328988</v>
      </c>
      <c r="D90" s="18">
        <f t="shared" si="96"/>
        <v>3.2058719476840025</v>
      </c>
      <c r="E90" s="18">
        <f t="shared" si="96"/>
        <v>1.2367042000752004</v>
      </c>
      <c r="F90" s="18">
        <f t="shared" si="97"/>
        <v>1.8888830142726354</v>
      </c>
      <c r="H90" s="18">
        <f t="shared" si="98"/>
        <v>1.8888830142726354</v>
      </c>
      <c r="I90" s="18">
        <f t="shared" si="99"/>
        <v>2.3585374382051771</v>
      </c>
      <c r="J90" s="18">
        <f t="shared" si="100"/>
        <v>3.7721032196263993</v>
      </c>
      <c r="L90" t="str">
        <f t="shared" si="101"/>
        <v>33 Protective service occupations</v>
      </c>
      <c r="M90" s="18">
        <f t="shared" si="102"/>
        <v>-1.0115493488036864</v>
      </c>
      <c r="N90" s="18">
        <f t="shared" si="102"/>
        <v>8.2146965977878175</v>
      </c>
      <c r="O90" s="18">
        <f t="shared" si="102"/>
        <v>2.3997491584372144</v>
      </c>
      <c r="P90" s="18">
        <f t="shared" si="102"/>
        <v>0.5862620799080176</v>
      </c>
      <c r="Q90" s="18">
        <f t="shared" si="103"/>
        <v>1.1871608761079733</v>
      </c>
      <c r="S90" s="18">
        <f t="shared" si="104"/>
        <v>1.1871608761079733</v>
      </c>
      <c r="T90" s="18">
        <f t="shared" si="105"/>
        <v>1.9047154807187772</v>
      </c>
      <c r="U90" s="18">
        <f t="shared" si="106"/>
        <v>2.83430572541159</v>
      </c>
      <c r="W90" t="str">
        <f t="shared" si="107"/>
        <v>33 Protective service occupations</v>
      </c>
      <c r="X90" s="18">
        <f t="shared" si="108"/>
        <v>1.2001230360658255</v>
      </c>
      <c r="Y90" s="18">
        <f t="shared" si="108"/>
        <v>14.78498307393712</v>
      </c>
      <c r="Z90" s="18">
        <f t="shared" si="108"/>
        <v>5.569145479575055</v>
      </c>
      <c r="AA90" s="18">
        <f t="shared" si="108"/>
        <v>2.8130678111677687</v>
      </c>
      <c r="AB90" s="18">
        <f t="shared" si="109"/>
        <v>3.7236714440353369</v>
      </c>
      <c r="AD90" s="18">
        <f t="shared" si="110"/>
        <v>3.7236714440353369</v>
      </c>
      <c r="AE90" s="18">
        <f t="shared" si="111"/>
        <v>3.6160624195175961</v>
      </c>
      <c r="AF90" s="18">
        <f t="shared" si="112"/>
        <v>6.1102985266632714</v>
      </c>
    </row>
    <row r="91" spans="1:32" x14ac:dyDescent="0.2">
      <c r="A91" t="str">
        <f t="shared" si="95"/>
        <v>34 Culture, media and sports occupations</v>
      </c>
      <c r="B91" s="18">
        <f t="shared" si="96"/>
        <v>5.3148577493973503</v>
      </c>
      <c r="C91" s="18">
        <f t="shared" si="96"/>
        <v>8.244890594879827</v>
      </c>
      <c r="D91" s="18">
        <f t="shared" si="96"/>
        <v>-1.8220157267600845</v>
      </c>
      <c r="E91" s="18">
        <f t="shared" si="96"/>
        <v>0.78822466319636852</v>
      </c>
      <c r="F91" s="18">
        <f t="shared" si="97"/>
        <v>-8.9476628564211236E-2</v>
      </c>
      <c r="H91" s="18">
        <f t="shared" si="98"/>
        <v>-8.9476628564211236E-2</v>
      </c>
      <c r="I91" s="18">
        <f t="shared" si="99"/>
        <v>2.5401605277088679</v>
      </c>
      <c r="J91" s="18">
        <f t="shared" si="100"/>
        <v>2.4773057737534909</v>
      </c>
      <c r="L91" t="str">
        <f t="shared" si="101"/>
        <v>34 Culture, media and sports occupations</v>
      </c>
      <c r="M91" s="18">
        <f t="shared" si="102"/>
        <v>6.057519645490772</v>
      </c>
      <c r="N91" s="18">
        <f t="shared" si="102"/>
        <v>-1.3461534626168392</v>
      </c>
      <c r="O91" s="18">
        <f t="shared" si="102"/>
        <v>-2.6905844856972227</v>
      </c>
      <c r="P91" s="18">
        <f t="shared" si="102"/>
        <v>0.33620934421156878</v>
      </c>
      <c r="Q91" s="18">
        <f t="shared" si="103"/>
        <v>-0.68304077011406283</v>
      </c>
      <c r="S91" s="18">
        <f t="shared" si="104"/>
        <v>-0.68304077011406283</v>
      </c>
      <c r="T91" s="18">
        <f t="shared" si="105"/>
        <v>2.0614907844979324</v>
      </c>
      <c r="U91" s="18">
        <f t="shared" si="106"/>
        <v>1.5547746516526573</v>
      </c>
      <c r="W91" t="str">
        <f t="shared" si="107"/>
        <v>34 Culture, media and sports occupations</v>
      </c>
      <c r="X91" s="18">
        <f t="shared" si="108"/>
        <v>4.5658234277770493</v>
      </c>
      <c r="Y91" s="18">
        <f t="shared" si="108"/>
        <v>18.266930977038996</v>
      </c>
      <c r="Z91" s="18">
        <f>IF(AND(AA$6-Z$6 &lt;&gt; 0,Z17&lt;&gt;0,AA17&lt;&gt;0),(EXP(LN(AA17/Z17)/(AA$6-Z$6))-1)*100,0)</f>
        <v>-1.0892283326109364</v>
      </c>
      <c r="AA91" s="18">
        <f t="shared" si="108"/>
        <v>1.1385721656046677</v>
      </c>
      <c r="AB91" s="18">
        <f t="shared" si="109"/>
        <v>0.39045181012284935</v>
      </c>
      <c r="AD91" s="18">
        <f t="shared" si="110"/>
        <v>0.39045181012284935</v>
      </c>
      <c r="AE91" s="18">
        <f t="shared" si="111"/>
        <v>2.9333015422274622</v>
      </c>
      <c r="AF91" s="18">
        <f t="shared" si="112"/>
        <v>3.1962738589959017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2.3196761424162604</v>
      </c>
      <c r="C92" s="18">
        <f t="shared" si="96"/>
        <v>9.2038282035959984</v>
      </c>
      <c r="D92" s="18">
        <f t="shared" si="96"/>
        <v>-1.0337351985905574</v>
      </c>
      <c r="E92" s="18">
        <f t="shared" si="96"/>
        <v>0.46184469924366311</v>
      </c>
      <c r="F92" s="18">
        <f t="shared" si="97"/>
        <v>-3.9176461582168809E-2</v>
      </c>
      <c r="H92" s="18">
        <f t="shared" si="98"/>
        <v>-3.9176461582168809E-2</v>
      </c>
      <c r="I92" s="18">
        <f t="shared" si="99"/>
        <v>2.5215395370364435</v>
      </c>
      <c r="J92" s="18">
        <f t="shared" si="100"/>
        <v>2.4939183840966939</v>
      </c>
      <c r="L92" t="str">
        <f t="shared" si="101"/>
        <v>35 Business and public service associate professionals</v>
      </c>
      <c r="M92" s="18">
        <f t="shared" si="102"/>
        <v>2.3152232666805217</v>
      </c>
      <c r="N92" s="18">
        <f t="shared" si="102"/>
        <v>10.429573786929636</v>
      </c>
      <c r="O92" s="18">
        <f t="shared" si="102"/>
        <v>-1.7979420055340256</v>
      </c>
      <c r="P92" s="18">
        <f t="shared" si="102"/>
        <v>-7.3733241052487131E-2</v>
      </c>
      <c r="Q92" s="18">
        <f t="shared" si="103"/>
        <v>-0.65180720808889481</v>
      </c>
      <c r="S92" s="18">
        <f t="shared" si="104"/>
        <v>-0.65180720808889481</v>
      </c>
      <c r="T92" s="18">
        <f t="shared" si="105"/>
        <v>2.0421807380209156</v>
      </c>
      <c r="U92" s="18">
        <f t="shared" si="106"/>
        <v>1.5570121293972061</v>
      </c>
      <c r="W92" t="str">
        <f t="shared" si="107"/>
        <v>35 Business and public service associate professionals</v>
      </c>
      <c r="X92" s="18">
        <f t="shared" si="108"/>
        <v>2.3242195706803415</v>
      </c>
      <c r="Y92" s="18">
        <f t="shared" si="108"/>
        <v>7.9534310536337083</v>
      </c>
      <c r="Z92" s="18">
        <f t="shared" si="108"/>
        <v>-0.26067096126702882</v>
      </c>
      <c r="AA92" s="18">
        <f t="shared" si="108"/>
        <v>0.9556644805773562</v>
      </c>
      <c r="AB92" s="18">
        <f t="shared" si="109"/>
        <v>0.54858004942572869</v>
      </c>
      <c r="AD92" s="18">
        <f t="shared" si="110"/>
        <v>0.54858004942572869</v>
      </c>
      <c r="AE92" s="18">
        <f t="shared" si="111"/>
        <v>2.9903991858527323</v>
      </c>
      <c r="AF92" s="18">
        <f t="shared" si="112"/>
        <v>3.3584784755273489</v>
      </c>
    </row>
    <row r="93" spans="1:32" x14ac:dyDescent="0.2">
      <c r="A93" t="str">
        <f t="shared" si="95"/>
        <v>41 Administrative occupations</v>
      </c>
      <c r="B93" s="18">
        <f t="shared" si="96"/>
        <v>-0.82410591883766982</v>
      </c>
      <c r="C93" s="18">
        <f t="shared" si="96"/>
        <v>9.1792898238499898</v>
      </c>
      <c r="D93" s="18">
        <f t="shared" si="96"/>
        <v>-1.6218123314842958</v>
      </c>
      <c r="E93" s="18">
        <f t="shared" si="96"/>
        <v>-0.3226939699319531</v>
      </c>
      <c r="F93" s="18">
        <f t="shared" si="97"/>
        <v>-0.75762846774740655</v>
      </c>
      <c r="H93" s="18">
        <f t="shared" si="98"/>
        <v>-0.75762846774740655</v>
      </c>
      <c r="I93" s="18">
        <f t="shared" si="99"/>
        <v>2.5014537160216843</v>
      </c>
      <c r="J93" s="18">
        <f t="shared" si="100"/>
        <v>1.9743247923547758</v>
      </c>
      <c r="L93" t="str">
        <f t="shared" si="101"/>
        <v>41 Administrative occupations</v>
      </c>
      <c r="M93" s="18">
        <f t="shared" si="102"/>
        <v>-1.0545022823132633</v>
      </c>
      <c r="N93" s="18">
        <f t="shared" si="102"/>
        <v>22.391696074135979</v>
      </c>
      <c r="O93" s="18">
        <f t="shared" si="102"/>
        <v>-0.79630234058967186</v>
      </c>
      <c r="P93" s="18">
        <f t="shared" si="102"/>
        <v>0.99338815409701908</v>
      </c>
      <c r="Q93" s="18">
        <f t="shared" si="103"/>
        <v>0.39326567400761459</v>
      </c>
      <c r="S93" s="18">
        <f t="shared" si="104"/>
        <v>0.39326567400761459</v>
      </c>
      <c r="T93" s="18">
        <f t="shared" si="105"/>
        <v>2.1610861468578824</v>
      </c>
      <c r="U93" s="18">
        <f t="shared" si="106"/>
        <v>2.4547986974673197</v>
      </c>
      <c r="W93" t="str">
        <f t="shared" si="107"/>
        <v>41 Administrative occupations</v>
      </c>
      <c r="X93" s="18">
        <f t="shared" si="108"/>
        <v>-0.69733642994720402</v>
      </c>
      <c r="Y93" s="18">
        <f t="shared" si="108"/>
        <v>1.9747231925651976</v>
      </c>
      <c r="Z93" s="18">
        <f t="shared" si="108"/>
        <v>-2.1774631577222703</v>
      </c>
      <c r="AA93" s="18">
        <f t="shared" si="108"/>
        <v>-1.3497780696688944</v>
      </c>
      <c r="AB93" s="18">
        <f t="shared" si="109"/>
        <v>-1.6264483112951145</v>
      </c>
      <c r="AD93" s="18">
        <f t="shared" si="110"/>
        <v>-1.6264483112951145</v>
      </c>
      <c r="AE93" s="18">
        <f t="shared" si="111"/>
        <v>2.7159374387122792</v>
      </c>
      <c r="AF93" s="18">
        <f t="shared" si="112"/>
        <v>1.6418022293411161</v>
      </c>
    </row>
    <row r="94" spans="1:32" x14ac:dyDescent="0.2">
      <c r="A94" t="str">
        <f t="shared" si="95"/>
        <v>42 Secretarial and related occupations</v>
      </c>
      <c r="B94" s="18">
        <f t="shared" si="96"/>
        <v>-2.5984033363975034</v>
      </c>
      <c r="C94" s="18">
        <f t="shared" si="96"/>
        <v>0.64265773733815923</v>
      </c>
      <c r="D94" s="18">
        <f t="shared" si="96"/>
        <v>1.6036122454128776</v>
      </c>
      <c r="E94" s="18">
        <f t="shared" si="96"/>
        <v>-2.2231278243961206</v>
      </c>
      <c r="F94" s="18">
        <f t="shared" si="97"/>
        <v>-0.96383614748428714</v>
      </c>
      <c r="H94" s="18">
        <f t="shared" si="98"/>
        <v>-0.96383614748428714</v>
      </c>
      <c r="I94" s="18">
        <f t="shared" si="99"/>
        <v>2.8617453089276434</v>
      </c>
      <c r="J94" s="18">
        <f t="shared" si="100"/>
        <v>2.2278411645150209</v>
      </c>
      <c r="L94" t="str">
        <f t="shared" si="101"/>
        <v>42 Secretarial and related occupations</v>
      </c>
      <c r="M94" s="18">
        <f t="shared" si="102"/>
        <v>-6.089545702451904</v>
      </c>
      <c r="N94" s="18">
        <f t="shared" si="102"/>
        <v>0.34491396384650486</v>
      </c>
      <c r="O94" s="18">
        <f t="shared" si="102"/>
        <v>5.689217651181977</v>
      </c>
      <c r="P94" s="18">
        <f t="shared" si="102"/>
        <v>2.0049682542682801</v>
      </c>
      <c r="Q94" s="18">
        <f t="shared" si="103"/>
        <v>3.21855566919933</v>
      </c>
      <c r="S94" s="18">
        <f t="shared" si="104"/>
        <v>3.21855566919933</v>
      </c>
      <c r="T94" s="18">
        <f t="shared" si="105"/>
        <v>2.5820115183706749</v>
      </c>
      <c r="U94" s="18">
        <f t="shared" si="106"/>
        <v>4.9836456932687012</v>
      </c>
      <c r="W94" t="str">
        <f t="shared" si="107"/>
        <v>42 Secretarial and related occupations</v>
      </c>
      <c r="X94" s="18">
        <f t="shared" si="108"/>
        <v>-2.2805071240996955</v>
      </c>
      <c r="Y94" s="18">
        <f t="shared" si="108"/>
        <v>0.6671841278669044</v>
      </c>
      <c r="Z94" s="18">
        <f t="shared" si="108"/>
        <v>1.2374250899033434</v>
      </c>
      <c r="AA94" s="18">
        <f t="shared" si="108"/>
        <v>-2.7609709157169537</v>
      </c>
      <c r="AB94" s="18">
        <f t="shared" si="109"/>
        <v>-1.4460339344773976</v>
      </c>
      <c r="AD94" s="18">
        <f t="shared" si="110"/>
        <v>-1.4460339344773976</v>
      </c>
      <c r="AE94" s="18">
        <f t="shared" si="111"/>
        <v>2.8842477411068934</v>
      </c>
      <c r="AF94" s="18">
        <f t="shared" si="112"/>
        <v>1.9481512644866861</v>
      </c>
    </row>
    <row r="95" spans="1:32" x14ac:dyDescent="0.2">
      <c r="A95" t="str">
        <f t="shared" si="95"/>
        <v>51 Skilled agricultural and related trades</v>
      </c>
      <c r="B95" s="18">
        <f t="shared" si="96"/>
        <v>-0.37411446793644831</v>
      </c>
      <c r="C95" s="18">
        <f t="shared" si="96"/>
        <v>-17.846161956680952</v>
      </c>
      <c r="D95" s="18">
        <f t="shared" si="96"/>
        <v>0.11019140353798473</v>
      </c>
      <c r="E95" s="18">
        <f t="shared" si="96"/>
        <v>0.7992168126015553</v>
      </c>
      <c r="F95" s="18">
        <f t="shared" si="97"/>
        <v>0.56901635559787334</v>
      </c>
      <c r="H95" s="18">
        <f t="shared" si="98"/>
        <v>0.56901635559787334</v>
      </c>
      <c r="I95" s="18">
        <f t="shared" si="99"/>
        <v>3.0742561599588214</v>
      </c>
      <c r="J95" s="18">
        <f t="shared" si="100"/>
        <v>3.4520248639611451</v>
      </c>
      <c r="L95" t="str">
        <f t="shared" si="101"/>
        <v>51 Skilled agricultural and related trades</v>
      </c>
      <c r="M95" s="18">
        <f t="shared" si="102"/>
        <v>-2.452432015120809</v>
      </c>
      <c r="N95" s="18">
        <f t="shared" si="102"/>
        <v>-13.30395901403697</v>
      </c>
      <c r="O95" s="18">
        <f t="shared" si="102"/>
        <v>-0.25006663016396979</v>
      </c>
      <c r="P95" s="18">
        <f t="shared" si="102"/>
        <v>0.40950151457073147</v>
      </c>
      <c r="Q95" s="18">
        <f t="shared" si="103"/>
        <v>0.18916230632985975</v>
      </c>
      <c r="S95" s="18">
        <f t="shared" si="104"/>
        <v>0.18916230632985975</v>
      </c>
      <c r="T95" s="18">
        <f t="shared" si="105"/>
        <v>2.8985879843965057</v>
      </c>
      <c r="U95" s="18">
        <f t="shared" si="106"/>
        <v>3.0259662439209523</v>
      </c>
      <c r="W95" t="str">
        <f t="shared" si="107"/>
        <v>51 Skilled agricultural and related trades</v>
      </c>
      <c r="X95" s="18">
        <f t="shared" si="108"/>
        <v>10.736726923548234</v>
      </c>
      <c r="Y95" s="18">
        <f t="shared" si="108"/>
        <v>-35.650366803352895</v>
      </c>
      <c r="Z95" s="18">
        <f t="shared" si="108"/>
        <v>1.9315495863252208</v>
      </c>
      <c r="AA95" s="18">
        <f t="shared" si="108"/>
        <v>2.4822047745404863</v>
      </c>
      <c r="AB95" s="18">
        <f t="shared" si="109"/>
        <v>2.298323308174588</v>
      </c>
      <c r="AD95" s="18">
        <f t="shared" si="110"/>
        <v>2.298323308174588</v>
      </c>
      <c r="AE95" s="18">
        <f t="shared" si="111"/>
        <v>3.9383611406310859</v>
      </c>
      <c r="AF95" s="18">
        <f t="shared" si="112"/>
        <v>5.3686201537728628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0.32255907910081483</v>
      </c>
      <c r="C96" s="18">
        <f t="shared" si="96"/>
        <v>-7.2386970385993727</v>
      </c>
      <c r="D96" s="18">
        <f t="shared" si="96"/>
        <v>-0.67547157120035894</v>
      </c>
      <c r="E96" s="18">
        <f t="shared" si="96"/>
        <v>-0.81778910062625387</v>
      </c>
      <c r="F96" s="18">
        <f t="shared" si="97"/>
        <v>-0.77037259639370914</v>
      </c>
      <c r="H96" s="18">
        <f t="shared" si="98"/>
        <v>-0.77037259639370914</v>
      </c>
      <c r="I96" s="18">
        <f t="shared" si="99"/>
        <v>2.0632387392354179</v>
      </c>
      <c r="J96" s="18">
        <f t="shared" si="100"/>
        <v>1.4928487018166958</v>
      </c>
      <c r="L96" t="str">
        <f t="shared" si="101"/>
        <v>52 Skilled metal, electrical and electronic trades</v>
      </c>
      <c r="M96" s="18">
        <f t="shared" si="102"/>
        <v>8.2327959045613852E-2</v>
      </c>
      <c r="N96" s="18">
        <f t="shared" si="102"/>
        <v>-6.9769316565324591</v>
      </c>
      <c r="O96" s="18">
        <f t="shared" si="102"/>
        <v>-1.2653628393046401</v>
      </c>
      <c r="P96" s="18">
        <f t="shared" si="102"/>
        <v>-1.0109763779570069</v>
      </c>
      <c r="Q96" s="18">
        <f t="shared" si="103"/>
        <v>-1.0958446060444382</v>
      </c>
      <c r="S96" s="18">
        <f t="shared" si="104"/>
        <v>-1.0958446060444382</v>
      </c>
      <c r="T96" s="18">
        <f t="shared" si="105"/>
        <v>1.9538170713399472</v>
      </c>
      <c r="U96" s="18">
        <f t="shared" si="106"/>
        <v>1.1346853890203512</v>
      </c>
      <c r="W96" t="str">
        <f t="shared" si="107"/>
        <v>52 Skilled metal, electrical and electronic trades</v>
      </c>
      <c r="X96" s="18">
        <f t="shared" si="108"/>
        <v>12.879020577832613</v>
      </c>
      <c r="Y96" s="18">
        <f t="shared" si="108"/>
        <v>-17.454590883181897</v>
      </c>
      <c r="Z96" s="18">
        <f t="shared" si="108"/>
        <v>17.231964315437921</v>
      </c>
      <c r="AA96" s="18">
        <f t="shared" si="108"/>
        <v>2.2781491735599957</v>
      </c>
      <c r="AB96" s="18">
        <f t="shared" si="109"/>
        <v>7.0378197258002873</v>
      </c>
      <c r="AD96" s="18">
        <f t="shared" si="110"/>
        <v>7.0378197258002873</v>
      </c>
      <c r="AE96" s="18">
        <f t="shared" si="111"/>
        <v>5.7466154449459905</v>
      </c>
      <c r="AF96" s="18">
        <f t="shared" si="112"/>
        <v>9.8376972127997231</v>
      </c>
    </row>
    <row r="97" spans="1:32" x14ac:dyDescent="0.2">
      <c r="A97" t="str">
        <f t="shared" si="95"/>
        <v>53 Skilled construction and building trades</v>
      </c>
      <c r="B97" s="18">
        <f t="shared" si="96"/>
        <v>-0.39934774912719906</v>
      </c>
      <c r="C97" s="18">
        <f t="shared" si="96"/>
        <v>-11.78079379571072</v>
      </c>
      <c r="D97" s="18">
        <f t="shared" si="96"/>
        <v>-0.28217555467552335</v>
      </c>
      <c r="E97" s="18">
        <f t="shared" si="96"/>
        <v>-1.3562105756878884</v>
      </c>
      <c r="F97" s="18">
        <f t="shared" si="97"/>
        <v>-0.99949044445415414</v>
      </c>
      <c r="H97" s="18">
        <f t="shared" si="98"/>
        <v>-0.99949044445415414</v>
      </c>
      <c r="I97" s="18">
        <f t="shared" si="99"/>
        <v>2.2333551370652405</v>
      </c>
      <c r="J97" s="18">
        <f t="shared" si="100"/>
        <v>1.5145669020654617</v>
      </c>
      <c r="L97" t="str">
        <f t="shared" si="101"/>
        <v>53 Skilled construction and building trades</v>
      </c>
      <c r="M97" s="18">
        <f t="shared" si="102"/>
        <v>-0.44281642827407319</v>
      </c>
      <c r="N97" s="18">
        <f t="shared" si="102"/>
        <v>-12.58610622034494</v>
      </c>
      <c r="O97" s="18">
        <f t="shared" si="102"/>
        <v>-0.28080598188171546</v>
      </c>
      <c r="P97" s="18">
        <f t="shared" si="102"/>
        <v>-1.407726015830757</v>
      </c>
      <c r="Q97" s="18">
        <f t="shared" si="103"/>
        <v>-1.0335081865564089</v>
      </c>
      <c r="S97" s="18">
        <f t="shared" si="104"/>
        <v>-1.0335081865564089</v>
      </c>
      <c r="T97" s="18">
        <f t="shared" si="105"/>
        <v>2.2180255582807451</v>
      </c>
      <c r="U97" s="18">
        <f t="shared" si="106"/>
        <v>1.4736598647886234</v>
      </c>
      <c r="W97" t="str">
        <f t="shared" si="107"/>
        <v>53 Skilled construction and building trades</v>
      </c>
      <c r="X97" s="18">
        <f t="shared" si="108"/>
        <v>4.3334866776666425</v>
      </c>
      <c r="Y97" s="18">
        <f t="shared" si="108"/>
        <v>66.312946199780015</v>
      </c>
      <c r="Z97" s="18">
        <f t="shared" si="108"/>
        <v>-0.35208119082051903</v>
      </c>
      <c r="AA97" s="18">
        <f t="shared" si="108"/>
        <v>1.0021118609594204</v>
      </c>
      <c r="AB97" s="18">
        <f t="shared" si="109"/>
        <v>0.54868163234333966</v>
      </c>
      <c r="AD97" s="18">
        <f t="shared" si="110"/>
        <v>0.54868163234333966</v>
      </c>
      <c r="AE97" s="18">
        <f t="shared" si="111"/>
        <v>2.9749977296157359</v>
      </c>
      <c r="AF97" s="18">
        <f t="shared" si="112"/>
        <v>3.3438973600213195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-3.6374482991894164</v>
      </c>
      <c r="C98" s="18">
        <f t="shared" si="96"/>
        <v>-1.4714715759752584</v>
      </c>
      <c r="D98" s="18">
        <f t="shared" si="96"/>
        <v>-1.0369695841848547</v>
      </c>
      <c r="E98" s="18">
        <f t="shared" si="96"/>
        <v>-0.77430959751579875</v>
      </c>
      <c r="F98" s="18">
        <f t="shared" si="97"/>
        <v>-0.86194029425630259</v>
      </c>
      <c r="H98" s="18">
        <f t="shared" si="98"/>
        <v>-0.86194029425630259</v>
      </c>
      <c r="I98" s="18">
        <f t="shared" si="99"/>
        <v>2.2141968996173489</v>
      </c>
      <c r="J98" s="18">
        <f t="shared" si="100"/>
        <v>1.5908175770914745</v>
      </c>
      <c r="L98" t="str">
        <f t="shared" si="101"/>
        <v>54 Textiles, printing and other skilled trades</v>
      </c>
      <c r="M98" s="18">
        <f t="shared" si="102"/>
        <v>-4.2763059022875805</v>
      </c>
      <c r="N98" s="18">
        <f t="shared" si="102"/>
        <v>-6.2464958259998653</v>
      </c>
      <c r="O98" s="18">
        <f t="shared" si="102"/>
        <v>-1.0339465702107864</v>
      </c>
      <c r="P98" s="18">
        <f t="shared" si="102"/>
        <v>-1.1272983072459275</v>
      </c>
      <c r="Q98" s="18">
        <f t="shared" si="103"/>
        <v>-1.0961908496625816</v>
      </c>
      <c r="S98" s="18">
        <f t="shared" si="104"/>
        <v>-1.0961908496625816</v>
      </c>
      <c r="T98" s="18">
        <f t="shared" si="105"/>
        <v>1.6746817633347844</v>
      </c>
      <c r="U98" s="18">
        <f t="shared" si="106"/>
        <v>0.82112776757456984</v>
      </c>
      <c r="W98" t="str">
        <f t="shared" si="107"/>
        <v>54 Textiles, printing and other skilled trades</v>
      </c>
      <c r="X98" s="18">
        <f t="shared" si="108"/>
        <v>-2.4830969485803767</v>
      </c>
      <c r="Y98" s="18">
        <f t="shared" si="108"/>
        <v>6.7658284173061967</v>
      </c>
      <c r="Z98" s="18">
        <f t="shared" si="108"/>
        <v>-1.0415496468741181</v>
      </c>
      <c r="AA98" s="18">
        <f t="shared" si="108"/>
        <v>-0.26002997663341354</v>
      </c>
      <c r="AB98" s="18">
        <f t="shared" si="109"/>
        <v>-0.52121991673398371</v>
      </c>
      <c r="AD98" s="18">
        <f t="shared" si="110"/>
        <v>-0.52121991673398371</v>
      </c>
      <c r="AE98" s="18">
        <f t="shared" si="111"/>
        <v>2.9623766642470128</v>
      </c>
      <c r="AF98" s="18">
        <f t="shared" si="112"/>
        <v>2.6205469296585626</v>
      </c>
    </row>
    <row r="99" spans="1:32" x14ac:dyDescent="0.2">
      <c r="A99" t="str">
        <f t="shared" si="95"/>
        <v>61 Caring personal service occupations</v>
      </c>
      <c r="B99" s="18">
        <f t="shared" si="96"/>
        <v>-0.37497132774615416</v>
      </c>
      <c r="C99" s="18">
        <f t="shared" si="96"/>
        <v>-2.3102302257232754</v>
      </c>
      <c r="D99" s="18">
        <f t="shared" si="96"/>
        <v>1.6265826786405535</v>
      </c>
      <c r="E99" s="18">
        <f t="shared" si="96"/>
        <v>1.0572197297955555</v>
      </c>
      <c r="F99" s="18">
        <f t="shared" si="97"/>
        <v>1.2466520655409319</v>
      </c>
      <c r="H99" s="18">
        <f t="shared" si="98"/>
        <v>1.2466520655409319</v>
      </c>
      <c r="I99" s="18">
        <f t="shared" si="99"/>
        <v>3.3192066798421793</v>
      </c>
      <c r="J99" s="18">
        <f t="shared" si="100"/>
        <v>4.1345672118444865</v>
      </c>
      <c r="L99" t="str">
        <f t="shared" si="101"/>
        <v>61 Caring personal service occupations</v>
      </c>
      <c r="M99" s="18">
        <f t="shared" si="102"/>
        <v>1.3098586612070529</v>
      </c>
      <c r="N99" s="18">
        <f t="shared" si="102"/>
        <v>-2.2033937936756343</v>
      </c>
      <c r="O99" s="18">
        <f t="shared" si="102"/>
        <v>4.3168450769692335</v>
      </c>
      <c r="P99" s="18">
        <f t="shared" si="102"/>
        <v>1.6170048801953163</v>
      </c>
      <c r="Q99" s="18">
        <f t="shared" si="103"/>
        <v>2.5090970482749109</v>
      </c>
      <c r="S99" s="18">
        <f t="shared" si="104"/>
        <v>2.5090970482749109</v>
      </c>
      <c r="T99" s="18">
        <f t="shared" si="105"/>
        <v>3.0459188070266485</v>
      </c>
      <c r="U99" s="18">
        <f t="shared" si="106"/>
        <v>4.794223204017567</v>
      </c>
      <c r="W99" t="str">
        <f t="shared" si="107"/>
        <v>61 Caring personal service occupations</v>
      </c>
      <c r="X99" s="18">
        <f t="shared" si="108"/>
        <v>-0.63457405171232217</v>
      </c>
      <c r="Y99" s="18">
        <f t="shared" si="108"/>
        <v>-2.3275060618579091</v>
      </c>
      <c r="Z99" s="18">
        <f t="shared" si="108"/>
        <v>1.1631168810569248</v>
      </c>
      <c r="AA99" s="18">
        <f t="shared" si="108"/>
        <v>0.94834962870398165</v>
      </c>
      <c r="AB99" s="18">
        <f t="shared" si="109"/>
        <v>1.019888004235403</v>
      </c>
      <c r="AD99" s="18">
        <f t="shared" si="110"/>
        <v>1.019888004235403</v>
      </c>
      <c r="AE99" s="18">
        <f t="shared" si="111"/>
        <v>3.3625171922059716</v>
      </c>
      <c r="AF99" s="18">
        <f t="shared" si="112"/>
        <v>4.0220473427518666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4.356107239765783</v>
      </c>
      <c r="C100" s="18">
        <f t="shared" si="96"/>
        <v>-4.1234397341082696</v>
      </c>
      <c r="D100" s="18">
        <f t="shared" si="96"/>
        <v>-1.2273290177455487</v>
      </c>
      <c r="E100" s="18">
        <f t="shared" si="96"/>
        <v>-0.34105927886388665</v>
      </c>
      <c r="F100" s="18">
        <f t="shared" si="97"/>
        <v>-0.63736261333448008</v>
      </c>
      <c r="H100" s="18">
        <f t="shared" si="98"/>
        <v>-0.63736261333448008</v>
      </c>
      <c r="I100" s="18">
        <f t="shared" si="99"/>
        <v>2.5841029084929579</v>
      </c>
      <c r="J100" s="18">
        <f t="shared" si="100"/>
        <v>2.1445903499107244</v>
      </c>
      <c r="L100" t="str">
        <f t="shared" si="101"/>
        <v>62 Leisure, travel and related personal service occupations</v>
      </c>
      <c r="M100" s="18">
        <f t="shared" si="102"/>
        <v>4.285161893059608</v>
      </c>
      <c r="N100" s="18">
        <f t="shared" si="102"/>
        <v>4.9966027518104639</v>
      </c>
      <c r="O100" s="18">
        <f t="shared" si="102"/>
        <v>-0.34129194491254733</v>
      </c>
      <c r="P100" s="18">
        <f t="shared" si="102"/>
        <v>0.70604716661637479</v>
      </c>
      <c r="Q100" s="18">
        <f t="shared" si="103"/>
        <v>0.35571683386934616</v>
      </c>
      <c r="S100" s="18">
        <f t="shared" si="104"/>
        <v>0.35571683386934616</v>
      </c>
      <c r="T100" s="18">
        <f t="shared" si="105"/>
        <v>2.4536386822748391</v>
      </c>
      <c r="U100" s="18">
        <f t="shared" si="106"/>
        <v>2.7088953702577356</v>
      </c>
      <c r="W100" t="str">
        <f t="shared" si="107"/>
        <v>62 Leisure, travel and related personal service occupations</v>
      </c>
      <c r="X100" s="18">
        <f t="shared" si="108"/>
        <v>4.3837164676653995</v>
      </c>
      <c r="Y100" s="18">
        <f t="shared" si="108"/>
        <v>-7.6642406745820235</v>
      </c>
      <c r="Z100" s="18">
        <f t="shared" si="108"/>
        <v>-1.6288276856420092</v>
      </c>
      <c r="AA100" s="18">
        <f t="shared" si="108"/>
        <v>-0.87087753871739615</v>
      </c>
      <c r="AB100" s="18">
        <f t="shared" si="109"/>
        <v>-1.1241742653095521</v>
      </c>
      <c r="AD100" s="18">
        <f t="shared" si="110"/>
        <v>-1.1241742653095521</v>
      </c>
      <c r="AE100" s="18">
        <f t="shared" si="111"/>
        <v>2.640968981967573</v>
      </c>
      <c r="AF100" s="18">
        <f t="shared" si="112"/>
        <v>1.8808798468371135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-3.8268927791393015</v>
      </c>
      <c r="C101" s="18">
        <f t="shared" si="96"/>
        <v>28.985502581948609</v>
      </c>
      <c r="D101" s="18">
        <f t="shared" si="96"/>
        <v>-3.6711019518337662</v>
      </c>
      <c r="E101" s="18">
        <f t="shared" si="96"/>
        <v>0.73039454628016642</v>
      </c>
      <c r="F101" s="18">
        <f t="shared" si="97"/>
        <v>-0.75867498749238038</v>
      </c>
      <c r="H101" s="18">
        <f t="shared" si="98"/>
        <v>-0.75867498749238038</v>
      </c>
      <c r="I101" s="18">
        <f t="shared" si="99"/>
        <v>2.3623756774625138</v>
      </c>
      <c r="J101" s="18">
        <f t="shared" si="100"/>
        <v>1.82399100146724</v>
      </c>
      <c r="L101" t="str">
        <f t="shared" si="101"/>
        <v>63 Community and civil enforcement occupations</v>
      </c>
      <c r="M101" s="18">
        <f t="shared" si="102"/>
        <v>-6.6402101537610392</v>
      </c>
      <c r="N101" s="18">
        <f t="shared" si="102"/>
        <v>48.855210436798949</v>
      </c>
      <c r="O101" s="18">
        <f t="shared" si="102"/>
        <v>-7.2598054160910142</v>
      </c>
      <c r="P101" s="18">
        <f t="shared" si="102"/>
        <v>1.256319769865244</v>
      </c>
      <c r="Q101" s="18">
        <f t="shared" si="103"/>
        <v>-1.66591221275324</v>
      </c>
      <c r="S101" s="18">
        <f t="shared" si="104"/>
        <v>-1.66591221275324</v>
      </c>
      <c r="T101" s="18">
        <f t="shared" si="105"/>
        <v>1.8104902898827602</v>
      </c>
      <c r="U101" s="18">
        <f t="shared" si="106"/>
        <v>0.55211192986936997</v>
      </c>
      <c r="W101" t="str">
        <f t="shared" si="107"/>
        <v>63 Community and civil enforcement occupations</v>
      </c>
      <c r="X101" s="18">
        <f t="shared" si="108"/>
        <v>3.79212027313236</v>
      </c>
      <c r="Y101" s="18">
        <f t="shared" si="108"/>
        <v>-12.433285535000127</v>
      </c>
      <c r="Z101" s="18">
        <f t="shared" si="108"/>
        <v>5.9902679245233958</v>
      </c>
      <c r="AA101" s="18">
        <f t="shared" si="108"/>
        <v>-0.29378485926642162</v>
      </c>
      <c r="AB101" s="18">
        <f t="shared" si="109"/>
        <v>1.7583720559899207</v>
      </c>
      <c r="AD101" s="18">
        <f t="shared" si="110"/>
        <v>1.7583720559899207</v>
      </c>
      <c r="AE101" s="18">
        <f t="shared" si="111"/>
        <v>4.0392335884943842</v>
      </c>
      <c r="AF101" s="18">
        <f t="shared" si="112"/>
        <v>5.1038708106647457</v>
      </c>
    </row>
    <row r="102" spans="1:32" x14ac:dyDescent="0.2">
      <c r="A102" t="str">
        <f t="shared" si="95"/>
        <v>71 Sales occupations</v>
      </c>
      <c r="B102" s="18">
        <f t="shared" si="96"/>
        <v>0.3161955653995463</v>
      </c>
      <c r="C102" s="18">
        <f t="shared" si="96"/>
        <v>-3.1410633160379176</v>
      </c>
      <c r="D102" s="18">
        <f t="shared" si="96"/>
        <v>-1.8823783530641403</v>
      </c>
      <c r="E102" s="18">
        <f t="shared" si="96"/>
        <v>-0.62851136263128993</v>
      </c>
      <c r="F102" s="18">
        <f t="shared" si="97"/>
        <v>-1.0482373718011861</v>
      </c>
      <c r="H102" s="18">
        <f t="shared" si="98"/>
        <v>-1.0482373718011861</v>
      </c>
      <c r="I102" s="18">
        <f t="shared" si="99"/>
        <v>2.3488764960250652</v>
      </c>
      <c r="J102" s="18">
        <f t="shared" si="100"/>
        <v>1.6082912692271911</v>
      </c>
      <c r="L102" t="str">
        <f t="shared" si="101"/>
        <v>71 Sales occupations</v>
      </c>
      <c r="M102" s="18">
        <f t="shared" si="102"/>
        <v>3.287798514537088</v>
      </c>
      <c r="N102" s="18">
        <f t="shared" si="102"/>
        <v>-4.180568652026972</v>
      </c>
      <c r="O102" s="18">
        <f t="shared" si="102"/>
        <v>-1.4433933531451615</v>
      </c>
      <c r="P102" s="18">
        <f t="shared" si="102"/>
        <v>-0.20004867997037712</v>
      </c>
      <c r="Q102" s="18">
        <f t="shared" si="103"/>
        <v>-0.61623003298268975</v>
      </c>
      <c r="S102" s="18">
        <f t="shared" si="104"/>
        <v>-0.61623003298268975</v>
      </c>
      <c r="T102" s="18">
        <f t="shared" si="105"/>
        <v>1.8399202968913952</v>
      </c>
      <c r="U102" s="18">
        <f t="shared" si="106"/>
        <v>1.3675311171066129</v>
      </c>
      <c r="W102" t="str">
        <f t="shared" si="107"/>
        <v>71 Sales occupations</v>
      </c>
      <c r="X102" s="18">
        <f t="shared" si="108"/>
        <v>-1.5618664172881935</v>
      </c>
      <c r="Y102" s="18">
        <f t="shared" si="108"/>
        <v>-2.4003917895993099</v>
      </c>
      <c r="Z102" s="18">
        <f t="shared" si="108"/>
        <v>-2.1941959391002186</v>
      </c>
      <c r="AA102" s="18">
        <f t="shared" si="108"/>
        <v>-0.95068659877052264</v>
      </c>
      <c r="AB102" s="18">
        <f t="shared" si="109"/>
        <v>-1.3669365319517013</v>
      </c>
      <c r="AD102" s="18">
        <f t="shared" si="110"/>
        <v>-1.3669365319517013</v>
      </c>
      <c r="AE102" s="18">
        <f t="shared" si="111"/>
        <v>2.6849398113014233</v>
      </c>
      <c r="AF102" s="18">
        <f t="shared" si="112"/>
        <v>1.7720833033167072</v>
      </c>
    </row>
    <row r="103" spans="1:32" x14ac:dyDescent="0.2">
      <c r="A103" t="str">
        <f t="shared" si="95"/>
        <v>72 Customer service occupations</v>
      </c>
      <c r="B103" s="18">
        <f t="shared" si="96"/>
        <v>1.8056536323849182</v>
      </c>
      <c r="C103" s="18">
        <f t="shared" si="96"/>
        <v>8.3261595694384294</v>
      </c>
      <c r="D103" s="18">
        <f t="shared" si="96"/>
        <v>5.1840204960765357</v>
      </c>
      <c r="E103" s="18">
        <f t="shared" si="96"/>
        <v>1.4532084965081404</v>
      </c>
      <c r="F103" s="18">
        <f t="shared" si="97"/>
        <v>2.6818725114841735</v>
      </c>
      <c r="H103" s="18">
        <f t="shared" si="98"/>
        <v>2.6818725114841735</v>
      </c>
      <c r="I103" s="18">
        <f t="shared" si="99"/>
        <v>3.1444249592543327</v>
      </c>
      <c r="J103" s="18">
        <f t="shared" si="100"/>
        <v>4.998178155201205</v>
      </c>
      <c r="L103" t="str">
        <f t="shared" si="101"/>
        <v>72 Customer service occupations</v>
      </c>
      <c r="M103" s="18">
        <f t="shared" si="102"/>
        <v>-1.0389087133548136</v>
      </c>
      <c r="N103" s="18">
        <f t="shared" si="102"/>
        <v>23.442532581309194</v>
      </c>
      <c r="O103" s="18">
        <f t="shared" si="102"/>
        <v>6.7269949985524269</v>
      </c>
      <c r="P103" s="18">
        <f t="shared" si="102"/>
        <v>1.7924408800118696</v>
      </c>
      <c r="Q103" s="18">
        <f t="shared" si="103"/>
        <v>3.4114067734487552</v>
      </c>
      <c r="S103" s="18">
        <f t="shared" si="104"/>
        <v>3.4114067734487552</v>
      </c>
      <c r="T103" s="18">
        <f t="shared" si="105"/>
        <v>2.7307330144650033</v>
      </c>
      <c r="U103" s="18">
        <f t="shared" si="106"/>
        <v>5.2419179216200984</v>
      </c>
      <c r="W103" t="str">
        <f t="shared" si="107"/>
        <v>72 Customer service occupations</v>
      </c>
      <c r="X103" s="18">
        <f t="shared" si="108"/>
        <v>3.9820292960746961</v>
      </c>
      <c r="Y103" s="18">
        <f t="shared" si="108"/>
        <v>-1.8911122817638626</v>
      </c>
      <c r="Z103" s="18">
        <f t="shared" si="108"/>
        <v>3.7966252601480788</v>
      </c>
      <c r="AA103" s="18">
        <f t="shared" si="108"/>
        <v>1.1114540239778758</v>
      </c>
      <c r="AB103" s="18">
        <f t="shared" si="109"/>
        <v>1.9987027598578733</v>
      </c>
      <c r="AD103" s="18">
        <f t="shared" si="110"/>
        <v>1.9987027598578733</v>
      </c>
      <c r="AE103" s="18">
        <f t="shared" si="111"/>
        <v>3.4788399437006623</v>
      </c>
      <c r="AF103" s="18">
        <f t="shared" si="112"/>
        <v>4.7844715413901895</v>
      </c>
    </row>
    <row r="104" spans="1:32" x14ac:dyDescent="0.2">
      <c r="A104" t="str">
        <f t="shared" si="95"/>
        <v>81 Process, plant and machine operatives</v>
      </c>
      <c r="B104" s="18">
        <f t="shared" si="96"/>
        <v>-0.60535806774952849</v>
      </c>
      <c r="C104" s="18">
        <f t="shared" si="96"/>
        <v>-6.6116574910031867</v>
      </c>
      <c r="D104" s="18">
        <f t="shared" si="96"/>
        <v>3.1163243391905349</v>
      </c>
      <c r="E104" s="18">
        <f t="shared" si="96"/>
        <v>-0.65460227275956351</v>
      </c>
      <c r="F104" s="18">
        <f t="shared" si="97"/>
        <v>0.58679640174559289</v>
      </c>
      <c r="H104" s="18">
        <f t="shared" si="98"/>
        <v>0.58679640174559289</v>
      </c>
      <c r="I104" s="18">
        <f t="shared" si="99"/>
        <v>2.4895826998785786</v>
      </c>
      <c r="J104" s="18">
        <f t="shared" si="100"/>
        <v>2.9106622982736141</v>
      </c>
      <c r="L104" t="str">
        <f t="shared" si="101"/>
        <v>81 Process, plant and machine operatives</v>
      </c>
      <c r="M104" s="18">
        <f t="shared" si="102"/>
        <v>-1.1011398172363074</v>
      </c>
      <c r="N104" s="18">
        <f t="shared" si="102"/>
        <v>-5.2318006522057647</v>
      </c>
      <c r="O104" s="18">
        <f t="shared" si="102"/>
        <v>2.7465480445253876</v>
      </c>
      <c r="P104" s="18">
        <f t="shared" si="102"/>
        <v>-0.76139296992588923</v>
      </c>
      <c r="Q104" s="18">
        <f t="shared" si="103"/>
        <v>0.39440720859253986</v>
      </c>
      <c r="S104" s="18">
        <f t="shared" si="104"/>
        <v>0.39440720859253986</v>
      </c>
      <c r="T104" s="18">
        <f t="shared" si="105"/>
        <v>2.23462490234414</v>
      </c>
      <c r="U104" s="18">
        <f t="shared" si="106"/>
        <v>2.5263059171332092</v>
      </c>
      <c r="W104" t="str">
        <f t="shared" si="107"/>
        <v>81 Process, plant and machine operatives</v>
      </c>
      <c r="X104" s="18">
        <f t="shared" si="108"/>
        <v>0.81609846627397342</v>
      </c>
      <c r="Y104" s="18">
        <f t="shared" si="108"/>
        <v>-10.382848420679236</v>
      </c>
      <c r="Z104" s="18">
        <f t="shared" si="108"/>
        <v>4.156199396514193</v>
      </c>
      <c r="AA104" s="18">
        <f t="shared" si="108"/>
        <v>-0.37134485282336316</v>
      </c>
      <c r="AB104" s="18">
        <f t="shared" si="109"/>
        <v>1.115535632227771</v>
      </c>
      <c r="AD104" s="18">
        <f t="shared" si="110"/>
        <v>1.115535632227771</v>
      </c>
      <c r="AE104" s="18">
        <f t="shared" si="111"/>
        <v>3.1802010177956141</v>
      </c>
      <c r="AF104" s="18">
        <f t="shared" si="112"/>
        <v>3.9205160535275896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-0.62164313154718931</v>
      </c>
      <c r="C105" s="18">
        <f t="shared" si="96"/>
        <v>-4.7706320791435104</v>
      </c>
      <c r="D105" s="18">
        <f t="shared" si="96"/>
        <v>0.73759803807764701</v>
      </c>
      <c r="E105" s="18">
        <f t="shared" si="96"/>
        <v>-0.38854203504973261</v>
      </c>
      <c r="F105" s="18">
        <f t="shared" si="97"/>
        <v>-1.4567790303665618E-2</v>
      </c>
      <c r="H105" s="18">
        <f t="shared" si="98"/>
        <v>-1.4567790303665618E-2</v>
      </c>
      <c r="I105" s="18">
        <f t="shared" si="99"/>
        <v>2.891055593966696</v>
      </c>
      <c r="J105" s="18">
        <f t="shared" si="100"/>
        <v>2.8812842831003715</v>
      </c>
      <c r="L105" t="str">
        <f t="shared" si="101"/>
        <v>82 Transport and mobile machine drivers and operatives</v>
      </c>
      <c r="M105" s="18">
        <f t="shared" si="102"/>
        <v>-0.51435024208656976</v>
      </c>
      <c r="N105" s="18">
        <f t="shared" si="102"/>
        <v>-5.0386724134137362</v>
      </c>
      <c r="O105" s="18">
        <f t="shared" si="102"/>
        <v>0.28397189916593568</v>
      </c>
      <c r="P105" s="18">
        <f t="shared" si="102"/>
        <v>-0.52564389244197374</v>
      </c>
      <c r="Q105" s="18">
        <f t="shared" si="103"/>
        <v>-0.25650082634451898</v>
      </c>
      <c r="S105" s="18">
        <f t="shared" si="104"/>
        <v>-0.25650082634451898</v>
      </c>
      <c r="T105" s="18">
        <f t="shared" si="105"/>
        <v>2.7890262275892308</v>
      </c>
      <c r="U105" s="18">
        <f t="shared" si="106"/>
        <v>2.6155755973800821</v>
      </c>
      <c r="W105" t="str">
        <f t="shared" si="107"/>
        <v>82 Transport and mobile machine drivers and operatives</v>
      </c>
      <c r="X105" s="18">
        <f t="shared" si="108"/>
        <v>-2.706938999514652</v>
      </c>
      <c r="Y105" s="18">
        <f t="shared" si="108"/>
        <v>0.73890452114917515</v>
      </c>
      <c r="Z105" s="18">
        <f t="shared" si="108"/>
        <v>8.243312082002241</v>
      </c>
      <c r="AA105" s="18">
        <f t="shared" si="108"/>
        <v>1.2816983106503921</v>
      </c>
      <c r="AB105" s="18">
        <f t="shared" si="109"/>
        <v>3.5510104025990197</v>
      </c>
      <c r="AD105" s="18">
        <f t="shared" si="110"/>
        <v>3.5510104025990197</v>
      </c>
      <c r="AE105" s="18">
        <f t="shared" si="111"/>
        <v>4.6321565120781782</v>
      </c>
      <c r="AF105" s="18">
        <f t="shared" si="112"/>
        <v>6.7398316552041093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-3.1779069336968613</v>
      </c>
      <c r="C106" s="18">
        <f t="shared" si="96"/>
        <v>-7.546593966529958</v>
      </c>
      <c r="D106" s="18">
        <f t="shared" si="96"/>
        <v>-4.2205936440146257</v>
      </c>
      <c r="E106" s="18">
        <f t="shared" si="96"/>
        <v>-0.99363993279528717</v>
      </c>
      <c r="F106" s="18">
        <f t="shared" si="97"/>
        <v>-2.0811938674386021</v>
      </c>
      <c r="H106" s="18">
        <f t="shared" si="98"/>
        <v>-2.0811938674386021</v>
      </c>
      <c r="I106" s="18">
        <f t="shared" si="99"/>
        <v>1.8973558991552508</v>
      </c>
      <c r="J106" s="18">
        <f t="shared" si="100"/>
        <v>0.35845637184475088</v>
      </c>
      <c r="L106" t="str">
        <f t="shared" si="101"/>
        <v>91 Elementary trades and related occupations</v>
      </c>
      <c r="M106" s="18">
        <f t="shared" si="102"/>
        <v>-3.3722109769981246</v>
      </c>
      <c r="N106" s="18">
        <f t="shared" si="102"/>
        <v>-3.1582985336843228</v>
      </c>
      <c r="O106" s="18">
        <f t="shared" si="102"/>
        <v>-4.3518413435712393</v>
      </c>
      <c r="P106" s="18">
        <f t="shared" si="102"/>
        <v>-1.0180503862391221</v>
      </c>
      <c r="Q106" s="18">
        <f t="shared" si="103"/>
        <v>-2.1420289421528627</v>
      </c>
      <c r="S106" s="18">
        <f t="shared" si="104"/>
        <v>-2.1420289421528627</v>
      </c>
      <c r="T106" s="18">
        <f t="shared" si="105"/>
        <v>1.5659508252371834</v>
      </c>
      <c r="U106" s="18">
        <f t="shared" si="106"/>
        <v>-9.9705781757031264E-2</v>
      </c>
      <c r="W106" t="str">
        <f t="shared" si="107"/>
        <v>91 Elementary trades and related occupations</v>
      </c>
      <c r="X106" s="18">
        <f t="shared" si="108"/>
        <v>-2.6752677007381487</v>
      </c>
      <c r="Y106" s="18">
        <f t="shared" si="108"/>
        <v>-18.696562642963876</v>
      </c>
      <c r="Z106" s="18">
        <f t="shared" si="108"/>
        <v>-3.8277047094171346</v>
      </c>
      <c r="AA106" s="18">
        <f t="shared" si="108"/>
        <v>-0.92206758143028589</v>
      </c>
      <c r="AB106" s="18">
        <f t="shared" si="109"/>
        <v>-1.9002387440841706</v>
      </c>
      <c r="AD106" s="18">
        <f t="shared" si="110"/>
        <v>-1.9002387440841706</v>
      </c>
      <c r="AE106" s="18">
        <f t="shared" si="111"/>
        <v>2.8173363340009416</v>
      </c>
      <c r="AF106" s="18">
        <f t="shared" si="112"/>
        <v>1.5899827766189478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0.17722835798656966</v>
      </c>
      <c r="C107" s="18">
        <f t="shared" si="96"/>
        <v>-7.9618743932698965</v>
      </c>
      <c r="D107" s="18">
        <f t="shared" si="96"/>
        <v>-0.24625716948561971</v>
      </c>
      <c r="E107" s="18">
        <f t="shared" si="96"/>
        <v>-0.89135558130830628</v>
      </c>
      <c r="F107" s="18">
        <f t="shared" si="97"/>
        <v>-0.6767876472417389</v>
      </c>
      <c r="H107" s="18">
        <f t="shared" si="98"/>
        <v>-0.6767876472417389</v>
      </c>
      <c r="I107" s="18">
        <f t="shared" si="99"/>
        <v>2.5303485010240934</v>
      </c>
      <c r="J107" s="18">
        <f t="shared" si="100"/>
        <v>2.0605218954181437</v>
      </c>
      <c r="L107" t="str">
        <f t="shared" si="101"/>
        <v>92 Elementary administration and service occupations</v>
      </c>
      <c r="M107" s="18">
        <f t="shared" si="102"/>
        <v>-6.3143954992417317E-2</v>
      </c>
      <c r="N107" s="18">
        <f t="shared" si="102"/>
        <v>-3.9174761690955906</v>
      </c>
      <c r="O107" s="18">
        <f t="shared" si="102"/>
        <v>0.89362813645899042</v>
      </c>
      <c r="P107" s="18">
        <f t="shared" si="102"/>
        <v>-0.56506864528326206</v>
      </c>
      <c r="Q107" s="18">
        <f t="shared" si="103"/>
        <v>-8.1194847991039598E-2</v>
      </c>
      <c r="S107" s="18">
        <f t="shared" si="104"/>
        <v>-8.1194847991039598E-2</v>
      </c>
      <c r="T107" s="18">
        <f t="shared" si="105"/>
        <v>2.3100678477441905</v>
      </c>
      <c r="U107" s="18">
        <f t="shared" si="106"/>
        <v>2.2511898235368255</v>
      </c>
      <c r="W107" t="str">
        <f t="shared" si="107"/>
        <v>92 Elementary administration and service occupations</v>
      </c>
      <c r="X107" s="18">
        <f t="shared" si="108"/>
        <v>0.42064182169259112</v>
      </c>
      <c r="Y107" s="18">
        <f t="shared" si="108"/>
        <v>-12.008293118498948</v>
      </c>
      <c r="Z107" s="18">
        <f t="shared" si="108"/>
        <v>-1.5542169279025631</v>
      </c>
      <c r="AA107" s="18">
        <f t="shared" si="108"/>
        <v>-1.3082259155368425</v>
      </c>
      <c r="AB107" s="18">
        <f t="shared" si="109"/>
        <v>-1.390291140485711</v>
      </c>
      <c r="AD107" s="18">
        <f t="shared" si="110"/>
        <v>-1.390291140485711</v>
      </c>
      <c r="AE107" s="18">
        <f t="shared" si="111"/>
        <v>2.7636648938654806</v>
      </c>
      <c r="AF107" s="18">
        <f t="shared" si="112"/>
        <v>1.8463543648422176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1.0443830639741636</v>
      </c>
      <c r="C109" s="26">
        <f>IF(AND(D$6-C$6 &lt;&gt; 0,C35&lt;&gt;0,D35&lt;&gt;0),(EXP(LN(D35/C35)/(D$6-C$6))-1)*100,0)</f>
        <v>1.2068242154584574</v>
      </c>
      <c r="D109" s="26">
        <f>IF(AND(E$6-D$6 &lt;&gt; 0,D35&lt;&gt;0,E35&lt;&gt;0),(EXP(LN(E35/D35)/(E$6-D$6))-1)*100,0)</f>
        <v>0.13667043324574468</v>
      </c>
      <c r="E109" s="26">
        <f>IF(AND(F$6-E$6 &lt;&gt; 0,E35&lt;&gt;0,F35&lt;&gt;0),(EXP(LN(F35/E35)/(F$6-E$6))-1)*100,0)</f>
        <v>0.22678507450624164</v>
      </c>
      <c r="F109" s="26">
        <f t="shared" ref="F109" si="113">IF(AND(F$6-D$6 &lt;&gt; 0,D35&lt;&gt;0,F35&lt;&gt;0),(EXP(LN(F35/D35)/(F$6-D$6))-1)*100,0)</f>
        <v>0.19673785372678054</v>
      </c>
      <c r="H109" s="26">
        <f t="shared" ref="H109" si="114">IF($F$6-$D$6 &lt;&gt; 0,(EXP(LN(1+(H72/100))/($F$6-$D$6))-1)*100,0)</f>
        <v>0.19673785372678054</v>
      </c>
      <c r="I109" s="26">
        <f>IF(D35&gt;0,((1+(I35/D35))^(1/($F$6-$D$6))-1)*100,0)</f>
        <v>2.6823890701540343</v>
      </c>
      <c r="J109" s="26">
        <f t="shared" ref="J109" si="115">IF($F$6-$D$6 &lt;&gt; 0,(EXP(LN(1+(J72/100))/($F$6-$D$6))-1)*100,0)</f>
        <v>2.8188133450127051</v>
      </c>
      <c r="L109" s="24" t="str">
        <f>L35</f>
        <v>All occupations</v>
      </c>
      <c r="M109" s="26">
        <f>IF(AND(N$6-M$6 &lt;&gt; 0,M35&lt;&gt;0,N35&lt;&gt;0),(EXP(LN(N35/M35)/(N$6-M$6))-1)*100,0)</f>
        <v>1.0082467350514435</v>
      </c>
      <c r="N109" s="26">
        <f>IF(AND(O$6-N$6 &lt;&gt; 0,N35&lt;&gt;0,O35&lt;&gt;0),(EXP(LN(O35/N35)/(O$6-N$6))-1)*100,0)</f>
        <v>1.6382492317262187</v>
      </c>
      <c r="O109" s="26">
        <f>IF(AND(P$6-O$6 &lt;&gt; 0,O35&lt;&gt;0,P35&lt;&gt;0),(EXP(LN(P35/O35)/(P$6-O$6))-1)*100,0)</f>
        <v>1.0053392283926321E-2</v>
      </c>
      <c r="P109" s="26">
        <f>IF(AND(Q$6-P$6 &lt;&gt; 0,P35&lt;&gt;0,Q35&lt;&gt;0),(EXP(LN(Q35/P35)/(Q$6-P$6))-1)*100,0)</f>
        <v>8.5195475638188967E-2</v>
      </c>
      <c r="Q109" s="26">
        <f t="shared" ref="Q109" si="116">IF(AND(Q$6-O$6 &lt;&gt; 0,O35&lt;&gt;0,Q35&lt;&gt;0),(EXP(LN(Q35/O35)/(Q$6-O$6))-1)*100,0)</f>
        <v>6.0141843541638984E-2</v>
      </c>
      <c r="S109" s="26">
        <f t="shared" ref="S109" si="117">IF($F$6-$D$6 &lt;&gt; 0,(EXP(LN(1+(S72/100))/($F$6-$D$6))-1)*100,0)</f>
        <v>6.0141843541638984E-2</v>
      </c>
      <c r="T109" s="26">
        <f t="shared" ref="T109" si="118">IF(O35&gt;0,((1+(T35/O35))^(1/($F$6-$D$6))-1)*100,0)</f>
        <v>2.2818810347533303</v>
      </c>
      <c r="U109" s="26">
        <f t="shared" ref="U109" si="119">IF($F$6-$D$6 &lt;&gt; 0,(EXP(LN(1+(U72/100))/($F$6-$D$6))-1)*100,0)</f>
        <v>2.3257865086925067</v>
      </c>
      <c r="W109" s="24" t="str">
        <f>W35</f>
        <v>All occupations</v>
      </c>
      <c r="X109" s="26">
        <f>IF(AND(Y$6-X$6 &lt;&gt; 0,X35&lt;&gt;0,Y35&lt;&gt;0),(EXP(LN(Y35/X35)/(Y$6-X$6))-1)*100,0)</f>
        <v>1.0847971933618972</v>
      </c>
      <c r="Y109" s="26">
        <f>IF(AND(Z$6-Y$6 &lt;&gt; 0,Y35&lt;&gt;0,Z35&lt;&gt;0),(EXP(LN(Z35/Y35)/(Z$6-Y$6))-1)*100,0)</f>
        <v>0.72524026872002878</v>
      </c>
      <c r="Z109" s="26">
        <f>IF(AND(AA$6-Z$6 &lt;&gt; 0,Z35&lt;&gt;0,AA35&lt;&gt;0),(EXP(LN(AA35/Z35)/(AA$6-Z$6))-1)*100,0)</f>
        <v>0.27852683952755974</v>
      </c>
      <c r="AA109" s="26">
        <f>IF(AND(AB$6-AA$6 &lt;&gt; 0,AA35&lt;&gt;0,AB35&lt;&gt;0),(EXP(LN(AB35/AA35)/(AB$6-AA$6))-1)*100,0)</f>
        <v>0.38206186043614476</v>
      </c>
      <c r="AB109" s="26">
        <f t="shared" ref="AB109" si="120">IF(AND(AB$6-Z$6 &lt;&gt; 0,Z35&lt;&gt;0,AB35&lt;&gt;0),(EXP(LN(AB35/Z35)/(AB$6-Z$6))-1)*100,0)</f>
        <v>0.3475383147727662</v>
      </c>
      <c r="AD109" s="26">
        <f t="shared" ref="AD109" si="121">IF($F$6-$D$6 &lt;&gt; 0,(EXP(LN(1+(AD72/100))/($F$6-$D$6))-1)*100,0)</f>
        <v>0.3475383147727662</v>
      </c>
      <c r="AE109" s="26">
        <f t="shared" ref="AE109" si="122">IF(Z35&gt;0,((1+(AE35/Z35))^(1/($F$6-$D$6))-1)*100,0)</f>
        <v>3.1087824104497397</v>
      </c>
      <c r="AF109" s="26">
        <f t="shared" ref="AF109" si="123">IF($F$6-$D$6 &lt;&gt; 0,(EXP(LN(1+(AF72/100))/($F$6-$D$6))-1)*100,0)</f>
        <v>3.3371910455931353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Humber (Continued)</v>
      </c>
      <c r="L112" s="19" t="str">
        <f>CONCATENATE(L$1," (Continued)")</f>
        <v>Occupation Table 2.1  Males: Employment Change by Occupation (SOC 2020) and Replacement Demand, 2015-2035, Humber (Continued)</v>
      </c>
      <c r="W112" s="19" t="str">
        <f>CONCATENATE(W$1," (Continued)")</f>
        <v>Occupation Table 2.2  Females: Employment Change by Occupation (SOC 2020) and Replacement Demand, 2015-2035, Humber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3.0271686741332129</v>
      </c>
      <c r="C119" s="27">
        <f t="shared" si="125"/>
        <v>1.5993990511281666</v>
      </c>
      <c r="D119" s="27">
        <f t="shared" si="125"/>
        <v>-1.6100485325283636</v>
      </c>
      <c r="E119" s="27">
        <f t="shared" si="125"/>
        <v>1.5792947716476533</v>
      </c>
      <c r="F119" s="27">
        <f t="shared" ref="F119:F144" si="126">F8-D8</f>
        <v>-3.0753760880710246E-2</v>
      </c>
      <c r="L119" t="str">
        <f t="shared" ref="L119:L144" si="127">L8</f>
        <v>11 Corporate managers and directors</v>
      </c>
      <c r="M119" s="27">
        <f t="shared" ref="M119:P144" si="128">N8-M8</f>
        <v>1.749610248471555</v>
      </c>
      <c r="N119" s="27">
        <f t="shared" si="128"/>
        <v>1.0680944760938864</v>
      </c>
      <c r="O119" s="27">
        <f t="shared" si="128"/>
        <v>-1.5523174935492534</v>
      </c>
      <c r="P119" s="27">
        <f t="shared" si="128"/>
        <v>0.36895081161626919</v>
      </c>
      <c r="Q119" s="27">
        <f t="shared" ref="Q119:Q144" si="129">Q8-O8</f>
        <v>-1.1833666819329842</v>
      </c>
      <c r="W119" t="str">
        <f t="shared" ref="W119:W144" si="130">W8</f>
        <v>11 Corporate managers and directors</v>
      </c>
      <c r="X119" s="27">
        <f t="shared" ref="X119:AA144" si="131">Y8-X8</f>
        <v>1.2775584256616757</v>
      </c>
      <c r="Y119" s="27">
        <f t="shared" si="131"/>
        <v>0.53130457503425266</v>
      </c>
      <c r="Z119" s="27">
        <f t="shared" si="131"/>
        <v>-5.7731038979113691E-2</v>
      </c>
      <c r="AA119" s="27">
        <f t="shared" si="131"/>
        <v>1.2103439600314472</v>
      </c>
      <c r="AB119" s="27">
        <f t="shared" ref="AB119:AB144" si="132">AB8-Z8</f>
        <v>1.1526129210523335</v>
      </c>
    </row>
    <row r="120" spans="1:28" x14ac:dyDescent="0.2">
      <c r="A120" t="str">
        <f t="shared" si="124"/>
        <v>12 Other managers and proprietors</v>
      </c>
      <c r="B120" s="27">
        <f t="shared" si="125"/>
        <v>0.8573570868595235</v>
      </c>
      <c r="C120" s="27">
        <f t="shared" si="125"/>
        <v>0.13879958314164575</v>
      </c>
      <c r="D120" s="27">
        <f t="shared" si="125"/>
        <v>1.6963909089026252</v>
      </c>
      <c r="E120" s="27">
        <f t="shared" si="125"/>
        <v>1.5670699713071041</v>
      </c>
      <c r="F120" s="27">
        <f t="shared" si="126"/>
        <v>3.2634608802097294</v>
      </c>
      <c r="L120" t="str">
        <f t="shared" si="127"/>
        <v>12 Other managers and proprietors</v>
      </c>
      <c r="M120" s="27">
        <f t="shared" si="128"/>
        <v>0.30323097699913149</v>
      </c>
      <c r="N120" s="27">
        <f t="shared" si="128"/>
        <v>0.12343722934877022</v>
      </c>
      <c r="O120" s="27">
        <f t="shared" si="128"/>
        <v>1.1436827199989592</v>
      </c>
      <c r="P120" s="27">
        <f t="shared" si="128"/>
        <v>0.82549222370030328</v>
      </c>
      <c r="Q120" s="27">
        <f t="shared" si="129"/>
        <v>1.9691749436992625</v>
      </c>
      <c r="W120" t="str">
        <f t="shared" si="130"/>
        <v>12 Other managers and proprietors</v>
      </c>
      <c r="X120" s="27">
        <f t="shared" si="131"/>
        <v>0.55412610986039867</v>
      </c>
      <c r="Y120" s="27">
        <f t="shared" si="131"/>
        <v>1.5362353792874206E-2</v>
      </c>
      <c r="Z120" s="27">
        <f t="shared" si="131"/>
        <v>0.55270818890365625</v>
      </c>
      <c r="AA120" s="27">
        <f t="shared" si="131"/>
        <v>0.74157774760682305</v>
      </c>
      <c r="AB120" s="27">
        <f t="shared" si="132"/>
        <v>1.2942859365104793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2.1757641366345641</v>
      </c>
      <c r="C121" s="27">
        <f t="shared" si="125"/>
        <v>1.2298155208074402</v>
      </c>
      <c r="D121" s="27">
        <f t="shared" si="125"/>
        <v>0.62711660386796275</v>
      </c>
      <c r="E121" s="27">
        <f t="shared" si="125"/>
        <v>1.5276629688436607</v>
      </c>
      <c r="F121" s="27">
        <f t="shared" si="126"/>
        <v>2.1547795727116235</v>
      </c>
      <c r="L121" t="str">
        <f t="shared" si="127"/>
        <v>21 Science, research, engineering and technology professionals</v>
      </c>
      <c r="M121" s="27">
        <f t="shared" si="128"/>
        <v>1.8948985099299129</v>
      </c>
      <c r="N121" s="27">
        <f t="shared" si="128"/>
        <v>0.48655056682943787</v>
      </c>
      <c r="O121" s="27">
        <f t="shared" si="128"/>
        <v>5.0175396569459352E-2</v>
      </c>
      <c r="P121" s="27">
        <f t="shared" si="128"/>
        <v>0.64056150320145555</v>
      </c>
      <c r="Q121" s="27">
        <f t="shared" si="129"/>
        <v>0.6907368997709149</v>
      </c>
      <c r="W121" t="str">
        <f t="shared" si="130"/>
        <v>21 Science, research, engineering and technology professionals</v>
      </c>
      <c r="X121" s="27">
        <f t="shared" si="131"/>
        <v>0.2808656267046783</v>
      </c>
      <c r="Y121" s="27">
        <f t="shared" si="131"/>
        <v>0.74326495397798453</v>
      </c>
      <c r="Z121" s="27">
        <f t="shared" si="131"/>
        <v>0.57694120729853582</v>
      </c>
      <c r="AA121" s="27">
        <f t="shared" si="131"/>
        <v>0.88710146564218073</v>
      </c>
      <c r="AB121" s="27">
        <f t="shared" si="132"/>
        <v>1.4640426729407165</v>
      </c>
    </row>
    <row r="122" spans="1:28" x14ac:dyDescent="0.2">
      <c r="A122" t="str">
        <f t="shared" si="124"/>
        <v>22 Health professionals</v>
      </c>
      <c r="B122" s="27">
        <f t="shared" si="125"/>
        <v>1.3160225554366995</v>
      </c>
      <c r="C122" s="27">
        <f t="shared" si="125"/>
        <v>0.16821015502629955</v>
      </c>
      <c r="D122" s="27">
        <f t="shared" si="125"/>
        <v>0.9910292664755822</v>
      </c>
      <c r="E122" s="27">
        <f t="shared" si="125"/>
        <v>1.5162651693156555</v>
      </c>
      <c r="F122" s="27">
        <f t="shared" si="126"/>
        <v>2.5072944357912377</v>
      </c>
      <c r="L122" t="str">
        <f t="shared" si="127"/>
        <v>22 Health professionals</v>
      </c>
      <c r="M122" s="27">
        <f t="shared" si="128"/>
        <v>0.39207828398269573</v>
      </c>
      <c r="N122" s="27">
        <f t="shared" si="128"/>
        <v>0.44719911331893414</v>
      </c>
      <c r="O122" s="27">
        <f t="shared" si="128"/>
        <v>0.22839008441583886</v>
      </c>
      <c r="P122" s="27">
        <f t="shared" si="128"/>
        <v>0.36159658757369861</v>
      </c>
      <c r="Q122" s="27">
        <f t="shared" si="129"/>
        <v>0.58998667198953747</v>
      </c>
      <c r="W122" t="str">
        <f t="shared" si="130"/>
        <v>22 Health professionals</v>
      </c>
      <c r="X122" s="27">
        <f t="shared" si="131"/>
        <v>0.92394427145399938</v>
      </c>
      <c r="Y122" s="27">
        <f t="shared" si="131"/>
        <v>-0.27898895829263815</v>
      </c>
      <c r="Z122" s="27">
        <f t="shared" si="131"/>
        <v>0.76263918205975934</v>
      </c>
      <c r="AA122" s="27">
        <f t="shared" si="131"/>
        <v>1.1546685817419498</v>
      </c>
      <c r="AB122" s="27">
        <f t="shared" si="132"/>
        <v>1.9173077638017091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0.42333916706234298</v>
      </c>
      <c r="C123" s="27">
        <f t="shared" si="125"/>
        <v>0.56600283738902313</v>
      </c>
      <c r="D123" s="27">
        <f t="shared" si="125"/>
        <v>0.33187938128492434</v>
      </c>
      <c r="E123" s="27">
        <f t="shared" si="125"/>
        <v>0.99775790686791943</v>
      </c>
      <c r="F123" s="27">
        <f t="shared" si="126"/>
        <v>1.3296372881528438</v>
      </c>
      <c r="L123" t="str">
        <f t="shared" si="127"/>
        <v>23 Teaching and other educational professionals</v>
      </c>
      <c r="M123" s="27">
        <f t="shared" si="128"/>
        <v>-9.4740422886816056E-2</v>
      </c>
      <c r="N123" s="27">
        <f t="shared" si="128"/>
        <v>8.6940937621766246E-2</v>
      </c>
      <c r="O123" s="27">
        <f t="shared" si="128"/>
        <v>0.12923225951004547</v>
      </c>
      <c r="P123" s="27">
        <f t="shared" si="128"/>
        <v>8.8917743884874056E-2</v>
      </c>
      <c r="Q123" s="27">
        <f t="shared" si="129"/>
        <v>0.21815000339491952</v>
      </c>
      <c r="W123" t="str">
        <f t="shared" si="130"/>
        <v>23 Teaching and other educational professionals</v>
      </c>
      <c r="X123" s="27">
        <f t="shared" si="131"/>
        <v>0.51807958994917236</v>
      </c>
      <c r="Y123" s="27">
        <f t="shared" si="131"/>
        <v>0.47906189976725067</v>
      </c>
      <c r="Z123" s="27">
        <f t="shared" si="131"/>
        <v>0.20264712177486999</v>
      </c>
      <c r="AA123" s="27">
        <f t="shared" si="131"/>
        <v>0.90884016298306314</v>
      </c>
      <c r="AB123" s="27">
        <f t="shared" si="132"/>
        <v>1.1114872847579331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2.9655088757417118</v>
      </c>
      <c r="C124" s="27">
        <f t="shared" si="125"/>
        <v>2.1364133112747687</v>
      </c>
      <c r="D124" s="27">
        <f t="shared" si="125"/>
        <v>1.6813084549367261</v>
      </c>
      <c r="E124" s="27">
        <f t="shared" si="125"/>
        <v>2.5118465384505342</v>
      </c>
      <c r="F124" s="27">
        <f t="shared" si="126"/>
        <v>4.1931549933872603</v>
      </c>
      <c r="L124" t="str">
        <f t="shared" si="127"/>
        <v>24 Business, media and public service professionals</v>
      </c>
      <c r="M124" s="27">
        <f t="shared" si="128"/>
        <v>1.5399273625104755</v>
      </c>
      <c r="N124" s="27">
        <f t="shared" si="128"/>
        <v>0.93492400102566897</v>
      </c>
      <c r="O124" s="27">
        <f t="shared" si="128"/>
        <v>0.83324317325730846</v>
      </c>
      <c r="P124" s="27">
        <f t="shared" si="128"/>
        <v>0.77814186753016124</v>
      </c>
      <c r="Q124" s="27">
        <f t="shared" si="129"/>
        <v>1.6113850407874697</v>
      </c>
      <c r="W124" t="str">
        <f t="shared" si="130"/>
        <v>24 Business, media and public service professionals</v>
      </c>
      <c r="X124" s="27">
        <f t="shared" si="131"/>
        <v>1.4255815132312595</v>
      </c>
      <c r="Y124" s="27">
        <f t="shared" si="131"/>
        <v>1.2014893102490714</v>
      </c>
      <c r="Z124" s="27">
        <f t="shared" si="131"/>
        <v>0.84806528167942474</v>
      </c>
      <c r="AA124" s="27">
        <f t="shared" si="131"/>
        <v>1.7337046709203303</v>
      </c>
      <c r="AB124" s="27">
        <f t="shared" si="132"/>
        <v>2.5817699525997551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0.89943785699729961</v>
      </c>
      <c r="C125" s="27">
        <f t="shared" si="125"/>
        <v>0.67581713029434454</v>
      </c>
      <c r="D125" s="27">
        <f t="shared" si="125"/>
        <v>-0.80263261365389127</v>
      </c>
      <c r="E125" s="27">
        <f t="shared" si="125"/>
        <v>0.2983375234758272</v>
      </c>
      <c r="F125" s="27">
        <f t="shared" si="126"/>
        <v>-0.50429509017806406</v>
      </c>
      <c r="L125" t="str">
        <f t="shared" si="127"/>
        <v>31 Science, engineering and technology associate professionals</v>
      </c>
      <c r="M125" s="27">
        <f t="shared" si="128"/>
        <v>0.84306734918191406</v>
      </c>
      <c r="N125" s="27">
        <f t="shared" si="128"/>
        <v>0.33977249585706559</v>
      </c>
      <c r="O125" s="27">
        <f t="shared" si="128"/>
        <v>-0.84051404451783585</v>
      </c>
      <c r="P125" s="27">
        <f t="shared" si="128"/>
        <v>1.6464098063892152E-2</v>
      </c>
      <c r="Q125" s="27">
        <f t="shared" si="129"/>
        <v>-0.82404994645394369</v>
      </c>
      <c r="W125" t="str">
        <f t="shared" si="130"/>
        <v>31 Science, engineering and technology associate professionals</v>
      </c>
      <c r="X125" s="27">
        <f t="shared" si="131"/>
        <v>5.637050781539199E-2</v>
      </c>
      <c r="Y125" s="27">
        <f t="shared" si="131"/>
        <v>0.33604463443727628</v>
      </c>
      <c r="Z125" s="27">
        <f t="shared" si="131"/>
        <v>3.7881430863944576E-2</v>
      </c>
      <c r="AA125" s="27">
        <f t="shared" si="131"/>
        <v>0.28187342541193861</v>
      </c>
      <c r="AB125" s="27">
        <f t="shared" si="132"/>
        <v>0.31975485627588318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0.443304152443317</v>
      </c>
      <c r="C126" s="27">
        <f t="shared" si="125"/>
        <v>0.18890750899294861</v>
      </c>
      <c r="D126" s="27">
        <f t="shared" si="125"/>
        <v>3.4618271563516601E-2</v>
      </c>
      <c r="E126" s="27">
        <f t="shared" si="125"/>
        <v>0.62710929494970458</v>
      </c>
      <c r="F126" s="27">
        <f t="shared" si="126"/>
        <v>0.66172756651322118</v>
      </c>
      <c r="L126" t="str">
        <f t="shared" si="127"/>
        <v>32 Health and social care associate professionals</v>
      </c>
      <c r="M126" s="27">
        <f t="shared" si="128"/>
        <v>6.3873149521440853E-2</v>
      </c>
      <c r="N126" s="27">
        <f t="shared" si="128"/>
        <v>0.14130879033648136</v>
      </c>
      <c r="O126" s="27">
        <f t="shared" si="128"/>
        <v>-0.10851338160829482</v>
      </c>
      <c r="P126" s="27">
        <f t="shared" si="128"/>
        <v>0.10869071131562191</v>
      </c>
      <c r="Q126" s="27">
        <f t="shared" si="129"/>
        <v>1.7732970732708964E-4</v>
      </c>
      <c r="W126" t="str">
        <f t="shared" si="130"/>
        <v>32 Health and social care associate professionals</v>
      </c>
      <c r="X126" s="27">
        <f t="shared" si="131"/>
        <v>0.37943100292187726</v>
      </c>
      <c r="Y126" s="27">
        <f t="shared" si="131"/>
        <v>4.7598718656468808E-2</v>
      </c>
      <c r="Z126" s="27">
        <f t="shared" si="131"/>
        <v>0.1431316531718192</v>
      </c>
      <c r="AA126" s="27">
        <f t="shared" si="131"/>
        <v>0.51841858363407756</v>
      </c>
      <c r="AB126" s="27">
        <f t="shared" si="132"/>
        <v>0.66155023680589675</v>
      </c>
    </row>
    <row r="127" spans="1:28" x14ac:dyDescent="0.2">
      <c r="A127" t="str">
        <f t="shared" si="124"/>
        <v>33 Protective service occupations</v>
      </c>
      <c r="B127" s="27">
        <f t="shared" si="125"/>
        <v>-7.0753255195024511E-2</v>
      </c>
      <c r="C127" s="27">
        <f t="shared" si="125"/>
        <v>0.32741854048822772</v>
      </c>
      <c r="D127" s="27">
        <f t="shared" si="125"/>
        <v>0.63045412897272302</v>
      </c>
      <c r="E127" s="27">
        <f t="shared" si="125"/>
        <v>0.5649052596869808</v>
      </c>
      <c r="F127" s="27">
        <f t="shared" si="126"/>
        <v>1.1953593886597038</v>
      </c>
      <c r="L127" t="str">
        <f t="shared" si="127"/>
        <v>33 Protective service occupations</v>
      </c>
      <c r="M127" s="27">
        <f t="shared" si="128"/>
        <v>-0.10712512077637548</v>
      </c>
      <c r="N127" s="27">
        <f t="shared" si="128"/>
        <v>0.21201619987550568</v>
      </c>
      <c r="O127" s="27">
        <f t="shared" si="128"/>
        <v>0.35159411832885157</v>
      </c>
      <c r="P127" s="27">
        <f t="shared" si="128"/>
        <v>0.18929330669719091</v>
      </c>
      <c r="Q127" s="27">
        <f t="shared" si="129"/>
        <v>0.54088742502604248</v>
      </c>
      <c r="W127" t="str">
        <f t="shared" si="130"/>
        <v>33 Protective service occupations</v>
      </c>
      <c r="X127" s="27">
        <f t="shared" si="131"/>
        <v>3.6371865581353302E-2</v>
      </c>
      <c r="Y127" s="27">
        <f t="shared" si="131"/>
        <v>0.11540234061272558</v>
      </c>
      <c r="Z127" s="27">
        <f t="shared" si="131"/>
        <v>0.27886001064386678</v>
      </c>
      <c r="AA127" s="27">
        <f t="shared" si="131"/>
        <v>0.37561195298978989</v>
      </c>
      <c r="AB127" s="27">
        <f t="shared" si="132"/>
        <v>0.65447196363365667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0.74412119068794347</v>
      </c>
      <c r="C128" s="27">
        <f t="shared" si="125"/>
        <v>0.32792417985717215</v>
      </c>
      <c r="D128" s="27">
        <f t="shared" si="125"/>
        <v>-0.37817527639179938</v>
      </c>
      <c r="E128" s="27">
        <f t="shared" si="125"/>
        <v>0.32075322461055888</v>
      </c>
      <c r="F128" s="27">
        <f t="shared" si="126"/>
        <v>-5.7422051781240491E-2</v>
      </c>
      <c r="L128" t="str">
        <f t="shared" si="127"/>
        <v>34 Culture, media and sports occupations</v>
      </c>
      <c r="M128" s="27">
        <f t="shared" si="128"/>
        <v>0.42602817593426279</v>
      </c>
      <c r="N128" s="27">
        <f t="shared" si="128"/>
        <v>-2.7358568309364895E-2</v>
      </c>
      <c r="O128" s="27">
        <f t="shared" si="128"/>
        <v>-0.25560079516534784</v>
      </c>
      <c r="P128" s="27">
        <f t="shared" si="128"/>
        <v>5.9714073978628823E-2</v>
      </c>
      <c r="Q128" s="27">
        <f t="shared" si="129"/>
        <v>-0.19588672118671902</v>
      </c>
      <c r="W128" t="str">
        <f t="shared" si="130"/>
        <v>34 Culture, media and sports occupations</v>
      </c>
      <c r="X128" s="27">
        <f t="shared" si="131"/>
        <v>0.31809301475368268</v>
      </c>
      <c r="Y128" s="27">
        <f t="shared" si="131"/>
        <v>0.35528274816652572</v>
      </c>
      <c r="Z128" s="27">
        <f t="shared" si="131"/>
        <v>-0.12257448122644865</v>
      </c>
      <c r="AA128" s="27">
        <f t="shared" si="131"/>
        <v>0.26103915063192806</v>
      </c>
      <c r="AB128" s="27">
        <f t="shared" si="132"/>
        <v>0.13846466940547941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1.2719991446469745</v>
      </c>
      <c r="C129" s="27">
        <f t="shared" si="125"/>
        <v>1.3357437172081816</v>
      </c>
      <c r="D129" s="27">
        <f t="shared" si="125"/>
        <v>-0.80240395229796135</v>
      </c>
      <c r="E129" s="27">
        <f t="shared" si="125"/>
        <v>0.70952477345377041</v>
      </c>
      <c r="F129" s="27">
        <f t="shared" si="126"/>
        <v>-9.2879178844190946E-2</v>
      </c>
      <c r="L129" t="str">
        <f t="shared" si="127"/>
        <v>35 Business and public service associate professionals</v>
      </c>
      <c r="M129" s="27">
        <f t="shared" si="128"/>
        <v>0.64116728055992223</v>
      </c>
      <c r="N129" s="27">
        <f t="shared" si="128"/>
        <v>0.76435216019535979</v>
      </c>
      <c r="O129" s="27">
        <f t="shared" si="128"/>
        <v>-0.70184650283619288</v>
      </c>
      <c r="P129" s="27">
        <f t="shared" si="128"/>
        <v>-5.4317285614687627E-2</v>
      </c>
      <c r="Q129" s="27">
        <f t="shared" si="129"/>
        <v>-0.7561637884508805</v>
      </c>
      <c r="W129" t="str">
        <f t="shared" si="130"/>
        <v>35 Business and public service associate professionals</v>
      </c>
      <c r="X129" s="27">
        <f t="shared" si="131"/>
        <v>0.63083186408706737</v>
      </c>
      <c r="Y129" s="27">
        <f t="shared" si="131"/>
        <v>0.57139155701283961</v>
      </c>
      <c r="Z129" s="27">
        <f t="shared" si="131"/>
        <v>-0.10055744946177647</v>
      </c>
      <c r="AA129" s="27">
        <f t="shared" si="131"/>
        <v>0.76384205906846248</v>
      </c>
      <c r="AB129" s="27">
        <f t="shared" si="132"/>
        <v>0.663284609606686</v>
      </c>
    </row>
    <row r="130" spans="1:28" x14ac:dyDescent="0.2">
      <c r="A130" t="str">
        <f t="shared" si="124"/>
        <v>41 Administrative occupations</v>
      </c>
      <c r="B130" s="27">
        <f t="shared" si="125"/>
        <v>-0.88187673202070371</v>
      </c>
      <c r="C130" s="27">
        <f t="shared" si="125"/>
        <v>2.4053078316942873</v>
      </c>
      <c r="D130" s="27">
        <f t="shared" si="125"/>
        <v>-2.2458781568106652</v>
      </c>
      <c r="E130" s="27">
        <f t="shared" si="125"/>
        <v>-0.83847248335825597</v>
      </c>
      <c r="F130" s="27">
        <f t="shared" si="126"/>
        <v>-3.0843506401689211</v>
      </c>
      <c r="L130" t="str">
        <f t="shared" si="127"/>
        <v>41 Administrative occupations</v>
      </c>
      <c r="M130" s="27">
        <f t="shared" si="128"/>
        <v>-0.4005216704415826</v>
      </c>
      <c r="N130" s="27">
        <f t="shared" si="128"/>
        <v>2.0704516068695913</v>
      </c>
      <c r="O130" s="27">
        <f t="shared" si="128"/>
        <v>-0.4434672189036668</v>
      </c>
      <c r="P130" s="27">
        <f t="shared" si="128"/>
        <v>1.1297480350861626</v>
      </c>
      <c r="Q130" s="27">
        <f t="shared" si="129"/>
        <v>0.68628081618249581</v>
      </c>
      <c r="W130" t="str">
        <f t="shared" si="130"/>
        <v>41 Administrative occupations</v>
      </c>
      <c r="X130" s="27">
        <f t="shared" si="131"/>
        <v>-0.48135506157910513</v>
      </c>
      <c r="Y130" s="27">
        <f t="shared" si="131"/>
        <v>0.33485622482467292</v>
      </c>
      <c r="Z130" s="27">
        <f t="shared" si="131"/>
        <v>-1.8024109379069806</v>
      </c>
      <c r="AA130" s="27">
        <f t="shared" si="131"/>
        <v>-1.968220518444447</v>
      </c>
      <c r="AB130" s="27">
        <f t="shared" si="132"/>
        <v>-3.7706314563514276</v>
      </c>
    </row>
    <row r="131" spans="1:28" x14ac:dyDescent="0.2">
      <c r="A131" t="str">
        <f t="shared" si="124"/>
        <v>42 Secretarial and related occupations</v>
      </c>
      <c r="B131" s="27">
        <f t="shared" si="125"/>
        <v>-0.6602329741658286</v>
      </c>
      <c r="C131" s="27">
        <f t="shared" si="125"/>
        <v>3.8206518158512282E-2</v>
      </c>
      <c r="D131" s="27">
        <f t="shared" si="125"/>
        <v>0.49537877359597804</v>
      </c>
      <c r="E131" s="27">
        <f t="shared" si="125"/>
        <v>-1.3044208394898797</v>
      </c>
      <c r="F131" s="27">
        <f t="shared" si="126"/>
        <v>-0.80904206589390171</v>
      </c>
      <c r="L131" t="str">
        <f t="shared" si="127"/>
        <v>42 Secretarial and related occupations</v>
      </c>
      <c r="M131" s="27">
        <f t="shared" si="128"/>
        <v>-0.12927131193577307</v>
      </c>
      <c r="N131" s="27">
        <f t="shared" si="128"/>
        <v>1.560565626812227E-3</v>
      </c>
      <c r="O131" s="27">
        <f t="shared" si="128"/>
        <v>0.14470360319719489</v>
      </c>
      <c r="P131" s="27">
        <f t="shared" si="128"/>
        <v>0.13147078066188911</v>
      </c>
      <c r="Q131" s="27">
        <f t="shared" si="129"/>
        <v>0.27617438385908399</v>
      </c>
      <c r="W131" t="str">
        <f t="shared" si="130"/>
        <v>42 Secretarial and related occupations</v>
      </c>
      <c r="X131" s="27">
        <f t="shared" si="131"/>
        <v>-0.53096166223005348</v>
      </c>
      <c r="Y131" s="27">
        <f t="shared" si="131"/>
        <v>3.6645952531698001E-2</v>
      </c>
      <c r="Z131" s="27">
        <f t="shared" si="131"/>
        <v>0.35067517039878471</v>
      </c>
      <c r="AA131" s="27">
        <f t="shared" si="131"/>
        <v>-1.4358916201517715</v>
      </c>
      <c r="AB131" s="27">
        <f t="shared" si="132"/>
        <v>-1.0852164497529868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-6.6931217035747004E-2</v>
      </c>
      <c r="C132" s="27">
        <f t="shared" si="125"/>
        <v>-0.79074368140826312</v>
      </c>
      <c r="D132" s="27">
        <f t="shared" si="125"/>
        <v>2.0099885672757889E-2</v>
      </c>
      <c r="E132" s="27">
        <f t="shared" si="125"/>
        <v>0.30328124413428492</v>
      </c>
      <c r="F132" s="27">
        <f t="shared" si="126"/>
        <v>0.32338112980704281</v>
      </c>
      <c r="L132" t="str">
        <f t="shared" si="127"/>
        <v>51 Skilled agricultural and related trades</v>
      </c>
      <c r="M132" s="27">
        <f t="shared" si="128"/>
        <v>-0.36862853369899584</v>
      </c>
      <c r="N132" s="27">
        <f t="shared" si="128"/>
        <v>-0.46966333894421997</v>
      </c>
      <c r="O132" s="27">
        <f t="shared" si="128"/>
        <v>-3.807664946155187E-2</v>
      </c>
      <c r="P132" s="27">
        <f t="shared" si="128"/>
        <v>0.12607825239178005</v>
      </c>
      <c r="Q132" s="27">
        <f t="shared" si="129"/>
        <v>8.8001602930228184E-2</v>
      </c>
      <c r="W132" t="str">
        <f t="shared" si="130"/>
        <v>51 Skilled agricultural and related trades</v>
      </c>
      <c r="X132" s="27">
        <f t="shared" si="131"/>
        <v>0.30169731666324728</v>
      </c>
      <c r="Y132" s="27">
        <f t="shared" si="131"/>
        <v>-0.32108034246404982</v>
      </c>
      <c r="Z132" s="27">
        <f t="shared" si="131"/>
        <v>5.8176535134317087E-2</v>
      </c>
      <c r="AA132" s="27">
        <f t="shared" si="131"/>
        <v>0.17720299174250342</v>
      </c>
      <c r="AB132" s="27">
        <f t="shared" si="132"/>
        <v>0.23537952687682051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0.15194730798867262</v>
      </c>
      <c r="C133" s="27">
        <f t="shared" si="125"/>
        <v>-0.85936534923500041</v>
      </c>
      <c r="D133" s="27">
        <f t="shared" si="125"/>
        <v>-0.36693938710584817</v>
      </c>
      <c r="E133" s="27">
        <f t="shared" si="125"/>
        <v>-0.83922995639819398</v>
      </c>
      <c r="F133" s="27">
        <f t="shared" si="126"/>
        <v>-1.2061693435040421</v>
      </c>
      <c r="L133" t="str">
        <f t="shared" si="127"/>
        <v>52 Skilled metal, electrical and electronic trades</v>
      </c>
      <c r="M133" s="27">
        <f t="shared" si="128"/>
        <v>3.8040267959718932E-2</v>
      </c>
      <c r="N133" s="27">
        <f t="shared" si="128"/>
        <v>-0.80759572010183156</v>
      </c>
      <c r="O133" s="27">
        <f t="shared" si="128"/>
        <v>-0.6642243223553681</v>
      </c>
      <c r="P133" s="27">
        <f t="shared" si="128"/>
        <v>-0.97619261333108831</v>
      </c>
      <c r="Q133" s="27">
        <f t="shared" si="129"/>
        <v>-1.6404169356864564</v>
      </c>
      <c r="W133" t="str">
        <f t="shared" si="130"/>
        <v>52 Skilled metal, electrical and electronic trades</v>
      </c>
      <c r="X133" s="27">
        <f t="shared" si="131"/>
        <v>0.11390704002895319</v>
      </c>
      <c r="Y133" s="27">
        <f t="shared" si="131"/>
        <v>-5.1769629133167988E-2</v>
      </c>
      <c r="Z133" s="27">
        <f t="shared" si="131"/>
        <v>0.29728493524951216</v>
      </c>
      <c r="AA133" s="27">
        <f t="shared" si="131"/>
        <v>0.13696265693289389</v>
      </c>
      <c r="AB133" s="27">
        <f t="shared" si="132"/>
        <v>0.43424759218240605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-0.16921378285573141</v>
      </c>
      <c r="C134" s="27">
        <f t="shared" si="125"/>
        <v>-1.2355211001691195</v>
      </c>
      <c r="D134" s="27">
        <f t="shared" si="125"/>
        <v>-0.12980075159864946</v>
      </c>
      <c r="E134" s="27">
        <f t="shared" si="125"/>
        <v>-1.1643343241363242</v>
      </c>
      <c r="F134" s="27">
        <f t="shared" si="126"/>
        <v>-1.2941350757349737</v>
      </c>
      <c r="L134" t="str">
        <f t="shared" si="127"/>
        <v>53 Skilled construction and building trades</v>
      </c>
      <c r="M134" s="27">
        <f t="shared" si="128"/>
        <v>-0.18592063920136859</v>
      </c>
      <c r="N134" s="27">
        <f t="shared" si="128"/>
        <v>-1.3065060938443818</v>
      </c>
      <c r="O134" s="27">
        <f t="shared" si="128"/>
        <v>-0.12668868431273772</v>
      </c>
      <c r="P134" s="27">
        <f t="shared" si="128"/>
        <v>-1.1826750616605315</v>
      </c>
      <c r="Q134" s="27">
        <f t="shared" si="129"/>
        <v>-1.3093637459732692</v>
      </c>
      <c r="W134" t="str">
        <f t="shared" si="130"/>
        <v>53 Skilled construction and building trades</v>
      </c>
      <c r="X134" s="27">
        <f t="shared" si="131"/>
        <v>1.670685634566639E-2</v>
      </c>
      <c r="Y134" s="27">
        <f t="shared" si="131"/>
        <v>7.0984993675250296E-2</v>
      </c>
      <c r="Z134" s="27">
        <f t="shared" si="131"/>
        <v>-3.1120672859223375E-3</v>
      </c>
      <c r="AA134" s="27">
        <f t="shared" si="131"/>
        <v>1.8340737524221939E-2</v>
      </c>
      <c r="AB134" s="27">
        <f t="shared" si="132"/>
        <v>1.5228670238299602E-2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-0.93552743302658126</v>
      </c>
      <c r="C135" s="27">
        <f t="shared" si="125"/>
        <v>-8.6168738816170709E-2</v>
      </c>
      <c r="D135" s="27">
        <f t="shared" si="125"/>
        <v>-0.29301444932772291</v>
      </c>
      <c r="E135" s="27">
        <f t="shared" si="125"/>
        <v>-0.40959651114141415</v>
      </c>
      <c r="F135" s="27">
        <f t="shared" si="126"/>
        <v>-0.70261096046913707</v>
      </c>
      <c r="L135" t="str">
        <f t="shared" si="127"/>
        <v>54 Textiles, printing and other skilled trades</v>
      </c>
      <c r="M135" s="27">
        <f t="shared" si="128"/>
        <v>-0.70815171809368005</v>
      </c>
      <c r="N135" s="27">
        <f t="shared" si="128"/>
        <v>-0.23156041516062853</v>
      </c>
      <c r="O135" s="27">
        <f t="shared" si="128"/>
        <v>-0.17599603793313889</v>
      </c>
      <c r="P135" s="27">
        <f t="shared" si="128"/>
        <v>-0.35363848600609593</v>
      </c>
      <c r="Q135" s="27">
        <f t="shared" si="129"/>
        <v>-0.52963452393923482</v>
      </c>
      <c r="W135" t="str">
        <f t="shared" si="130"/>
        <v>54 Textiles, printing and other skilled trades</v>
      </c>
      <c r="X135" s="27">
        <f t="shared" si="131"/>
        <v>-0.22737571493289899</v>
      </c>
      <c r="Y135" s="27">
        <f t="shared" si="131"/>
        <v>0.14539167634446315</v>
      </c>
      <c r="Z135" s="27">
        <f t="shared" si="131"/>
        <v>-0.11701841139459512</v>
      </c>
      <c r="AA135" s="27">
        <f t="shared" si="131"/>
        <v>-5.5958025135316003E-2</v>
      </c>
      <c r="AB135" s="27">
        <f t="shared" si="132"/>
        <v>-0.17297643652991113</v>
      </c>
    </row>
    <row r="136" spans="1:28" x14ac:dyDescent="0.2">
      <c r="A136" t="str">
        <f t="shared" si="124"/>
        <v>61 Caring personal service occupations</v>
      </c>
      <c r="B136" s="27">
        <f t="shared" si="125"/>
        <v>-0.32451185921049941</v>
      </c>
      <c r="C136" s="27">
        <f t="shared" si="125"/>
        <v>-0.49515948206363802</v>
      </c>
      <c r="D136" s="27">
        <f t="shared" si="125"/>
        <v>1.7591901016831137</v>
      </c>
      <c r="E136" s="27">
        <f t="shared" si="125"/>
        <v>2.517050738212351</v>
      </c>
      <c r="F136" s="27">
        <f t="shared" si="126"/>
        <v>4.2762408398954648</v>
      </c>
      <c r="L136" t="str">
        <f t="shared" si="127"/>
        <v>61 Caring personal service occupations</v>
      </c>
      <c r="M136" s="27">
        <f t="shared" si="128"/>
        <v>0.15132661674691583</v>
      </c>
      <c r="N136" s="27">
        <f t="shared" si="128"/>
        <v>-6.573646161437452E-2</v>
      </c>
      <c r="O136" s="27">
        <f t="shared" si="128"/>
        <v>0.68652878113568461</v>
      </c>
      <c r="P136" s="27">
        <f t="shared" si="128"/>
        <v>0.62709183088916731</v>
      </c>
      <c r="Q136" s="27">
        <f t="shared" si="129"/>
        <v>1.3136206120248519</v>
      </c>
      <c r="W136" t="str">
        <f t="shared" si="130"/>
        <v>61 Caring personal service occupations</v>
      </c>
      <c r="X136" s="27">
        <f t="shared" si="131"/>
        <v>-0.47583847595741346</v>
      </c>
      <c r="Y136" s="27">
        <f t="shared" si="131"/>
        <v>-0.42942302044927061</v>
      </c>
      <c r="Z136" s="27">
        <f t="shared" si="131"/>
        <v>1.0726613205474287</v>
      </c>
      <c r="AA136" s="27">
        <f t="shared" si="131"/>
        <v>1.8899589073231837</v>
      </c>
      <c r="AB136" s="27">
        <f t="shared" si="132"/>
        <v>2.9626202278706124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1.0356738325825665</v>
      </c>
      <c r="C137" s="27">
        <f t="shared" si="125"/>
        <v>-0.27234876770405236</v>
      </c>
      <c r="D137" s="27">
        <f t="shared" si="125"/>
        <v>-0.37918315824776272</v>
      </c>
      <c r="E137" s="27">
        <f t="shared" si="125"/>
        <v>-0.19995679955910362</v>
      </c>
      <c r="F137" s="27">
        <f t="shared" si="126"/>
        <v>-0.57913995780686633</v>
      </c>
      <c r="L137" t="str">
        <f t="shared" si="127"/>
        <v>62 Leisure, travel and related personal service occupations</v>
      </c>
      <c r="M137" s="27">
        <f t="shared" si="128"/>
        <v>0.28539957181313458</v>
      </c>
      <c r="N137" s="27">
        <f t="shared" si="128"/>
        <v>9.2295273217643414E-2</v>
      </c>
      <c r="O137" s="27">
        <f t="shared" si="128"/>
        <v>-3.2870893443492699E-2</v>
      </c>
      <c r="P137" s="27">
        <f t="shared" si="128"/>
        <v>0.13897238520766964</v>
      </c>
      <c r="Q137" s="27">
        <f t="shared" si="129"/>
        <v>0.10610149176417694</v>
      </c>
      <c r="W137" t="str">
        <f t="shared" si="130"/>
        <v>62 Leisure, travel and related personal service occupations</v>
      </c>
      <c r="X137" s="27">
        <f t="shared" si="131"/>
        <v>0.75027426076942216</v>
      </c>
      <c r="Y137" s="27">
        <f t="shared" si="131"/>
        <v>-0.36464404092169467</v>
      </c>
      <c r="Z137" s="27">
        <f t="shared" si="131"/>
        <v>-0.34631226480426758</v>
      </c>
      <c r="AA137" s="27">
        <f t="shared" si="131"/>
        <v>-0.33892918476678391</v>
      </c>
      <c r="AB137" s="27">
        <f t="shared" si="132"/>
        <v>-0.68524144957105149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-4.3805826492276823E-2</v>
      </c>
      <c r="C138" s="27">
        <f t="shared" si="125"/>
        <v>7.516702342714382E-2</v>
      </c>
      <c r="D138" s="27">
        <f t="shared" si="125"/>
        <v>-5.7052463456323643E-2</v>
      </c>
      <c r="E138" s="27">
        <f t="shared" si="125"/>
        <v>2.0943303246475031E-2</v>
      </c>
      <c r="F138" s="27">
        <f t="shared" si="126"/>
        <v>-3.6109160209848612E-2</v>
      </c>
      <c r="L138" t="str">
        <f t="shared" si="127"/>
        <v>63 Community and civil enforcement occupations</v>
      </c>
      <c r="M138" s="27">
        <f t="shared" si="128"/>
        <v>-5.5435462428671423E-2</v>
      </c>
      <c r="N138" s="27">
        <f t="shared" si="128"/>
        <v>8.5620119527492849E-2</v>
      </c>
      <c r="O138" s="27">
        <f t="shared" si="128"/>
        <v>-8.1907542448623E-2</v>
      </c>
      <c r="P138" s="27">
        <f t="shared" si="128"/>
        <v>2.379841423896481E-2</v>
      </c>
      <c r="Q138" s="27">
        <f t="shared" si="129"/>
        <v>-5.810912820965819E-2</v>
      </c>
      <c r="W138" t="str">
        <f t="shared" si="130"/>
        <v>63 Community and civil enforcement occupations</v>
      </c>
      <c r="X138" s="27">
        <f t="shared" si="131"/>
        <v>1.1629635936394336E-2</v>
      </c>
      <c r="Y138" s="27">
        <f t="shared" si="131"/>
        <v>-1.0453096100348794E-2</v>
      </c>
      <c r="Z138" s="27">
        <f t="shared" si="131"/>
        <v>2.4855078992299259E-2</v>
      </c>
      <c r="AA138" s="27">
        <f t="shared" si="131"/>
        <v>-2.8551109924901813E-3</v>
      </c>
      <c r="AB138" s="27">
        <f t="shared" si="132"/>
        <v>2.1999967999809078E-2</v>
      </c>
    </row>
    <row r="139" spans="1:28" x14ac:dyDescent="0.2">
      <c r="A139" t="str">
        <f t="shared" si="124"/>
        <v>71 Sales occupations</v>
      </c>
      <c r="B139" s="27">
        <f t="shared" si="125"/>
        <v>0.23700820942334389</v>
      </c>
      <c r="C139" s="27">
        <f t="shared" si="125"/>
        <v>-0.59326570306847515</v>
      </c>
      <c r="D139" s="27">
        <f t="shared" si="125"/>
        <v>-1.6582118663460044</v>
      </c>
      <c r="E139" s="27">
        <f t="shared" si="125"/>
        <v>-1.016505512560574</v>
      </c>
      <c r="F139" s="27">
        <f t="shared" si="126"/>
        <v>-2.6747173789065783</v>
      </c>
      <c r="L139" t="str">
        <f t="shared" si="127"/>
        <v>71 Sales occupations</v>
      </c>
      <c r="M139" s="27">
        <f t="shared" si="128"/>
        <v>0.9538095932086641</v>
      </c>
      <c r="N139" s="27">
        <f t="shared" si="128"/>
        <v>-0.32852650128206484</v>
      </c>
      <c r="O139" s="27">
        <f t="shared" si="128"/>
        <v>-0.52796681628606468</v>
      </c>
      <c r="P139" s="27">
        <f t="shared" si="128"/>
        <v>-0.13881829462087314</v>
      </c>
      <c r="Q139" s="27">
        <f t="shared" si="129"/>
        <v>-0.66678511090693782</v>
      </c>
      <c r="W139" t="str">
        <f t="shared" si="130"/>
        <v>71 Sales occupations</v>
      </c>
      <c r="X139" s="27">
        <f t="shared" si="131"/>
        <v>-0.71680138378532199</v>
      </c>
      <c r="Y139" s="27">
        <f t="shared" si="131"/>
        <v>-0.26473920178640853</v>
      </c>
      <c r="Z139" s="27">
        <f t="shared" si="131"/>
        <v>-1.1302450500599637</v>
      </c>
      <c r="AA139" s="27">
        <f t="shared" si="131"/>
        <v>-0.87768721793971238</v>
      </c>
      <c r="AB139" s="27">
        <f t="shared" si="132"/>
        <v>-2.0079322679996761</v>
      </c>
    </row>
    <row r="140" spans="1:28" x14ac:dyDescent="0.2">
      <c r="A140" t="str">
        <f t="shared" si="124"/>
        <v>72 Customer service occupations</v>
      </c>
      <c r="B140" s="27">
        <f t="shared" si="125"/>
        <v>0.33609989367793514</v>
      </c>
      <c r="C140" s="27">
        <f t="shared" si="125"/>
        <v>0.4050992947563099</v>
      </c>
      <c r="D140" s="27">
        <f t="shared" si="125"/>
        <v>1.5152877300667846</v>
      </c>
      <c r="E140" s="27">
        <f t="shared" si="125"/>
        <v>1.0531633546427193</v>
      </c>
      <c r="F140" s="27">
        <f t="shared" si="126"/>
        <v>2.5684510847095039</v>
      </c>
      <c r="L140" t="str">
        <f t="shared" si="127"/>
        <v>72 Customer service occupations</v>
      </c>
      <c r="M140" s="27">
        <f t="shared" si="128"/>
        <v>-8.3706623129701896E-2</v>
      </c>
      <c r="N140" s="27">
        <f t="shared" si="128"/>
        <v>0.46000076746136465</v>
      </c>
      <c r="O140" s="27">
        <f t="shared" si="128"/>
        <v>0.93196070897249728</v>
      </c>
      <c r="P140" s="27">
        <f t="shared" si="128"/>
        <v>0.65210907969141685</v>
      </c>
      <c r="Q140" s="27">
        <f t="shared" si="129"/>
        <v>1.5840697886639141</v>
      </c>
      <c r="W140" t="str">
        <f t="shared" si="130"/>
        <v>72 Customer service occupations</v>
      </c>
      <c r="X140" s="27">
        <f t="shared" si="131"/>
        <v>0.41980651680764192</v>
      </c>
      <c r="Y140" s="27">
        <f t="shared" si="131"/>
        <v>-5.4901472705055188E-2</v>
      </c>
      <c r="Z140" s="27">
        <f t="shared" si="131"/>
        <v>0.58332702109428602</v>
      </c>
      <c r="AA140" s="27">
        <f t="shared" si="131"/>
        <v>0.40105427495129486</v>
      </c>
      <c r="AB140" s="27">
        <f t="shared" si="132"/>
        <v>0.98438129604558089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-0.29826917651922003</v>
      </c>
      <c r="C141" s="27">
        <f t="shared" si="125"/>
        <v>-0.80212827016215016</v>
      </c>
      <c r="D141" s="27">
        <f t="shared" si="125"/>
        <v>1.8788951651851384</v>
      </c>
      <c r="E141" s="27">
        <f t="shared" si="125"/>
        <v>-0.83962029255222426</v>
      </c>
      <c r="F141" s="27">
        <f t="shared" si="126"/>
        <v>1.0392748726329142</v>
      </c>
      <c r="L141" t="str">
        <f t="shared" si="127"/>
        <v>81 Process, plant and machine operatives</v>
      </c>
      <c r="M141" s="27">
        <f t="shared" si="128"/>
        <v>-0.40222951784796557</v>
      </c>
      <c r="N141" s="27">
        <f t="shared" si="128"/>
        <v>-0.4646945793072117</v>
      </c>
      <c r="O141" s="27">
        <f t="shared" si="128"/>
        <v>1.2212076484563212</v>
      </c>
      <c r="P141" s="27">
        <f t="shared" si="128"/>
        <v>-0.70923755475447159</v>
      </c>
      <c r="Q141" s="27">
        <f t="shared" si="129"/>
        <v>0.51197009370184965</v>
      </c>
      <c r="W141" t="str">
        <f t="shared" si="130"/>
        <v>81 Process, plant and machine operatives</v>
      </c>
      <c r="X141" s="27">
        <f t="shared" si="131"/>
        <v>0.10396034132876197</v>
      </c>
      <c r="Y141" s="27">
        <f t="shared" si="131"/>
        <v>-0.33743369085495845</v>
      </c>
      <c r="Z141" s="27">
        <f t="shared" si="131"/>
        <v>0.65768751672883452</v>
      </c>
      <c r="AA141" s="27">
        <f t="shared" si="131"/>
        <v>-0.13038273779773801</v>
      </c>
      <c r="AB141" s="27">
        <f t="shared" si="132"/>
        <v>0.52730477893109651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-0.26767859046523945</v>
      </c>
      <c r="C142" s="27">
        <f t="shared" si="125"/>
        <v>-0.50560039516140876</v>
      </c>
      <c r="D142" s="27">
        <f t="shared" si="125"/>
        <v>0.37774504545775223</v>
      </c>
      <c r="E142" s="27">
        <f t="shared" si="125"/>
        <v>-0.399776567773241</v>
      </c>
      <c r="F142" s="27">
        <f t="shared" si="126"/>
        <v>-2.2031522315488772E-2</v>
      </c>
      <c r="L142" t="str">
        <f t="shared" si="127"/>
        <v>82 Transport and mobile machine drivers and operatives</v>
      </c>
      <c r="M142" s="27">
        <f t="shared" si="128"/>
        <v>-0.21063273734421983</v>
      </c>
      <c r="N142" s="27">
        <f t="shared" si="128"/>
        <v>-0.50923346894524357</v>
      </c>
      <c r="O142" s="27">
        <f t="shared" si="128"/>
        <v>0.13704383673868747</v>
      </c>
      <c r="P142" s="27">
        <f t="shared" si="128"/>
        <v>-0.49974300299744101</v>
      </c>
      <c r="Q142" s="27">
        <f t="shared" si="129"/>
        <v>-0.36269916625875354</v>
      </c>
      <c r="W142" t="str">
        <f t="shared" si="130"/>
        <v>82 Transport and mobile machine drivers and operatives</v>
      </c>
      <c r="X142" s="27">
        <f t="shared" si="131"/>
        <v>-5.704585312103827E-2</v>
      </c>
      <c r="Y142" s="27">
        <f t="shared" si="131"/>
        <v>3.6330737838494165E-3</v>
      </c>
      <c r="Z142" s="27">
        <f t="shared" si="131"/>
        <v>0.2407012087190768</v>
      </c>
      <c r="AA142" s="27">
        <f t="shared" si="131"/>
        <v>9.9966435224200123E-2</v>
      </c>
      <c r="AB142" s="27">
        <f t="shared" si="132"/>
        <v>0.34066764394327692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-0.80727087083090154</v>
      </c>
      <c r="C143" s="27">
        <f t="shared" si="125"/>
        <v>-0.44179644047181466</v>
      </c>
      <c r="D143" s="27">
        <f t="shared" si="125"/>
        <v>-1.0497581073735898</v>
      </c>
      <c r="E143" s="27">
        <f t="shared" si="125"/>
        <v>-0.414616367619415</v>
      </c>
      <c r="F143" s="27">
        <f t="shared" si="126"/>
        <v>-1.4643744749930048</v>
      </c>
      <c r="L143" t="str">
        <f t="shared" si="127"/>
        <v>91 Elementary trades and related occupations</v>
      </c>
      <c r="M143" s="27">
        <f t="shared" si="128"/>
        <v>-0.61784759009585333</v>
      </c>
      <c r="N143" s="27">
        <f t="shared" si="128"/>
        <v>-0.13267697324046512</v>
      </c>
      <c r="O143" s="27">
        <f t="shared" si="128"/>
        <v>-0.8114475900623237</v>
      </c>
      <c r="P143" s="27">
        <f t="shared" si="128"/>
        <v>-0.31677194415224275</v>
      </c>
      <c r="Q143" s="27">
        <f t="shared" si="129"/>
        <v>-1.1282195342145664</v>
      </c>
      <c r="W143" t="str">
        <f t="shared" si="130"/>
        <v>91 Elementary trades and related occupations</v>
      </c>
      <c r="X143" s="27">
        <f t="shared" si="131"/>
        <v>-0.189423280735038</v>
      </c>
      <c r="Y143" s="27">
        <f t="shared" si="131"/>
        <v>-0.30911946723134709</v>
      </c>
      <c r="Z143" s="27">
        <f t="shared" si="131"/>
        <v>-0.23831051731127006</v>
      </c>
      <c r="AA143" s="27">
        <f t="shared" si="131"/>
        <v>-9.7844423467167374E-2</v>
      </c>
      <c r="AB143" s="27">
        <f t="shared" si="132"/>
        <v>-0.33615494077843744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0.18731963350169067</v>
      </c>
      <c r="C144" s="27">
        <f t="shared" si="125"/>
        <v>-2.1131342753844926</v>
      </c>
      <c r="D144" s="27">
        <f t="shared" si="125"/>
        <v>-0.29929500252688257</v>
      </c>
      <c r="E144" s="27">
        <f t="shared" si="125"/>
        <v>-2.0664363882567436</v>
      </c>
      <c r="F144" s="27">
        <f t="shared" si="126"/>
        <v>-2.3657313907836262</v>
      </c>
      <c r="L144" t="str">
        <f t="shared" si="127"/>
        <v>92 Elementary administration and service occupations</v>
      </c>
      <c r="M144" s="27">
        <f t="shared" si="128"/>
        <v>-3.3579010314582547E-2</v>
      </c>
      <c r="N144" s="27">
        <f t="shared" si="128"/>
        <v>-0.51999190398010775</v>
      </c>
      <c r="O144" s="27">
        <f t="shared" si="128"/>
        <v>0.58012731210320467</v>
      </c>
      <c r="P144" s="27">
        <f t="shared" si="128"/>
        <v>-0.73457721930869369</v>
      </c>
      <c r="Q144" s="27">
        <f t="shared" si="129"/>
        <v>-0.15444990720548901</v>
      </c>
      <c r="W144" t="str">
        <f t="shared" si="130"/>
        <v>92 Elementary administration and service occupations</v>
      </c>
      <c r="X144" s="27">
        <f t="shared" si="131"/>
        <v>0.22089864381629631</v>
      </c>
      <c r="Y144" s="27">
        <f t="shared" si="131"/>
        <v>-1.593142371404392</v>
      </c>
      <c r="Z144" s="27">
        <f t="shared" si="131"/>
        <v>-0.87942231463012988</v>
      </c>
      <c r="AA144" s="27">
        <f t="shared" si="131"/>
        <v>-1.3318591689480108</v>
      </c>
      <c r="AB144" s="27">
        <f t="shared" si="132"/>
        <v>-2.2112814835781407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11.546000000000163</v>
      </c>
      <c r="C146" s="29">
        <f t="shared" ref="C146" si="133">D35-C35</f>
        <v>3.4229999999998881</v>
      </c>
      <c r="D146" s="29">
        <f>E35-D35</f>
        <v>1.9670000000000982</v>
      </c>
      <c r="E146" s="29">
        <f>F35-E35</f>
        <v>6.6219999999997867</v>
      </c>
      <c r="F146" s="29">
        <f t="shared" ref="F146" si="134">F35-D35</f>
        <v>8.5889999999998849</v>
      </c>
      <c r="L146" s="24" t="str">
        <f>L35</f>
        <v>All occupations</v>
      </c>
      <c r="M146" s="29">
        <f>N35-M35</f>
        <v>5.8846670286241647</v>
      </c>
      <c r="N146" s="29">
        <f t="shared" ref="N146" si="135">O35-N35</f>
        <v>2.4509802784758676</v>
      </c>
      <c r="O146" s="29">
        <f>P35-O35</f>
        <v>7.6451669800150057E-2</v>
      </c>
      <c r="P146" s="29">
        <f>Q35-P35</f>
        <v>1.3011202432830657</v>
      </c>
      <c r="Q146" s="29">
        <f t="shared" ref="Q146" si="136">Q35-O35</f>
        <v>1.3775719130832158</v>
      </c>
      <c r="W146" s="24" t="str">
        <f>W35</f>
        <v>All occupations</v>
      </c>
      <c r="X146" s="29">
        <f>Y35-X35</f>
        <v>5.6613329713760834</v>
      </c>
      <c r="Y146" s="29">
        <f t="shared" ref="Y146" si="137">Z35-Y35</f>
        <v>0.97201972152387839</v>
      </c>
      <c r="Z146" s="29">
        <f>AA35-Z35</f>
        <v>1.8905483301999482</v>
      </c>
      <c r="AA146" s="29">
        <f>AB35-AA35</f>
        <v>5.3208797567168631</v>
      </c>
      <c r="AB146" s="29">
        <f t="shared" ref="AB146" si="138">AB35-Z35</f>
        <v>7.2114280869168113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15.127130876141605</v>
      </c>
      <c r="C153" s="11">
        <f t="shared" ref="C153:F153" si="143">C8</f>
        <v>18.154299550274818</v>
      </c>
      <c r="D153" s="11">
        <f t="shared" si="143"/>
        <v>19.753698601402984</v>
      </c>
      <c r="E153" s="11">
        <f t="shared" si="143"/>
        <v>18.143650068874621</v>
      </c>
      <c r="F153" s="11">
        <f t="shared" si="143"/>
        <v>19.722944840522274</v>
      </c>
      <c r="H153" s="40">
        <f>IF(D$151-B$151 &lt;&gt; 0,(EXP(LN(D153/B153)/(D$151-B$151))-1)*100,0)</f>
        <v>5.4820039052831504</v>
      </c>
      <c r="I153" s="40">
        <f>IF(F$151-D$151 &lt;&gt; 0,(EXP(LN(F153/D153)/(F$151-D$151))-1)*100,0)</f>
        <v>-1.0386620966951199E-2</v>
      </c>
      <c r="L153" s="10" t="str">
        <f>L8</f>
        <v>11 Corporate managers and directors</v>
      </c>
      <c r="M153" s="11">
        <f>M8</f>
        <v>10.355130771089094</v>
      </c>
      <c r="N153" s="11">
        <f t="shared" ref="N153:Q153" si="144">N8</f>
        <v>12.104741019560649</v>
      </c>
      <c r="O153" s="11">
        <f t="shared" si="144"/>
        <v>13.172835495654535</v>
      </c>
      <c r="P153" s="11">
        <f t="shared" si="144"/>
        <v>11.620518002105282</v>
      </c>
      <c r="Q153" s="11">
        <f t="shared" si="144"/>
        <v>11.989468813721551</v>
      </c>
      <c r="S153" s="40">
        <f>IF(O$151-M$151 &lt;&gt; 0,(EXP(LN(O153/M153)/(O$151-M$151))-1)*100,0)</f>
        <v>4.931223337990609</v>
      </c>
      <c r="T153" s="40">
        <f>IF(Q$151-O$151 &lt;&gt; 0,(EXP(LN(Q153/O153)/(Q$151-O$151))-1)*100,0)</f>
        <v>-0.62555604367526829</v>
      </c>
      <c r="W153" s="10" t="str">
        <f>W8</f>
        <v>11 Corporate managers and directors</v>
      </c>
      <c r="X153" s="11">
        <f>X8</f>
        <v>4.7720001050525243</v>
      </c>
      <c r="Y153" s="11">
        <f t="shared" ref="Y153:AB153" si="145">Y8</f>
        <v>6.0495585307141999</v>
      </c>
      <c r="Z153" s="11">
        <f t="shared" si="145"/>
        <v>6.5808631057484526</v>
      </c>
      <c r="AA153" s="11">
        <f t="shared" si="145"/>
        <v>6.5231320667693389</v>
      </c>
      <c r="AB153" s="11">
        <f t="shared" si="145"/>
        <v>7.7334760268007861</v>
      </c>
      <c r="AD153" s="40">
        <f>IF(Z$151-X$151 &lt;&gt; 0,(EXP(LN(Z153/X153)/(Z$151-X$151))-1)*100,0)</f>
        <v>6.6391027808744507</v>
      </c>
      <c r="AE153" s="40">
        <f>IF(AB$151-Z$151 &lt;&gt; 0,(EXP(LN(AB153/Z153)/(AB$151-Z$151))-1)*100,0)</f>
        <v>1.0817593853236662</v>
      </c>
    </row>
    <row r="154" spans="1:31" x14ac:dyDescent="0.2">
      <c r="A154" s="10" t="str">
        <f t="shared" si="142"/>
        <v>12 Other managers and proprietors</v>
      </c>
      <c r="B154" s="11">
        <f t="shared" si="142"/>
        <v>7.9894771278325161</v>
      </c>
      <c r="C154" s="11">
        <f t="shared" ref="C154:F178" si="146">C9</f>
        <v>8.8468342146920396</v>
      </c>
      <c r="D154" s="11">
        <f t="shared" si="146"/>
        <v>8.9856337978336853</v>
      </c>
      <c r="E154" s="11">
        <f t="shared" si="146"/>
        <v>10.682024706736311</v>
      </c>
      <c r="F154" s="11">
        <f t="shared" si="146"/>
        <v>12.249094678043415</v>
      </c>
      <c r="H154" s="40">
        <f t="shared" ref="H154:H177" si="147">IF(D$151-B$151 &lt;&gt; 0,(EXP(LN(D154/B154)/(D$151-B$151))-1)*100,0)</f>
        <v>2.3778657119880364</v>
      </c>
      <c r="I154" s="40">
        <f t="shared" ref="I154:I180" si="148">IF(F$151-D$151 &lt;&gt; 0,(EXP(LN(F154/D154)/(F$151-D$151))-1)*100,0)</f>
        <v>2.0869788969577252</v>
      </c>
      <c r="L154" s="10" t="str">
        <f t="shared" ref="L154:Q154" si="149">L9</f>
        <v>12 Other managers and proprietors</v>
      </c>
      <c r="M154" s="11">
        <f t="shared" si="149"/>
        <v>4.7252325396424268</v>
      </c>
      <c r="N154" s="11">
        <f t="shared" si="149"/>
        <v>5.0284635166415583</v>
      </c>
      <c r="O154" s="11">
        <f t="shared" si="149"/>
        <v>5.1519007459903285</v>
      </c>
      <c r="P154" s="11">
        <f t="shared" si="149"/>
        <v>6.2955834659892878</v>
      </c>
      <c r="Q154" s="11">
        <f t="shared" si="149"/>
        <v>7.121075689689591</v>
      </c>
      <c r="S154" s="40">
        <f t="shared" ref="S154:S177" si="150">IF(O$151-M$151 &lt;&gt; 0,(EXP(LN(O154/M154)/(O$151-M$151))-1)*100,0)</f>
        <v>1.7440123378079875</v>
      </c>
      <c r="T154" s="40">
        <f t="shared" ref="T154:T177" si="151">IF(Q$151-O$151 &lt;&gt; 0,(EXP(LN(Q154/O154)/(Q$151-O$151))-1)*100,0)</f>
        <v>2.181406018951515</v>
      </c>
      <c r="W154" s="10" t="str">
        <f t="shared" ref="W154:AB154" si="152">W9</f>
        <v>12 Other managers and proprietors</v>
      </c>
      <c r="X154" s="11">
        <f t="shared" si="152"/>
        <v>3.2642445881900848</v>
      </c>
      <c r="Y154" s="11">
        <f t="shared" si="152"/>
        <v>3.8183706980504835</v>
      </c>
      <c r="Z154" s="11">
        <f t="shared" si="152"/>
        <v>3.8337330518433577</v>
      </c>
      <c r="AA154" s="11">
        <f t="shared" si="152"/>
        <v>4.3864412407470139</v>
      </c>
      <c r="AB154" s="11">
        <f t="shared" si="152"/>
        <v>5.128018988353837</v>
      </c>
      <c r="AD154" s="40">
        <f t="shared" ref="AD154:AD177" si="153">IF(Z$151-X$151 &lt;&gt; 0,(EXP(LN(Z154/X154)/(Z$151-X$151))-1)*100,0)</f>
        <v>3.2684920166407672</v>
      </c>
      <c r="AE154" s="40">
        <f t="shared" ref="AE154:AE177" si="154">IF(AB$151-Z$151 &lt;&gt; 0,(EXP(LN(AB154/Z154)/(AB$151-Z$151))-1)*100,0)</f>
        <v>1.9581273792733445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10.587935610095817</v>
      </c>
      <c r="C155" s="11">
        <f t="shared" si="146"/>
        <v>12.763699746730381</v>
      </c>
      <c r="D155" s="11">
        <f t="shared" si="146"/>
        <v>13.993515267537822</v>
      </c>
      <c r="E155" s="11">
        <f t="shared" si="146"/>
        <v>14.620631871405784</v>
      </c>
      <c r="F155" s="11">
        <f t="shared" si="146"/>
        <v>16.148294840249445</v>
      </c>
      <c r="H155" s="40">
        <f t="shared" si="147"/>
        <v>5.7360559735192496</v>
      </c>
      <c r="I155" s="40">
        <f t="shared" si="148"/>
        <v>0.95937568039257126</v>
      </c>
      <c r="L155" s="10" t="str">
        <f t="shared" ref="L155:Q155" si="155">L10</f>
        <v>21 Science, research, engineering and technology professionals</v>
      </c>
      <c r="M155" s="11">
        <f t="shared" si="155"/>
        <v>8.2658790389286612</v>
      </c>
      <c r="N155" s="11">
        <f t="shared" si="155"/>
        <v>10.160777548858574</v>
      </c>
      <c r="O155" s="11">
        <f t="shared" si="155"/>
        <v>10.647328115688012</v>
      </c>
      <c r="P155" s="11">
        <f t="shared" si="155"/>
        <v>10.697503512257471</v>
      </c>
      <c r="Q155" s="11">
        <f t="shared" si="155"/>
        <v>11.338065015458927</v>
      </c>
      <c r="S155" s="40">
        <f t="shared" si="150"/>
        <v>5.1938423093973674</v>
      </c>
      <c r="T155" s="40">
        <f t="shared" si="151"/>
        <v>0.41992369008216901</v>
      </c>
      <c r="W155" s="10" t="str">
        <f t="shared" ref="W155:AB155" si="156">W10</f>
        <v>21 Science, research, engineering and technology professionals</v>
      </c>
      <c r="X155" s="11">
        <f t="shared" si="156"/>
        <v>2.3220565711671406</v>
      </c>
      <c r="Y155" s="11">
        <f t="shared" si="156"/>
        <v>2.6029221978718189</v>
      </c>
      <c r="Z155" s="11">
        <f t="shared" si="156"/>
        <v>3.3461871518498034</v>
      </c>
      <c r="AA155" s="11">
        <f t="shared" si="156"/>
        <v>3.9231283591483392</v>
      </c>
      <c r="AB155" s="11">
        <f t="shared" si="156"/>
        <v>4.81022982479052</v>
      </c>
      <c r="AD155" s="40">
        <f t="shared" si="153"/>
        <v>7.580977554315127</v>
      </c>
      <c r="AE155" s="40">
        <f t="shared" si="154"/>
        <v>2.4489959890167778</v>
      </c>
    </row>
    <row r="156" spans="1:31" x14ac:dyDescent="0.2">
      <c r="A156" s="10" t="str">
        <f t="shared" si="142"/>
        <v>22 Health professionals</v>
      </c>
      <c r="B156" s="11">
        <f t="shared" si="142"/>
        <v>11.228924892296789</v>
      </c>
      <c r="C156" s="11">
        <f t="shared" si="146"/>
        <v>12.544947447733488</v>
      </c>
      <c r="D156" s="11">
        <f t="shared" si="146"/>
        <v>12.713157602759788</v>
      </c>
      <c r="E156" s="11">
        <f t="shared" si="146"/>
        <v>13.70418686923537</v>
      </c>
      <c r="F156" s="11">
        <f t="shared" si="146"/>
        <v>15.220452038551025</v>
      </c>
      <c r="H156" s="40">
        <f t="shared" si="147"/>
        <v>2.5139695918683813</v>
      </c>
      <c r="I156" s="40">
        <f t="shared" si="148"/>
        <v>1.2072461824123026</v>
      </c>
      <c r="L156" s="10" t="str">
        <f t="shared" ref="L156:Q156" si="157">L11</f>
        <v>22 Health professionals</v>
      </c>
      <c r="M156" s="11">
        <f t="shared" si="157"/>
        <v>2.9047875046257818</v>
      </c>
      <c r="N156" s="11">
        <f t="shared" si="157"/>
        <v>3.2968657886084776</v>
      </c>
      <c r="O156" s="11">
        <f t="shared" si="157"/>
        <v>3.7440649019274117</v>
      </c>
      <c r="P156" s="11">
        <f t="shared" si="157"/>
        <v>3.9724549863432506</v>
      </c>
      <c r="Q156" s="11">
        <f t="shared" si="157"/>
        <v>4.3340515739169492</v>
      </c>
      <c r="S156" s="40">
        <f t="shared" si="150"/>
        <v>5.2072818241276631</v>
      </c>
      <c r="T156" s="40">
        <f t="shared" si="151"/>
        <v>0.98031329338632567</v>
      </c>
      <c r="W156" s="10" t="str">
        <f t="shared" ref="W156:AB156" si="158">W11</f>
        <v>22 Health professionals</v>
      </c>
      <c r="X156" s="11">
        <f t="shared" si="158"/>
        <v>8.3241373876710014</v>
      </c>
      <c r="Y156" s="11">
        <f t="shared" si="158"/>
        <v>9.2480816591250008</v>
      </c>
      <c r="Z156" s="11">
        <f t="shared" si="158"/>
        <v>8.9690927008323627</v>
      </c>
      <c r="AA156" s="11">
        <f t="shared" si="158"/>
        <v>9.731731882892122</v>
      </c>
      <c r="AB156" s="11">
        <f t="shared" si="158"/>
        <v>10.886400464634072</v>
      </c>
      <c r="AD156" s="40">
        <f t="shared" si="153"/>
        <v>1.5036956194608209</v>
      </c>
      <c r="AE156" s="40">
        <f t="shared" si="154"/>
        <v>1.2999084564856433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11.644328958830419</v>
      </c>
      <c r="C157" s="11">
        <f t="shared" si="146"/>
        <v>12.067668125892762</v>
      </c>
      <c r="D157" s="11">
        <f t="shared" si="146"/>
        <v>12.633670963281785</v>
      </c>
      <c r="E157" s="11">
        <f t="shared" si="146"/>
        <v>12.96555034456671</v>
      </c>
      <c r="F157" s="11">
        <f t="shared" si="146"/>
        <v>13.963308251434629</v>
      </c>
      <c r="H157" s="40">
        <f t="shared" si="147"/>
        <v>1.6442976175946145</v>
      </c>
      <c r="I157" s="40">
        <f t="shared" si="148"/>
        <v>0.66934685739377109</v>
      </c>
      <c r="L157" s="10" t="str">
        <f t="shared" ref="L157:Q157" si="159">L12</f>
        <v>23 Teaching and other educational professionals</v>
      </c>
      <c r="M157" s="11">
        <f t="shared" si="159"/>
        <v>3.6530114636628999</v>
      </c>
      <c r="N157" s="11">
        <f t="shared" si="159"/>
        <v>3.5582710407760838</v>
      </c>
      <c r="O157" s="11">
        <f t="shared" si="159"/>
        <v>3.6452119783978501</v>
      </c>
      <c r="P157" s="11">
        <f t="shared" si="159"/>
        <v>3.7744442379078955</v>
      </c>
      <c r="Q157" s="11">
        <f t="shared" si="159"/>
        <v>3.8633619817927696</v>
      </c>
      <c r="S157" s="40">
        <f t="shared" si="150"/>
        <v>-4.2738189628732659E-2</v>
      </c>
      <c r="T157" s="40">
        <f t="shared" si="151"/>
        <v>0.38824013652303258</v>
      </c>
      <c r="W157" s="10" t="str">
        <f t="shared" ref="W157:AB157" si="160">W12</f>
        <v>23 Teaching and other educational professionals</v>
      </c>
      <c r="X157" s="11">
        <f t="shared" si="160"/>
        <v>7.9913174951675128</v>
      </c>
      <c r="Y157" s="11">
        <f t="shared" si="160"/>
        <v>8.5093970851166851</v>
      </c>
      <c r="Z157" s="11">
        <f t="shared" si="160"/>
        <v>8.9884589848839358</v>
      </c>
      <c r="AA157" s="11">
        <f t="shared" si="160"/>
        <v>9.1911061066588058</v>
      </c>
      <c r="AB157" s="11">
        <f t="shared" si="160"/>
        <v>10.099946269641869</v>
      </c>
      <c r="AD157" s="40">
        <f t="shared" si="153"/>
        <v>2.3795864885159723</v>
      </c>
      <c r="AE157" s="40">
        <f t="shared" si="154"/>
        <v>0.7802863876181787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12.171170599885865</v>
      </c>
      <c r="C158" s="11">
        <f t="shared" si="146"/>
        <v>15.136679475627577</v>
      </c>
      <c r="D158" s="11">
        <f t="shared" si="146"/>
        <v>17.273092786902346</v>
      </c>
      <c r="E158" s="11">
        <f t="shared" si="146"/>
        <v>18.954401241839072</v>
      </c>
      <c r="F158" s="11">
        <f t="shared" si="146"/>
        <v>21.466247780289606</v>
      </c>
      <c r="H158" s="40">
        <f t="shared" si="147"/>
        <v>7.252531380296201</v>
      </c>
      <c r="I158" s="40">
        <f t="shared" si="148"/>
        <v>1.4594262667591895</v>
      </c>
      <c r="L158" s="10" t="str">
        <f t="shared" ref="L158:Q158" si="161">L13</f>
        <v>24 Business, media and public service professionals</v>
      </c>
      <c r="M158" s="11">
        <f t="shared" si="161"/>
        <v>6.6172279504492657</v>
      </c>
      <c r="N158" s="11">
        <f t="shared" si="161"/>
        <v>8.1571553129597412</v>
      </c>
      <c r="O158" s="11">
        <f t="shared" si="161"/>
        <v>9.0920793139854101</v>
      </c>
      <c r="P158" s="11">
        <f t="shared" si="161"/>
        <v>9.9253224872427186</v>
      </c>
      <c r="Q158" s="11">
        <f t="shared" si="161"/>
        <v>10.70346435477288</v>
      </c>
      <c r="S158" s="40">
        <f t="shared" si="150"/>
        <v>6.5607881584670791</v>
      </c>
      <c r="T158" s="40">
        <f t="shared" si="151"/>
        <v>1.0936964802261917</v>
      </c>
      <c r="W158" s="10" t="str">
        <f t="shared" ref="W158:AB158" si="162">W13</f>
        <v>24 Business, media and public service professionals</v>
      </c>
      <c r="X158" s="11">
        <f t="shared" si="162"/>
        <v>5.5539426494366033</v>
      </c>
      <c r="Y158" s="11">
        <f t="shared" si="162"/>
        <v>6.9795241626678628</v>
      </c>
      <c r="Z158" s="11">
        <f t="shared" si="162"/>
        <v>8.1810134729169341</v>
      </c>
      <c r="AA158" s="11">
        <f t="shared" si="162"/>
        <v>9.0290787545963589</v>
      </c>
      <c r="AB158" s="11">
        <f t="shared" si="162"/>
        <v>10.762783425516689</v>
      </c>
      <c r="AD158" s="40">
        <f t="shared" si="153"/>
        <v>8.0540733828943232</v>
      </c>
      <c r="AE158" s="40">
        <f t="shared" si="154"/>
        <v>1.8453409056258696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4.2613681390672982</v>
      </c>
      <c r="C159" s="11">
        <f t="shared" si="146"/>
        <v>5.1608059960645978</v>
      </c>
      <c r="D159" s="11">
        <f t="shared" si="146"/>
        <v>5.8366231263589423</v>
      </c>
      <c r="E159" s="11">
        <f t="shared" si="146"/>
        <v>5.033990512705051</v>
      </c>
      <c r="F159" s="11">
        <f t="shared" si="146"/>
        <v>5.3323280361808783</v>
      </c>
      <c r="H159" s="40">
        <f t="shared" si="147"/>
        <v>6.4933574587781706</v>
      </c>
      <c r="I159" s="40">
        <f t="shared" si="148"/>
        <v>-0.60061886472558834</v>
      </c>
      <c r="L159" s="10" t="str">
        <f t="shared" ref="L159:Q159" si="163">L14</f>
        <v>31 Science, engineering and technology associate professionals</v>
      </c>
      <c r="M159" s="11">
        <f t="shared" si="163"/>
        <v>3.091070341049698</v>
      </c>
      <c r="N159" s="11">
        <f t="shared" si="163"/>
        <v>3.9341376902316121</v>
      </c>
      <c r="O159" s="11">
        <f t="shared" si="163"/>
        <v>4.2739101860886777</v>
      </c>
      <c r="P159" s="11">
        <f t="shared" si="163"/>
        <v>3.4333961415708418</v>
      </c>
      <c r="Q159" s="11">
        <f t="shared" si="163"/>
        <v>3.449860239634734</v>
      </c>
      <c r="S159" s="40">
        <f t="shared" si="150"/>
        <v>6.6948115492880156</v>
      </c>
      <c r="T159" s="40">
        <f t="shared" si="151"/>
        <v>-1.4178223570481596</v>
      </c>
      <c r="W159" s="10" t="str">
        <f t="shared" ref="W159:AB159" si="164">W14</f>
        <v>31 Science, engineering and technology associate professionals</v>
      </c>
      <c r="X159" s="11">
        <f t="shared" si="164"/>
        <v>1.1702977980175973</v>
      </c>
      <c r="Y159" s="11">
        <f t="shared" si="164"/>
        <v>1.2266683058329892</v>
      </c>
      <c r="Z159" s="11">
        <f t="shared" si="164"/>
        <v>1.5627129402702655</v>
      </c>
      <c r="AA159" s="11">
        <f t="shared" si="164"/>
        <v>1.6005943711342101</v>
      </c>
      <c r="AB159" s="11">
        <f t="shared" si="164"/>
        <v>1.8824677965461487</v>
      </c>
      <c r="AD159" s="40">
        <f t="shared" si="153"/>
        <v>5.953806573056708</v>
      </c>
      <c r="AE159" s="40">
        <f t="shared" si="154"/>
        <v>1.2488011983419867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4.6966127208402462</v>
      </c>
      <c r="C160" s="11">
        <f t="shared" si="146"/>
        <v>5.1399168732835632</v>
      </c>
      <c r="D160" s="11">
        <f t="shared" si="146"/>
        <v>5.3288243822765118</v>
      </c>
      <c r="E160" s="11">
        <f t="shared" si="146"/>
        <v>5.3634426538400284</v>
      </c>
      <c r="F160" s="11">
        <f t="shared" si="146"/>
        <v>5.990551948789733</v>
      </c>
      <c r="H160" s="40">
        <f t="shared" si="147"/>
        <v>2.5579500626133234</v>
      </c>
      <c r="I160" s="40">
        <f t="shared" si="148"/>
        <v>0.78340538876966459</v>
      </c>
      <c r="L160" s="10" t="str">
        <f t="shared" ref="L160:Q160" si="165">L15</f>
        <v>32 Health and social care associate professionals</v>
      </c>
      <c r="M160" s="11">
        <f t="shared" si="165"/>
        <v>1.1817645696467545</v>
      </c>
      <c r="N160" s="11">
        <f t="shared" si="165"/>
        <v>1.2456377191681953</v>
      </c>
      <c r="O160" s="11">
        <f t="shared" si="165"/>
        <v>1.3869465095046767</v>
      </c>
      <c r="P160" s="11">
        <f t="shared" si="165"/>
        <v>1.2784331278963819</v>
      </c>
      <c r="Q160" s="11">
        <f t="shared" si="165"/>
        <v>1.3871238392120038</v>
      </c>
      <c r="S160" s="40">
        <f t="shared" si="150"/>
        <v>3.2537299989975343</v>
      </c>
      <c r="T160" s="40">
        <f>IF(Q$151-O$151 &lt;&gt; 0,(EXP(LN(Q160/O160)/(Q$151-O$151))-1)*100,0)</f>
        <v>8.523237985391674E-4</v>
      </c>
      <c r="W160" s="10" t="str">
        <f t="shared" ref="W160:AB160" si="166">W15</f>
        <v>32 Health and social care associate professionals</v>
      </c>
      <c r="X160" s="11">
        <f t="shared" si="166"/>
        <v>3.5148481511934864</v>
      </c>
      <c r="Y160" s="11">
        <f t="shared" si="166"/>
        <v>3.8942791541153636</v>
      </c>
      <c r="Z160" s="11">
        <f t="shared" si="166"/>
        <v>3.9418778727718324</v>
      </c>
      <c r="AA160" s="11">
        <f t="shared" si="166"/>
        <v>4.0850095259436516</v>
      </c>
      <c r="AB160" s="11">
        <f t="shared" si="166"/>
        <v>4.6034281095777292</v>
      </c>
      <c r="AD160" s="40">
        <f t="shared" si="153"/>
        <v>2.319714460192035</v>
      </c>
      <c r="AE160" s="40">
        <f t="shared" si="154"/>
        <v>1.0396609044180938</v>
      </c>
    </row>
    <row r="161" spans="1:31" x14ac:dyDescent="0.2">
      <c r="A161" s="10" t="str">
        <f t="shared" si="142"/>
        <v>33 Protective service occupations</v>
      </c>
      <c r="B161" s="11">
        <f t="shared" si="142"/>
        <v>3.4322284589077197</v>
      </c>
      <c r="C161" s="11">
        <f t="shared" si="146"/>
        <v>3.3614752037126951</v>
      </c>
      <c r="D161" s="11">
        <f t="shared" si="146"/>
        <v>3.6888937442009229</v>
      </c>
      <c r="E161" s="11">
        <f t="shared" si="146"/>
        <v>4.3193478731736459</v>
      </c>
      <c r="F161" s="11">
        <f t="shared" si="146"/>
        <v>4.8842531328606267</v>
      </c>
      <c r="H161" s="40">
        <f t="shared" si="147"/>
        <v>1.4527892371726914</v>
      </c>
      <c r="I161" s="40">
        <f t="shared" si="148"/>
        <v>1.8888830142726354</v>
      </c>
      <c r="L161" s="10" t="str">
        <f t="shared" ref="L161:Q161" si="167">L16</f>
        <v>33 Protective service occupations</v>
      </c>
      <c r="M161" s="11">
        <f t="shared" si="167"/>
        <v>2.6880628018174604</v>
      </c>
      <c r="N161" s="11">
        <f t="shared" si="167"/>
        <v>2.5809376810410849</v>
      </c>
      <c r="O161" s="11">
        <f t="shared" si="167"/>
        <v>2.7929538809165906</v>
      </c>
      <c r="P161" s="11">
        <f t="shared" si="167"/>
        <v>3.1445479992454421</v>
      </c>
      <c r="Q161" s="11">
        <f t="shared" si="167"/>
        <v>3.3338413059426331</v>
      </c>
      <c r="S161" s="40">
        <f t="shared" si="150"/>
        <v>0.76851782052385076</v>
      </c>
      <c r="T161" s="40">
        <f t="shared" si="151"/>
        <v>1.1871608761079733</v>
      </c>
      <c r="W161" s="10" t="str">
        <f t="shared" ref="W161:AB161" si="168">W16</f>
        <v>33 Protective service occupations</v>
      </c>
      <c r="X161" s="11">
        <f t="shared" si="168"/>
        <v>0.74416565709025628</v>
      </c>
      <c r="Y161" s="11">
        <f t="shared" si="168"/>
        <v>0.78053752267160958</v>
      </c>
      <c r="Z161" s="11">
        <f t="shared" si="168"/>
        <v>0.89593986328433517</v>
      </c>
      <c r="AA161" s="11">
        <f t="shared" si="168"/>
        <v>1.174799873928202</v>
      </c>
      <c r="AB161" s="11">
        <f t="shared" si="168"/>
        <v>1.5504118269179918</v>
      </c>
      <c r="AD161" s="40">
        <f t="shared" si="153"/>
        <v>3.781954956869682</v>
      </c>
      <c r="AE161" s="40">
        <f t="shared" si="154"/>
        <v>3.7236714440353369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3.2331805828591413</v>
      </c>
      <c r="C162" s="11">
        <f t="shared" si="146"/>
        <v>3.9773017735470848</v>
      </c>
      <c r="D162" s="11">
        <f t="shared" si="146"/>
        <v>4.305225953404257</v>
      </c>
      <c r="E162" s="11">
        <f t="shared" si="146"/>
        <v>3.9270506770124576</v>
      </c>
      <c r="F162" s="11">
        <f t="shared" si="146"/>
        <v>4.2478039016230165</v>
      </c>
      <c r="H162" s="40">
        <f t="shared" si="147"/>
        <v>5.8944496377342448</v>
      </c>
      <c r="I162" s="40">
        <f t="shared" si="148"/>
        <v>-8.9476628564211236E-2</v>
      </c>
      <c r="L162" s="10" t="str">
        <f t="shared" ref="L162:Q162" si="169">L17</f>
        <v>34 Culture, media and sports occupations</v>
      </c>
      <c r="M162" s="11">
        <f t="shared" si="169"/>
        <v>1.6063231918051648</v>
      </c>
      <c r="N162" s="11">
        <f t="shared" si="169"/>
        <v>2.0323513677394276</v>
      </c>
      <c r="O162" s="11">
        <f t="shared" si="169"/>
        <v>2.0049927994300627</v>
      </c>
      <c r="P162" s="11">
        <f t="shared" si="169"/>
        <v>1.7493920042647149</v>
      </c>
      <c r="Q162" s="11">
        <f t="shared" si="169"/>
        <v>1.8091060782433437</v>
      </c>
      <c r="S162" s="40">
        <f t="shared" si="150"/>
        <v>4.5336169292911732</v>
      </c>
      <c r="T162" s="40">
        <f t="shared" si="151"/>
        <v>-0.68304077011406283</v>
      </c>
      <c r="W162" s="10" t="str">
        <f t="shared" ref="W162:AB162" si="170">W17</f>
        <v>34 Culture, media and sports occupations</v>
      </c>
      <c r="X162" s="11">
        <f t="shared" si="170"/>
        <v>1.6268573910539814</v>
      </c>
      <c r="Y162" s="11">
        <f t="shared" si="170"/>
        <v>1.9449504058076641</v>
      </c>
      <c r="Z162" s="11">
        <f t="shared" si="170"/>
        <v>2.3002331539741898</v>
      </c>
      <c r="AA162" s="11">
        <f t="shared" si="170"/>
        <v>2.1776586727477412</v>
      </c>
      <c r="AB162" s="11">
        <f t="shared" si="170"/>
        <v>2.4386978233796692</v>
      </c>
      <c r="AD162" s="40">
        <f t="shared" si="153"/>
        <v>7.1727747204572978</v>
      </c>
      <c r="AE162" s="40">
        <f t="shared" si="154"/>
        <v>0.39045181012284935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13.240915347675871</v>
      </c>
      <c r="C163" s="11">
        <f t="shared" si="146"/>
        <v>14.512914492322846</v>
      </c>
      <c r="D163" s="11">
        <f t="shared" si="146"/>
        <v>15.848658209531028</v>
      </c>
      <c r="E163" s="11">
        <f t="shared" si="146"/>
        <v>15.046254257233066</v>
      </c>
      <c r="F163" s="11">
        <f t="shared" si="146"/>
        <v>15.755779030686837</v>
      </c>
      <c r="H163" s="40">
        <f t="shared" si="147"/>
        <v>3.6608816150981882</v>
      </c>
      <c r="I163" s="40">
        <f t="shared" si="148"/>
        <v>-3.9176461582168809E-2</v>
      </c>
      <c r="L163" s="10" t="str">
        <f t="shared" ref="L163:Q163" si="171">L18</f>
        <v>35 Business and public service associate professionals</v>
      </c>
      <c r="M163" s="11">
        <f t="shared" si="171"/>
        <v>6.6875325859029635</v>
      </c>
      <c r="N163" s="11">
        <f t="shared" si="171"/>
        <v>7.3286998664628857</v>
      </c>
      <c r="O163" s="11">
        <f t="shared" si="171"/>
        <v>8.0930520266582455</v>
      </c>
      <c r="P163" s="11">
        <f t="shared" si="171"/>
        <v>7.3912055238220526</v>
      </c>
      <c r="Q163" s="11">
        <f t="shared" si="171"/>
        <v>7.336888238207365</v>
      </c>
      <c r="S163" s="40">
        <f t="shared" si="150"/>
        <v>3.888932613699092</v>
      </c>
      <c r="T163" s="40">
        <f t="shared" si="151"/>
        <v>-0.65180720808889481</v>
      </c>
      <c r="W163" s="10" t="str">
        <f t="shared" ref="W163:AB163" si="172">W18</f>
        <v>35 Business and public service associate professionals</v>
      </c>
      <c r="X163" s="11">
        <f t="shared" si="172"/>
        <v>6.5533827617728804</v>
      </c>
      <c r="Y163" s="11">
        <f t="shared" si="172"/>
        <v>7.1842146258599477</v>
      </c>
      <c r="Z163" s="11">
        <f t="shared" si="172"/>
        <v>7.7556061828727874</v>
      </c>
      <c r="AA163" s="11">
        <f t="shared" si="172"/>
        <v>7.6550487334110109</v>
      </c>
      <c r="AB163" s="11">
        <f t="shared" si="172"/>
        <v>8.4188907924794734</v>
      </c>
      <c r="AD163" s="40">
        <f t="shared" si="153"/>
        <v>3.4260747977867378</v>
      </c>
      <c r="AE163" s="40">
        <f t="shared" si="154"/>
        <v>0.54858004942572869</v>
      </c>
    </row>
    <row r="164" spans="1:31" x14ac:dyDescent="0.2">
      <c r="A164" s="10" t="str">
        <f t="shared" si="142"/>
        <v>41 Administrative occupations</v>
      </c>
      <c r="B164" s="11">
        <f t="shared" si="142"/>
        <v>27.085514244856661</v>
      </c>
      <c r="C164" s="11">
        <f t="shared" si="146"/>
        <v>26.203637512835957</v>
      </c>
      <c r="D164" s="11">
        <f t="shared" si="146"/>
        <v>28.608945344530245</v>
      </c>
      <c r="E164" s="11">
        <f t="shared" si="146"/>
        <v>26.363067187719579</v>
      </c>
      <c r="F164" s="11">
        <f t="shared" si="146"/>
        <v>25.524594704361323</v>
      </c>
      <c r="H164" s="40">
        <f t="shared" si="147"/>
        <v>1.1004183071925411</v>
      </c>
      <c r="I164" s="40">
        <f t="shared" si="148"/>
        <v>-0.75762846774740655</v>
      </c>
      <c r="L164" s="10" t="str">
        <f t="shared" ref="L164:Q164" si="173">L19</f>
        <v>41 Administrative occupations</v>
      </c>
      <c r="M164" s="11">
        <f t="shared" si="173"/>
        <v>9.6470369858272367</v>
      </c>
      <c r="N164" s="11">
        <f t="shared" si="173"/>
        <v>9.2465153153856541</v>
      </c>
      <c r="O164" s="11">
        <f t="shared" si="173"/>
        <v>11.316966922255245</v>
      </c>
      <c r="P164" s="11">
        <f t="shared" si="173"/>
        <v>10.873499703351579</v>
      </c>
      <c r="Q164" s="11">
        <f t="shared" si="173"/>
        <v>12.003247738437741</v>
      </c>
      <c r="S164" s="40">
        <f t="shared" si="150"/>
        <v>3.2445701793591075</v>
      </c>
      <c r="T164" s="40">
        <f t="shared" si="151"/>
        <v>0.39326567400761459</v>
      </c>
      <c r="W164" s="10" t="str">
        <f t="shared" ref="W164:AB164" si="174">W19</f>
        <v>41 Administrative occupations</v>
      </c>
      <c r="X164" s="11">
        <f t="shared" si="174"/>
        <v>17.438477259029423</v>
      </c>
      <c r="Y164" s="11">
        <f t="shared" si="174"/>
        <v>16.957122197450317</v>
      </c>
      <c r="Z164" s="11">
        <f t="shared" si="174"/>
        <v>17.29197842227499</v>
      </c>
      <c r="AA164" s="11">
        <f t="shared" si="174"/>
        <v>15.48956748436801</v>
      </c>
      <c r="AB164" s="11">
        <f t="shared" si="174"/>
        <v>13.521346965923563</v>
      </c>
      <c r="AD164" s="40">
        <f t="shared" si="153"/>
        <v>-0.16858538651361998</v>
      </c>
      <c r="AE164" s="40">
        <f t="shared" si="154"/>
        <v>-1.6264483112951145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6.605313214973429</v>
      </c>
      <c r="C165" s="11">
        <f t="shared" si="146"/>
        <v>5.9450802408076004</v>
      </c>
      <c r="D165" s="11">
        <f t="shared" si="146"/>
        <v>5.9832867589661127</v>
      </c>
      <c r="E165" s="11">
        <f t="shared" si="146"/>
        <v>6.4786655325620908</v>
      </c>
      <c r="F165" s="11">
        <f t="shared" si="146"/>
        <v>5.174244693072211</v>
      </c>
      <c r="H165" s="40">
        <f t="shared" si="147"/>
        <v>-1.9586505461766546</v>
      </c>
      <c r="I165" s="40">
        <f t="shared" si="148"/>
        <v>-0.96383614748428714</v>
      </c>
      <c r="L165" s="10" t="str">
        <f t="shared" ref="L165:Q165" si="175">L20</f>
        <v>42 Secretarial and related occupations</v>
      </c>
      <c r="M165" s="11">
        <f t="shared" si="175"/>
        <v>0.58172200700439514</v>
      </c>
      <c r="N165" s="11">
        <f t="shared" si="175"/>
        <v>0.45245069506862207</v>
      </c>
      <c r="O165" s="11">
        <f t="shared" si="175"/>
        <v>0.45401126069543429</v>
      </c>
      <c r="P165" s="11">
        <f t="shared" si="175"/>
        <v>0.59871486389262918</v>
      </c>
      <c r="Q165" s="11">
        <f t="shared" si="175"/>
        <v>0.73018564455451829</v>
      </c>
      <c r="S165" s="40">
        <f>IF(O$151-M$151 &lt;&gt; 0,(EXP(LN(O165/M165)/(O$151-M$151))-1)*100,0)</f>
        <v>-4.8365395127720205</v>
      </c>
      <c r="T165" s="40">
        <f t="shared" si="151"/>
        <v>3.21855566919933</v>
      </c>
      <c r="W165" s="10" t="str">
        <f t="shared" ref="W165:AB165" si="176">W20</f>
        <v>42 Secretarial and related occupations</v>
      </c>
      <c r="X165" s="11">
        <f t="shared" si="176"/>
        <v>6.0235912079690328</v>
      </c>
      <c r="Y165" s="11">
        <f t="shared" si="176"/>
        <v>5.4926295457389793</v>
      </c>
      <c r="Z165" s="11">
        <f t="shared" si="176"/>
        <v>5.5292754982706773</v>
      </c>
      <c r="AA165" s="11">
        <f t="shared" si="176"/>
        <v>5.879950668669462</v>
      </c>
      <c r="AB165" s="11">
        <f t="shared" si="176"/>
        <v>4.4440590485176905</v>
      </c>
      <c r="AD165" s="40">
        <f t="shared" si="153"/>
        <v>-1.6979561148665723</v>
      </c>
      <c r="AE165" s="40">
        <f t="shared" si="154"/>
        <v>-1.4460339344773976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4.4978205215690243</v>
      </c>
      <c r="C166" s="11">
        <f t="shared" si="146"/>
        <v>4.4308893045332773</v>
      </c>
      <c r="D166" s="11">
        <f t="shared" si="146"/>
        <v>3.6401456231250142</v>
      </c>
      <c r="E166" s="11">
        <f t="shared" si="146"/>
        <v>3.6602455087977721</v>
      </c>
      <c r="F166" s="11">
        <f t="shared" si="146"/>
        <v>3.963526752932057</v>
      </c>
      <c r="H166" s="40">
        <f t="shared" si="147"/>
        <v>-4.1431116116209203</v>
      </c>
      <c r="I166" s="40">
        <f t="shared" si="148"/>
        <v>0.56901635559787334</v>
      </c>
      <c r="L166" s="10" t="str">
        <f t="shared" ref="L166:Q166" si="177">L21</f>
        <v>51 Skilled agricultural and related trades</v>
      </c>
      <c r="M166" s="11">
        <f t="shared" si="177"/>
        <v>3.8988809829787896</v>
      </c>
      <c r="N166" s="11">
        <f t="shared" si="177"/>
        <v>3.5302524492797938</v>
      </c>
      <c r="O166" s="11">
        <f t="shared" si="177"/>
        <v>3.0605891103355738</v>
      </c>
      <c r="P166" s="11">
        <f t="shared" si="177"/>
        <v>3.0225124608740219</v>
      </c>
      <c r="Q166" s="11">
        <f t="shared" si="177"/>
        <v>3.148590713265802</v>
      </c>
      <c r="S166" s="40">
        <f t="shared" si="150"/>
        <v>-4.7263047103468514</v>
      </c>
      <c r="T166" s="40">
        <f t="shared" si="151"/>
        <v>0.18916230632985975</v>
      </c>
      <c r="W166" s="10" t="str">
        <f t="shared" ref="W166:AB166" si="178">W21</f>
        <v>51 Skilled agricultural and related trades</v>
      </c>
      <c r="X166" s="11">
        <f t="shared" si="178"/>
        <v>0.59893953859023741</v>
      </c>
      <c r="Y166" s="11">
        <f t="shared" si="178"/>
        <v>0.90063685525348469</v>
      </c>
      <c r="Z166" s="11">
        <f t="shared" si="178"/>
        <v>0.57955651278943487</v>
      </c>
      <c r="AA166" s="11">
        <f t="shared" si="178"/>
        <v>0.63773304792375196</v>
      </c>
      <c r="AB166" s="11">
        <f t="shared" si="178"/>
        <v>0.81493603966625539</v>
      </c>
      <c r="AD166" s="40">
        <f t="shared" si="153"/>
        <v>-0.65578980794839259</v>
      </c>
      <c r="AE166" s="40">
        <f t="shared" si="154"/>
        <v>2.298323308174588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11.719876373159341</v>
      </c>
      <c r="C167" s="11">
        <f t="shared" si="146"/>
        <v>11.871823681148014</v>
      </c>
      <c r="D167" s="11">
        <f t="shared" si="146"/>
        <v>11.012458331913013</v>
      </c>
      <c r="E167" s="11">
        <f t="shared" si="146"/>
        <v>10.645518944807165</v>
      </c>
      <c r="F167" s="11">
        <f t="shared" si="146"/>
        <v>9.806288988408971</v>
      </c>
      <c r="H167" s="40">
        <f t="shared" si="147"/>
        <v>-1.2374602675397917</v>
      </c>
      <c r="I167" s="40">
        <f t="shared" si="148"/>
        <v>-0.77037259639370914</v>
      </c>
      <c r="L167" s="10" t="str">
        <f t="shared" ref="L167:Q167" si="179">L22</f>
        <v>52 Skilled metal, electrical and electronic trades</v>
      </c>
      <c r="M167" s="11">
        <f t="shared" si="179"/>
        <v>11.537187351558167</v>
      </c>
      <c r="N167" s="11">
        <f t="shared" si="179"/>
        <v>11.575227619517886</v>
      </c>
      <c r="O167" s="11">
        <f t="shared" si="179"/>
        <v>10.767631899416054</v>
      </c>
      <c r="P167" s="11">
        <f t="shared" si="179"/>
        <v>10.103407577060686</v>
      </c>
      <c r="Q167" s="11">
        <f t="shared" si="179"/>
        <v>9.1272149637295978</v>
      </c>
      <c r="S167" s="40">
        <f t="shared" si="150"/>
        <v>-1.3711314423817789</v>
      </c>
      <c r="T167" s="40">
        <f t="shared" si="151"/>
        <v>-1.0958446060444382</v>
      </c>
      <c r="W167" s="10" t="str">
        <f t="shared" ref="W167:AB167" si="180">W22</f>
        <v>52 Skilled metal, electrical and electronic trades</v>
      </c>
      <c r="X167" s="11">
        <f t="shared" si="180"/>
        <v>0.18268902160116962</v>
      </c>
      <c r="Y167" s="11">
        <f t="shared" si="180"/>
        <v>0.29659606163012281</v>
      </c>
      <c r="Z167" s="11">
        <f t="shared" si="180"/>
        <v>0.24482643249695482</v>
      </c>
      <c r="AA167" s="11">
        <f t="shared" si="180"/>
        <v>0.54211136774646695</v>
      </c>
      <c r="AB167" s="11">
        <f t="shared" si="180"/>
        <v>0.67907402467936084</v>
      </c>
      <c r="AD167" s="40">
        <f t="shared" si="153"/>
        <v>6.0300999678266409</v>
      </c>
      <c r="AE167" s="40">
        <f t="shared" si="154"/>
        <v>7.0378197258002873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10.656801644880462</v>
      </c>
      <c r="C168" s="11">
        <f t="shared" si="146"/>
        <v>10.48758786202473</v>
      </c>
      <c r="D168" s="11">
        <f t="shared" si="146"/>
        <v>9.2520667618556107</v>
      </c>
      <c r="E168" s="11">
        <f t="shared" si="146"/>
        <v>9.1222660102569613</v>
      </c>
      <c r="F168" s="11">
        <f t="shared" si="146"/>
        <v>7.9579316861206371</v>
      </c>
      <c r="H168" s="40">
        <f t="shared" si="147"/>
        <v>-2.7874410948340866</v>
      </c>
      <c r="I168" s="40">
        <f t="shared" si="148"/>
        <v>-0.99949044445415414</v>
      </c>
      <c r="L168" s="10" t="str">
        <f t="shared" ref="L168:Q168" si="181">L23</f>
        <v>53 Skilled construction and building trades</v>
      </c>
      <c r="M168" s="11">
        <f t="shared" si="181"/>
        <v>10.566463048198894</v>
      </c>
      <c r="N168" s="11">
        <f t="shared" si="181"/>
        <v>10.380542408997526</v>
      </c>
      <c r="O168" s="11">
        <f t="shared" si="181"/>
        <v>9.074036315153144</v>
      </c>
      <c r="P168" s="11">
        <f t="shared" si="181"/>
        <v>8.9473476308404063</v>
      </c>
      <c r="Q168" s="11">
        <f t="shared" si="181"/>
        <v>7.7646725691798748</v>
      </c>
      <c r="S168" s="40">
        <f t="shared" si="150"/>
        <v>-2.999454885140207</v>
      </c>
      <c r="T168" s="40">
        <f t="shared" si="151"/>
        <v>-1.0335081865564089</v>
      </c>
      <c r="W168" s="10" t="str">
        <f t="shared" ref="W168:AB168" si="182">W23</f>
        <v>53 Skilled construction and building trades</v>
      </c>
      <c r="X168" s="11">
        <f t="shared" si="182"/>
        <v>9.0338596681552266E-2</v>
      </c>
      <c r="Y168" s="11">
        <f t="shared" si="182"/>
        <v>0.10704545302721866</v>
      </c>
      <c r="Z168" s="11">
        <f t="shared" si="182"/>
        <v>0.17803044670246895</v>
      </c>
      <c r="AA168" s="11">
        <f t="shared" si="182"/>
        <v>0.17491837941654662</v>
      </c>
      <c r="AB168" s="11">
        <f t="shared" si="182"/>
        <v>0.19325911694076855</v>
      </c>
      <c r="AD168" s="40">
        <f t="shared" si="153"/>
        <v>14.531299489624704</v>
      </c>
      <c r="AE168" s="40">
        <f t="shared" si="154"/>
        <v>0.54868163234333966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6.7914841652563451</v>
      </c>
      <c r="C169" s="11">
        <f t="shared" si="146"/>
        <v>5.8559567322297639</v>
      </c>
      <c r="D169" s="11">
        <f t="shared" si="146"/>
        <v>5.7697879934135932</v>
      </c>
      <c r="E169" s="11">
        <f t="shared" si="146"/>
        <v>5.4767735440858702</v>
      </c>
      <c r="F169" s="11">
        <f t="shared" si="146"/>
        <v>5.0671770329444561</v>
      </c>
      <c r="H169" s="40">
        <f t="shared" si="147"/>
        <v>-3.208096076546918</v>
      </c>
      <c r="I169" s="40">
        <f t="shared" si="148"/>
        <v>-0.86194029425630259</v>
      </c>
      <c r="L169" s="10" t="str">
        <f t="shared" ref="L169:Q169" si="183">L24</f>
        <v>54 Textiles, printing and other skilled trades</v>
      </c>
      <c r="M169" s="11">
        <f t="shared" si="183"/>
        <v>4.4151967816123632</v>
      </c>
      <c r="N169" s="11">
        <f t="shared" si="183"/>
        <v>3.7070450635186831</v>
      </c>
      <c r="O169" s="11">
        <f t="shared" si="183"/>
        <v>3.4754846483580546</v>
      </c>
      <c r="P169" s="11">
        <f t="shared" si="183"/>
        <v>3.2994886104249157</v>
      </c>
      <c r="Q169" s="11">
        <f t="shared" si="183"/>
        <v>2.9458501244188198</v>
      </c>
      <c r="S169" s="40">
        <f t="shared" si="150"/>
        <v>-4.6736285787477456</v>
      </c>
      <c r="T169" s="40">
        <f t="shared" si="151"/>
        <v>-1.0961908496625816</v>
      </c>
      <c r="W169" s="10" t="str">
        <f t="shared" ref="W169:AB169" si="184">W24</f>
        <v>54 Textiles, printing and other skilled trades</v>
      </c>
      <c r="X169" s="11">
        <f t="shared" si="184"/>
        <v>2.3762873836439824</v>
      </c>
      <c r="Y169" s="11">
        <f t="shared" si="184"/>
        <v>2.1489116687110834</v>
      </c>
      <c r="Z169" s="11">
        <f t="shared" si="184"/>
        <v>2.2943033450555466</v>
      </c>
      <c r="AA169" s="11">
        <f t="shared" si="184"/>
        <v>2.1772849336609514</v>
      </c>
      <c r="AB169" s="11">
        <f t="shared" si="184"/>
        <v>2.1213269085256354</v>
      </c>
      <c r="AD169" s="40">
        <f t="shared" si="153"/>
        <v>-0.69974237843366538</v>
      </c>
      <c r="AE169" s="40">
        <f t="shared" si="154"/>
        <v>-0.52121991673398371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21.757851123422402</v>
      </c>
      <c r="C170" s="11">
        <f t="shared" si="146"/>
        <v>21.433339264211902</v>
      </c>
      <c r="D170" s="11">
        <f t="shared" si="146"/>
        <v>20.938179782148264</v>
      </c>
      <c r="E170" s="11">
        <f t="shared" si="146"/>
        <v>22.697369883831378</v>
      </c>
      <c r="F170" s="11">
        <f t="shared" si="146"/>
        <v>25.214420622043729</v>
      </c>
      <c r="H170" s="40">
        <f t="shared" si="147"/>
        <v>-0.7650661025437544</v>
      </c>
      <c r="I170" s="40">
        <f t="shared" si="148"/>
        <v>1.2466520655409319</v>
      </c>
      <c r="L170" s="10" t="str">
        <f t="shared" ref="L170:Q170" si="185">L25</f>
        <v>61 Caring personal service occupations</v>
      </c>
      <c r="M170" s="11">
        <f t="shared" si="185"/>
        <v>2.8320920441868167</v>
      </c>
      <c r="N170" s="11">
        <f t="shared" si="185"/>
        <v>2.9834186609337325</v>
      </c>
      <c r="O170" s="11">
        <f t="shared" si="185"/>
        <v>2.917682199319358</v>
      </c>
      <c r="P170" s="11">
        <f t="shared" si="185"/>
        <v>3.6042109804550426</v>
      </c>
      <c r="Q170" s="11">
        <f t="shared" si="185"/>
        <v>4.2313028113442099</v>
      </c>
      <c r="S170" s="40">
        <f t="shared" si="150"/>
        <v>0.59725362839995189</v>
      </c>
      <c r="T170" s="40">
        <f t="shared" si="151"/>
        <v>2.5090970482749109</v>
      </c>
      <c r="W170" s="10" t="str">
        <f t="shared" ref="W170:AB170" si="186">W25</f>
        <v>61 Caring personal service occupations</v>
      </c>
      <c r="X170" s="11">
        <f t="shared" si="186"/>
        <v>18.92575907923559</v>
      </c>
      <c r="Y170" s="11">
        <f t="shared" si="186"/>
        <v>18.449920603278176</v>
      </c>
      <c r="Z170" s="11">
        <f t="shared" si="186"/>
        <v>18.020497582828906</v>
      </c>
      <c r="AA170" s="11">
        <f t="shared" si="186"/>
        <v>19.093158903376334</v>
      </c>
      <c r="AB170" s="11">
        <f t="shared" si="186"/>
        <v>20.983117810699518</v>
      </c>
      <c r="AD170" s="40">
        <f t="shared" si="153"/>
        <v>-0.97549178420340832</v>
      </c>
      <c r="AE170" s="40">
        <f t="shared" si="154"/>
        <v>1.019888004235403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5.5692188120519122</v>
      </c>
      <c r="C171" s="11">
        <f t="shared" si="146"/>
        <v>6.6048926446344787</v>
      </c>
      <c r="D171" s="11">
        <f t="shared" si="146"/>
        <v>6.3325438769304263</v>
      </c>
      <c r="E171" s="11">
        <f t="shared" si="146"/>
        <v>5.9533607186826636</v>
      </c>
      <c r="F171" s="11">
        <f t="shared" si="146"/>
        <v>5.75340391912356</v>
      </c>
      <c r="H171" s="40">
        <f t="shared" si="147"/>
        <v>2.6022265068323724</v>
      </c>
      <c r="I171" s="40">
        <f t="shared" si="148"/>
        <v>-0.63736261333448008</v>
      </c>
      <c r="L171" s="10" t="str">
        <f t="shared" ref="L171:Q171" si="187">L26</f>
        <v>62 Leisure, travel and related personal service occupations</v>
      </c>
      <c r="M171" s="11">
        <f t="shared" si="187"/>
        <v>1.5617609450840977</v>
      </c>
      <c r="N171" s="11">
        <f t="shared" si="187"/>
        <v>1.8471605168972323</v>
      </c>
      <c r="O171" s="11">
        <f t="shared" si="187"/>
        <v>1.9394557901148757</v>
      </c>
      <c r="P171" s="11">
        <f t="shared" si="187"/>
        <v>1.906584896671383</v>
      </c>
      <c r="Q171" s="11">
        <f t="shared" si="187"/>
        <v>2.0455572818790526</v>
      </c>
      <c r="S171" s="40">
        <f t="shared" si="150"/>
        <v>4.4270633665360437</v>
      </c>
      <c r="T171" s="40">
        <f t="shared" si="151"/>
        <v>0.35571683386934616</v>
      </c>
      <c r="W171" s="10" t="str">
        <f t="shared" ref="W171:AB171" si="188">W26</f>
        <v>62 Leisure, travel and related personal service occupations</v>
      </c>
      <c r="X171" s="11">
        <f t="shared" si="188"/>
        <v>4.0074578669678234</v>
      </c>
      <c r="Y171" s="11">
        <f t="shared" si="188"/>
        <v>4.7577321277372455</v>
      </c>
      <c r="Z171" s="11">
        <f t="shared" si="188"/>
        <v>4.3930880868155509</v>
      </c>
      <c r="AA171" s="11">
        <f t="shared" si="188"/>
        <v>4.0467758220112833</v>
      </c>
      <c r="AB171" s="11">
        <f t="shared" si="188"/>
        <v>3.7078466372444994</v>
      </c>
      <c r="AD171" s="40">
        <f t="shared" si="153"/>
        <v>1.8544925212637953</v>
      </c>
      <c r="AE171" s="40">
        <f t="shared" si="154"/>
        <v>-1.1241742653095521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0.30313209904742583</v>
      </c>
      <c r="C172" s="11">
        <f t="shared" si="146"/>
        <v>0.25932627255514901</v>
      </c>
      <c r="D172" s="11">
        <f t="shared" si="146"/>
        <v>0.33449329598229283</v>
      </c>
      <c r="E172" s="11">
        <f t="shared" si="146"/>
        <v>0.27744083252596918</v>
      </c>
      <c r="F172" s="11">
        <f t="shared" si="146"/>
        <v>0.29838413577244421</v>
      </c>
      <c r="H172" s="40">
        <f t="shared" si="147"/>
        <v>1.9884750596517842</v>
      </c>
      <c r="I172" s="40">
        <f t="shared" si="148"/>
        <v>-0.75867498749238038</v>
      </c>
      <c r="L172" s="10" t="str">
        <f t="shared" ref="L172:Q172" si="189">L27</f>
        <v>63 Community and civil enforcement occupations</v>
      </c>
      <c r="M172" s="11">
        <f t="shared" si="189"/>
        <v>0.23068825279021224</v>
      </c>
      <c r="N172" s="11">
        <f t="shared" si="189"/>
        <v>0.17525279036154082</v>
      </c>
      <c r="O172" s="11">
        <f t="shared" si="189"/>
        <v>0.26087290988903367</v>
      </c>
      <c r="P172" s="11">
        <f t="shared" si="189"/>
        <v>0.17896536744041067</v>
      </c>
      <c r="Q172" s="11">
        <f t="shared" si="189"/>
        <v>0.20276378167937548</v>
      </c>
      <c r="S172" s="40">
        <f t="shared" si="150"/>
        <v>2.4898129586202522</v>
      </c>
      <c r="T172" s="40">
        <f t="shared" si="151"/>
        <v>-1.66591221275324</v>
      </c>
      <c r="W172" s="10" t="str">
        <f t="shared" ref="W172:AB172" si="190">W27</f>
        <v>63 Community and civil enforcement occupations</v>
      </c>
      <c r="X172" s="11">
        <f t="shared" si="190"/>
        <v>7.2443846257213854E-2</v>
      </c>
      <c r="Y172" s="11">
        <f t="shared" si="190"/>
        <v>8.407348219360819E-2</v>
      </c>
      <c r="Z172" s="11">
        <f t="shared" si="190"/>
        <v>7.3620386093259396E-2</v>
      </c>
      <c r="AA172" s="11">
        <f t="shared" si="190"/>
        <v>9.8475465085558656E-2</v>
      </c>
      <c r="AB172" s="11">
        <f t="shared" si="190"/>
        <v>9.5620354093068474E-2</v>
      </c>
      <c r="AD172" s="40">
        <f t="shared" si="153"/>
        <v>0.32272453740991303</v>
      </c>
      <c r="AE172" s="40">
        <f t="shared" si="154"/>
        <v>1.7583720559899207</v>
      </c>
    </row>
    <row r="173" spans="1:31" x14ac:dyDescent="0.2">
      <c r="A173" s="10" t="str">
        <f t="shared" si="142"/>
        <v>71 Sales occupations</v>
      </c>
      <c r="B173" s="11">
        <f t="shared" si="142"/>
        <v>18.650408037149205</v>
      </c>
      <c r="C173" s="11">
        <f t="shared" si="146"/>
        <v>18.887416246572549</v>
      </c>
      <c r="D173" s="11">
        <f t="shared" si="146"/>
        <v>18.294150543504074</v>
      </c>
      <c r="E173" s="11">
        <f t="shared" si="146"/>
        <v>16.63593867715807</v>
      </c>
      <c r="F173" s="11">
        <f t="shared" si="146"/>
        <v>15.619433164597496</v>
      </c>
      <c r="H173" s="40">
        <f t="shared" si="147"/>
        <v>-0.38499016923645435</v>
      </c>
      <c r="I173" s="40">
        <f t="shared" si="148"/>
        <v>-1.0482373718011861</v>
      </c>
      <c r="L173" s="10" t="str">
        <f t="shared" ref="L173:Q173" si="191">L28</f>
        <v>71 Sales occupations</v>
      </c>
      <c r="M173" s="11">
        <f t="shared" si="191"/>
        <v>6.9046070153256114</v>
      </c>
      <c r="N173" s="11">
        <f t="shared" si="191"/>
        <v>7.8584166085342755</v>
      </c>
      <c r="O173" s="11">
        <f t="shared" si="191"/>
        <v>7.5298901072522106</v>
      </c>
      <c r="P173" s="11">
        <f t="shared" si="191"/>
        <v>7.001923290966146</v>
      </c>
      <c r="Q173" s="11">
        <f t="shared" si="191"/>
        <v>6.8631049963452728</v>
      </c>
      <c r="S173" s="40">
        <f t="shared" si="150"/>
        <v>1.7489496169620367</v>
      </c>
      <c r="T173" s="40">
        <f t="shared" si="151"/>
        <v>-0.61623003298268975</v>
      </c>
      <c r="W173" s="10" t="str">
        <f t="shared" ref="W173:AB173" si="192">W28</f>
        <v>71 Sales occupations</v>
      </c>
      <c r="X173" s="11">
        <f t="shared" si="192"/>
        <v>11.745801021823626</v>
      </c>
      <c r="Y173" s="11">
        <f t="shared" si="192"/>
        <v>11.028999638038304</v>
      </c>
      <c r="Z173" s="11">
        <f t="shared" si="192"/>
        <v>10.764260436251895</v>
      </c>
      <c r="AA173" s="11">
        <f t="shared" si="192"/>
        <v>9.6340153861919315</v>
      </c>
      <c r="AB173" s="11">
        <f t="shared" si="192"/>
        <v>8.7563281682522192</v>
      </c>
      <c r="AD173" s="40">
        <f t="shared" si="153"/>
        <v>-1.7301458545492698</v>
      </c>
      <c r="AE173" s="40">
        <f t="shared" si="154"/>
        <v>-1.3669365319517013</v>
      </c>
    </row>
    <row r="174" spans="1:31" x14ac:dyDescent="0.2">
      <c r="A174" s="10" t="str">
        <f t="shared" si="142"/>
        <v>72 Customer service occupations</v>
      </c>
      <c r="B174" s="11">
        <f t="shared" si="142"/>
        <v>4.5292800138036116</v>
      </c>
      <c r="C174" s="11">
        <f t="shared" si="146"/>
        <v>4.8653799074815467</v>
      </c>
      <c r="D174" s="11">
        <f t="shared" si="146"/>
        <v>5.2704792022378566</v>
      </c>
      <c r="E174" s="11">
        <f t="shared" si="146"/>
        <v>6.7857669323046412</v>
      </c>
      <c r="F174" s="11">
        <f t="shared" si="146"/>
        <v>7.8389302869473605</v>
      </c>
      <c r="H174" s="40">
        <f t="shared" si="147"/>
        <v>3.0775735282881467</v>
      </c>
      <c r="I174" s="40">
        <f t="shared" si="148"/>
        <v>2.6818725114841735</v>
      </c>
      <c r="L174" s="10" t="str">
        <f t="shared" ref="L174:Q174" si="193">L29</f>
        <v>72 Customer service occupations</v>
      </c>
      <c r="M174" s="11">
        <f t="shared" si="193"/>
        <v>2.0459552234713074</v>
      </c>
      <c r="N174" s="11">
        <f t="shared" si="193"/>
        <v>1.9622486003416055</v>
      </c>
      <c r="O174" s="11">
        <f t="shared" si="193"/>
        <v>2.4222493678029702</v>
      </c>
      <c r="P174" s="11">
        <f t="shared" si="193"/>
        <v>3.3542100767754675</v>
      </c>
      <c r="Q174" s="11">
        <f t="shared" si="193"/>
        <v>4.0063191564668843</v>
      </c>
      <c r="S174" s="40">
        <f t="shared" si="150"/>
        <v>3.4342918114029786</v>
      </c>
      <c r="T174" s="40">
        <f t="shared" si="151"/>
        <v>3.4114067734487552</v>
      </c>
      <c r="W174" s="10" t="str">
        <f t="shared" ref="W174:AB174" si="194">W29</f>
        <v>72 Customer service occupations</v>
      </c>
      <c r="X174" s="11">
        <f t="shared" si="194"/>
        <v>2.483324790332305</v>
      </c>
      <c r="Y174" s="11">
        <f t="shared" si="194"/>
        <v>2.9031313071399469</v>
      </c>
      <c r="Z174" s="11">
        <f t="shared" si="194"/>
        <v>2.8482298344348917</v>
      </c>
      <c r="AA174" s="11">
        <f t="shared" si="194"/>
        <v>3.4315568555291778</v>
      </c>
      <c r="AB174" s="11">
        <f t="shared" si="194"/>
        <v>3.8326111304804726</v>
      </c>
      <c r="AD174" s="40">
        <f t="shared" si="153"/>
        <v>2.7799261859799973</v>
      </c>
      <c r="AE174" s="40">
        <f>IF(AB$151-Z$151 &lt;&gt; 0,(EXP(LN(AB174/Z174)/(AB$151-Z$151))-1)*100,0)</f>
        <v>1.9987027598578733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12.43029917434724</v>
      </c>
      <c r="C175" s="11">
        <f t="shared" si="146"/>
        <v>12.13202999782802</v>
      </c>
      <c r="D175" s="11">
        <f t="shared" si="146"/>
        <v>11.32990172766587</v>
      </c>
      <c r="E175" s="11">
        <f t="shared" si="146"/>
        <v>13.208796892851009</v>
      </c>
      <c r="F175" s="11">
        <f t="shared" si="146"/>
        <v>12.369176600298784</v>
      </c>
      <c r="H175" s="40">
        <f t="shared" si="147"/>
        <v>-1.8367536905913417</v>
      </c>
      <c r="I175" s="40">
        <f t="shared" si="148"/>
        <v>0.58679640174559289</v>
      </c>
      <c r="L175" s="10" t="str">
        <f t="shared" ref="L175:Q175" si="195">L30</f>
        <v>81 Process, plant and machine operatives</v>
      </c>
      <c r="M175" s="11">
        <f t="shared" si="195"/>
        <v>9.2843450684718807</v>
      </c>
      <c r="N175" s="11">
        <f t="shared" si="195"/>
        <v>8.8821155506239151</v>
      </c>
      <c r="O175" s="11">
        <f t="shared" si="195"/>
        <v>8.4174209713167034</v>
      </c>
      <c r="P175" s="11">
        <f t="shared" si="195"/>
        <v>9.6386286197730247</v>
      </c>
      <c r="Q175" s="11">
        <f t="shared" si="195"/>
        <v>8.9293910650185531</v>
      </c>
      <c r="S175" s="40">
        <f t="shared" si="150"/>
        <v>-1.9414301669441691</v>
      </c>
      <c r="T175" s="40">
        <f t="shared" si="151"/>
        <v>0.39440720859253986</v>
      </c>
      <c r="W175" s="10" t="str">
        <f t="shared" ref="W175:AB175" si="196">W30</f>
        <v>81 Process, plant and machine operatives</v>
      </c>
      <c r="X175" s="11">
        <f t="shared" si="196"/>
        <v>3.1459541058753504</v>
      </c>
      <c r="Y175" s="11">
        <f t="shared" si="196"/>
        <v>3.2499144472041124</v>
      </c>
      <c r="Z175" s="11">
        <f t="shared" si="196"/>
        <v>2.9124807563491539</v>
      </c>
      <c r="AA175" s="11">
        <f t="shared" si="196"/>
        <v>3.5701682730779885</v>
      </c>
      <c r="AB175" s="11">
        <f t="shared" si="196"/>
        <v>3.4397855352802504</v>
      </c>
      <c r="AD175" s="40">
        <f t="shared" si="153"/>
        <v>-1.5304084761868508</v>
      </c>
      <c r="AE175" s="40">
        <f t="shared" si="154"/>
        <v>1.115535632227771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10.865863207799656</v>
      </c>
      <c r="C176" s="11">
        <f t="shared" si="146"/>
        <v>10.598184617334416</v>
      </c>
      <c r="D176" s="11">
        <f t="shared" si="146"/>
        <v>10.092584222173008</v>
      </c>
      <c r="E176" s="11">
        <f t="shared" si="146"/>
        <v>10.47032926763076</v>
      </c>
      <c r="F176" s="11">
        <f t="shared" si="146"/>
        <v>10.070552699857519</v>
      </c>
      <c r="H176" s="40">
        <f t="shared" si="147"/>
        <v>-1.4656559536828317</v>
      </c>
      <c r="I176" s="40">
        <f t="shared" si="148"/>
        <v>-1.4567790303665618E-2</v>
      </c>
      <c r="L176" s="10" t="str">
        <f t="shared" ref="L176:Q176" si="197">L31</f>
        <v>82 Transport and mobile machine drivers and operatives</v>
      </c>
      <c r="M176" s="11">
        <f t="shared" si="197"/>
        <v>10.317133560648079</v>
      </c>
      <c r="N176" s="11">
        <f t="shared" si="197"/>
        <v>10.106500823303859</v>
      </c>
      <c r="O176" s="11">
        <f t="shared" si="197"/>
        <v>9.5972673543586158</v>
      </c>
      <c r="P176" s="11">
        <f t="shared" si="197"/>
        <v>9.7343111910973033</v>
      </c>
      <c r="Q176" s="11">
        <f t="shared" si="197"/>
        <v>9.2345681880998622</v>
      </c>
      <c r="S176" s="40">
        <f t="shared" si="150"/>
        <v>-1.4361388825195553</v>
      </c>
      <c r="T176" s="40">
        <f t="shared" si="151"/>
        <v>-0.25650082634451898</v>
      </c>
      <c r="W176" s="10" t="str">
        <f t="shared" ref="W176:AB176" si="198">W31</f>
        <v>82 Transport and mobile machine drivers and operatives</v>
      </c>
      <c r="X176" s="11">
        <f t="shared" si="198"/>
        <v>0.54872964715157191</v>
      </c>
      <c r="Y176" s="11">
        <f t="shared" si="198"/>
        <v>0.49168379403053364</v>
      </c>
      <c r="Z176" s="11">
        <f t="shared" si="198"/>
        <v>0.49531686781438306</v>
      </c>
      <c r="AA176" s="11">
        <f t="shared" si="198"/>
        <v>0.73601807653345985</v>
      </c>
      <c r="AB176" s="11">
        <f t="shared" si="198"/>
        <v>0.83598451175765998</v>
      </c>
      <c r="AD176" s="40">
        <f t="shared" si="153"/>
        <v>-2.0273311884203338</v>
      </c>
      <c r="AE176" s="40">
        <f t="shared" si="154"/>
        <v>3.5510104025990197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6.6615203830112906</v>
      </c>
      <c r="C177" s="11">
        <f t="shared" si="146"/>
        <v>5.854249512180389</v>
      </c>
      <c r="D177" s="11">
        <f t="shared" si="146"/>
        <v>5.4124530717085744</v>
      </c>
      <c r="E177" s="11">
        <f t="shared" si="146"/>
        <v>4.3626949643349846</v>
      </c>
      <c r="F177" s="11">
        <f t="shared" si="146"/>
        <v>3.9480785967155696</v>
      </c>
      <c r="H177" s="40">
        <f t="shared" si="147"/>
        <v>-4.0678547031763879</v>
      </c>
      <c r="I177" s="40">
        <f t="shared" si="148"/>
        <v>-2.0811938674386021</v>
      </c>
      <c r="L177" s="10" t="str">
        <f t="shared" ref="L177:Q178" si="199">L32</f>
        <v>91 Elementary trades and related occupations</v>
      </c>
      <c r="M177" s="11">
        <f t="shared" si="199"/>
        <v>4.8187479111206208</v>
      </c>
      <c r="N177" s="11">
        <f t="shared" si="199"/>
        <v>4.2009003210247675</v>
      </c>
      <c r="O177" s="11">
        <f t="shared" si="199"/>
        <v>4.0682233477843024</v>
      </c>
      <c r="P177" s="11">
        <f t="shared" si="199"/>
        <v>3.2567757577219787</v>
      </c>
      <c r="Q177" s="11">
        <f t="shared" si="199"/>
        <v>2.9400038135697359</v>
      </c>
      <c r="S177" s="40">
        <f t="shared" si="150"/>
        <v>-3.329466322460195</v>
      </c>
      <c r="T177" s="40">
        <f t="shared" si="151"/>
        <v>-2.1420289421528627</v>
      </c>
      <c r="W177" s="10" t="str">
        <f t="shared" ref="W177:AB178" si="200">W32</f>
        <v>91 Elementary trades and related occupations</v>
      </c>
      <c r="X177" s="11">
        <f t="shared" si="200"/>
        <v>1.8427724718906577</v>
      </c>
      <c r="Y177" s="11">
        <f t="shared" si="200"/>
        <v>1.6533491911556197</v>
      </c>
      <c r="Z177" s="11">
        <f t="shared" si="200"/>
        <v>1.3442297239242726</v>
      </c>
      <c r="AA177" s="11">
        <f t="shared" si="200"/>
        <v>1.1059192066130026</v>
      </c>
      <c r="AB177" s="11">
        <f t="shared" si="200"/>
        <v>1.0080747831458352</v>
      </c>
      <c r="AD177" s="40">
        <f t="shared" si="153"/>
        <v>-6.1141039201196845</v>
      </c>
      <c r="AE177" s="40">
        <f t="shared" si="154"/>
        <v>-1.9002387440841706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26.353343670238772</v>
      </c>
      <c r="C178" s="11">
        <f t="shared" si="146"/>
        <v>26.540663303740462</v>
      </c>
      <c r="D178" s="11">
        <f t="shared" si="146"/>
        <v>24.42752902835597</v>
      </c>
      <c r="E178" s="11">
        <f t="shared" si="146"/>
        <v>24.128234025829087</v>
      </c>
      <c r="F178" s="11">
        <f t="shared" si="146"/>
        <v>22.061797637572344</v>
      </c>
      <c r="H178" s="40">
        <f>IF(D$151-B$151 &lt;&gt; 0,(EXP(LN(D178/B178)/(D$151-B$151))-1)*100,0)</f>
        <v>-1.5062296760268157</v>
      </c>
      <c r="I178" s="40">
        <f t="shared" ref="I178" si="201">IF(F$151-D$151 &lt;&gt; 0,(EXP(LN(F178/D178)/(F$151-D$151))-1)*100,0)</f>
        <v>-0.6767876472417389</v>
      </c>
      <c r="L178" s="10" t="str">
        <f t="shared" si="199"/>
        <v>92 Elementary administration and service occupations</v>
      </c>
      <c r="M178" s="11">
        <f t="shared" si="199"/>
        <v>13.307224631499212</v>
      </c>
      <c r="N178" s="11">
        <f t="shared" si="199"/>
        <v>13.273645621184629</v>
      </c>
      <c r="O178" s="11">
        <f t="shared" si="199"/>
        <v>12.753653717204521</v>
      </c>
      <c r="P178" s="11">
        <f t="shared" si="199"/>
        <v>13.333781029307726</v>
      </c>
      <c r="Q178" s="11">
        <f t="shared" si="199"/>
        <v>12.599203809999032</v>
      </c>
      <c r="S178" s="40">
        <f t="shared" ref="S178" si="202">IF(O$151-M$151 &lt;&gt; 0,(EXP(LN(O178/M178)/(O$151-M$151))-1)*100,0)</f>
        <v>-0.84618545562689107</v>
      </c>
      <c r="T178" s="40">
        <f t="shared" ref="T178" si="203">IF(Q$151-O$151 &lt;&gt; 0,(EXP(LN(Q178/O178)/(Q$151-O$151))-1)*100,0)</f>
        <v>-8.1194847991039598E-2</v>
      </c>
      <c r="W178" s="10" t="str">
        <f t="shared" si="200"/>
        <v>92 Elementary administration and service occupations</v>
      </c>
      <c r="X178" s="11">
        <f t="shared" si="200"/>
        <v>13.046119038739551</v>
      </c>
      <c r="Y178" s="11">
        <f t="shared" si="200"/>
        <v>13.267017682555847</v>
      </c>
      <c r="Z178" s="11">
        <f t="shared" si="200"/>
        <v>11.673875311151455</v>
      </c>
      <c r="AA178" s="11">
        <f t="shared" si="200"/>
        <v>10.794452996521326</v>
      </c>
      <c r="AB178" s="11">
        <f t="shared" si="200"/>
        <v>9.4625938275733148</v>
      </c>
      <c r="AD178" s="40">
        <f t="shared" ref="AD178" si="204">IF(Z$151-X$151 &lt;&gt; 0,(EXP(LN(Z178/X178)/(Z$151-X$151))-1)*100,0)</f>
        <v>-2.1982236876972094</v>
      </c>
      <c r="AE178" s="40">
        <f t="shared" ref="AE178" si="205">IF(AB$151-Z$151 &lt;&gt; 0,(EXP(LN(AB178/Z178)/(AB$151-Z$151))-1)*100,0)</f>
        <v>-1.390291140485711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272.09100000000001</v>
      </c>
      <c r="C180" s="34">
        <f t="shared" si="206"/>
        <v>283.63700000000017</v>
      </c>
      <c r="D180" s="34">
        <f t="shared" si="206"/>
        <v>287.06000000000006</v>
      </c>
      <c r="E180" s="34">
        <f t="shared" si="206"/>
        <v>289.02700000000016</v>
      </c>
      <c r="F180" s="34">
        <f t="shared" si="206"/>
        <v>295.64899999999994</v>
      </c>
      <c r="H180" s="43">
        <f>IF(D$151-B$151 &lt;&gt; 0,(EXP(LN(D180/B180)/(D$151-B$151))-1)*100,0)</f>
        <v>1.076850422885034</v>
      </c>
      <c r="I180" s="43">
        <f t="shared" si="148"/>
        <v>0.19673785372678054</v>
      </c>
      <c r="L180" s="231" t="str">
        <f t="shared" ref="L180:Q180" si="207">L35</f>
        <v>All occupations</v>
      </c>
      <c r="M180" s="34">
        <f t="shared" si="207"/>
        <v>143.72506456839787</v>
      </c>
      <c r="N180" s="34">
        <f t="shared" si="207"/>
        <v>149.60973159702203</v>
      </c>
      <c r="O180" s="34">
        <f t="shared" si="207"/>
        <v>152.0607118754979</v>
      </c>
      <c r="P180" s="34">
        <f t="shared" si="207"/>
        <v>152.13716354529805</v>
      </c>
      <c r="Q180" s="34">
        <f t="shared" si="207"/>
        <v>153.43828378858112</v>
      </c>
      <c r="S180" s="43">
        <f t="shared" ref="S180" si="208">IF(O$151-M$151 &lt;&gt; 0,(EXP(LN(O180/M180)/(O$151-M$151))-1)*100,0)</f>
        <v>1.1339340526105968</v>
      </c>
      <c r="T180" s="43">
        <f t="shared" ref="T180" si="209">IF(Q$151-O$151 &lt;&gt; 0,(EXP(LN(Q180/O180)/(Q$151-O$151))-1)*100,0)</f>
        <v>6.0141843541638984E-2</v>
      </c>
      <c r="W180" s="231" t="str">
        <f t="shared" ref="W180:AB180" si="210">W35</f>
        <v>All occupations</v>
      </c>
      <c r="X180" s="34">
        <f t="shared" si="210"/>
        <v>128.36593543160214</v>
      </c>
      <c r="Y180" s="34">
        <f t="shared" si="210"/>
        <v>134.02726840297822</v>
      </c>
      <c r="Z180" s="34">
        <f t="shared" si="210"/>
        <v>134.9992881245021</v>
      </c>
      <c r="AA180" s="34">
        <f t="shared" si="210"/>
        <v>136.88983645470205</v>
      </c>
      <c r="AB180" s="34">
        <f t="shared" si="210"/>
        <v>142.21071621141891</v>
      </c>
      <c r="AD180" s="43">
        <f t="shared" ref="AD180" si="211">IF(Z$151-X$151 &lt;&gt; 0,(EXP(LN(Z180/X180)/(Z$151-X$151))-1)*100,0)</f>
        <v>1.0127832744936338</v>
      </c>
      <c r="AE180" s="43">
        <f t="shared" ref="AE180" si="212">IF(AB$151-Z$151 &lt;&gt; 0,(EXP(LN(AB180/Z180)/(AB$151-Z$151))-1)*100,0)</f>
        <v>0.3475383147727662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Humber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23.116608003974122</v>
      </c>
      <c r="C7" s="31">
        <f>'Occ T1'!C8</f>
        <v>27.001133764966859</v>
      </c>
      <c r="D7" s="31">
        <f>'Occ T1'!D8</f>
        <v>28.73933239923667</v>
      </c>
      <c r="E7" s="31">
        <f>'Occ T1'!E8</f>
        <v>28.825674775610931</v>
      </c>
      <c r="F7" s="31">
        <f>'Occ T1'!F8</f>
        <v>31.972039518565687</v>
      </c>
      <c r="H7" s="31">
        <f>C7-B7</f>
        <v>3.8845257609927373</v>
      </c>
      <c r="I7" s="31">
        <f>D7-C7</f>
        <v>1.7381986342698106</v>
      </c>
      <c r="J7" s="31">
        <f>E7-D7</f>
        <v>8.6342376374261676E-2</v>
      </c>
      <c r="K7" s="31">
        <f>F7-E7</f>
        <v>3.1463647429547557</v>
      </c>
      <c r="L7" s="31">
        <f>F7-D7</f>
        <v>3.2327071193290173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15.127130876141605</v>
      </c>
      <c r="C8" s="32">
        <f>'Occ T2'!C8</f>
        <v>18.154299550274818</v>
      </c>
      <c r="D8" s="32">
        <f>'Occ T2'!D8</f>
        <v>19.753698601402984</v>
      </c>
      <c r="E8" s="32">
        <f>'Occ T2'!E8</f>
        <v>18.143650068874621</v>
      </c>
      <c r="F8" s="32">
        <f>'Occ T2'!F8</f>
        <v>19.722944840522274</v>
      </c>
      <c r="H8" s="31">
        <f t="shared" ref="H8:H9" si="0">C8-B8</f>
        <v>3.0271686741332129</v>
      </c>
      <c r="I8" s="31">
        <f t="shared" ref="I8:I9" si="1">D8-C8</f>
        <v>1.5993990511281666</v>
      </c>
      <c r="J8" s="31">
        <f t="shared" ref="J8:J9" si="2">E8-D8</f>
        <v>-1.6100485325283636</v>
      </c>
      <c r="K8" s="31">
        <f t="shared" ref="K8:K9" si="3">F8-E8</f>
        <v>1.5792947716476533</v>
      </c>
      <c r="L8" s="31">
        <f t="shared" ref="L8:L49" si="4">F8-D8</f>
        <v>-3.0753760880710246E-2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7.9894771278325161</v>
      </c>
      <c r="C9" s="32">
        <f>'Occ T2'!C9</f>
        <v>8.8468342146920396</v>
      </c>
      <c r="D9" s="32">
        <f>'Occ T2'!D9</f>
        <v>8.9856337978336853</v>
      </c>
      <c r="E9" s="32">
        <f>'Occ T2'!E9</f>
        <v>10.682024706736311</v>
      </c>
      <c r="F9" s="32">
        <f>'Occ T2'!F9</f>
        <v>12.249094678043415</v>
      </c>
      <c r="H9" s="31">
        <f t="shared" si="0"/>
        <v>0.8573570868595235</v>
      </c>
      <c r="I9" s="31">
        <f t="shared" si="1"/>
        <v>0.13879958314164575</v>
      </c>
      <c r="J9" s="31">
        <f t="shared" si="2"/>
        <v>1.6963909089026252</v>
      </c>
      <c r="K9" s="31">
        <f t="shared" si="3"/>
        <v>1.5670699713071041</v>
      </c>
      <c r="L9" s="31">
        <f t="shared" si="4"/>
        <v>3.2634608802097294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45.632360061108898</v>
      </c>
      <c r="C11" s="31">
        <f>'Occ T1'!C9</f>
        <v>52.512994795984213</v>
      </c>
      <c r="D11" s="31">
        <f>'Occ T1'!D9</f>
        <v>56.613436620481743</v>
      </c>
      <c r="E11" s="31">
        <f>'Occ T1'!E9</f>
        <v>60.244770327046936</v>
      </c>
      <c r="F11" s="31">
        <f>'Occ T1'!F9</f>
        <v>66.798302910524711</v>
      </c>
      <c r="H11" s="31">
        <f>C11-B11</f>
        <v>6.880634734875315</v>
      </c>
      <c r="I11" s="31">
        <f t="shared" ref="I11:I49" si="5">D11-C11</f>
        <v>4.1004418244975298</v>
      </c>
      <c r="J11" s="31">
        <f>E11-D11</f>
        <v>3.6313337065651936</v>
      </c>
      <c r="K11" s="31">
        <f>F11-E11</f>
        <v>6.5535325834777751</v>
      </c>
      <c r="L11" s="31">
        <f t="shared" si="4"/>
        <v>10.184866290042969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10.587935610095817</v>
      </c>
      <c r="C12" s="10">
        <f>'Occ T2'!C10</f>
        <v>12.763699746730381</v>
      </c>
      <c r="D12" s="10">
        <f>'Occ T2'!D10</f>
        <v>13.993515267537822</v>
      </c>
      <c r="E12" s="10">
        <f>'Occ T2'!E10</f>
        <v>14.620631871405784</v>
      </c>
      <c r="F12" s="10">
        <f>'Occ T2'!F10</f>
        <v>16.148294840249445</v>
      </c>
      <c r="H12" s="11">
        <f t="shared" ref="H12:K14" si="6">C12-B12</f>
        <v>2.1757641366345641</v>
      </c>
      <c r="I12" s="31">
        <f t="shared" si="5"/>
        <v>1.2298155208074402</v>
      </c>
      <c r="J12" s="11">
        <f t="shared" si="6"/>
        <v>0.62711660386796275</v>
      </c>
      <c r="K12" s="11">
        <f t="shared" si="6"/>
        <v>1.5276629688436607</v>
      </c>
      <c r="L12" s="31">
        <f t="shared" si="4"/>
        <v>2.1547795727116235</v>
      </c>
    </row>
    <row r="13" spans="1:12" x14ac:dyDescent="0.2">
      <c r="A13" s="10" t="str">
        <f>'Occ T2'!A11</f>
        <v>22 Health professionals</v>
      </c>
      <c r="B13" s="10">
        <f>'Occ T2'!B11</f>
        <v>11.228924892296789</v>
      </c>
      <c r="C13" s="10">
        <f>'Occ T2'!C11</f>
        <v>12.544947447733488</v>
      </c>
      <c r="D13" s="10">
        <f>'Occ T2'!D11</f>
        <v>12.713157602759788</v>
      </c>
      <c r="E13" s="10">
        <f>'Occ T2'!E11</f>
        <v>13.70418686923537</v>
      </c>
      <c r="F13" s="10">
        <f>'Occ T2'!F11</f>
        <v>15.220452038551025</v>
      </c>
      <c r="H13" s="11">
        <f t="shared" si="6"/>
        <v>1.3160225554366995</v>
      </c>
      <c r="I13" s="31">
        <f t="shared" si="5"/>
        <v>0.16821015502629955</v>
      </c>
      <c r="J13" s="11">
        <f t="shared" si="6"/>
        <v>0.9910292664755822</v>
      </c>
      <c r="K13" s="11">
        <f t="shared" si="6"/>
        <v>1.5162651693156555</v>
      </c>
      <c r="L13" s="31">
        <f t="shared" si="4"/>
        <v>2.5072944357912377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11.644328958830419</v>
      </c>
      <c r="C14" s="10">
        <f>'Occ T2'!C12</f>
        <v>12.067668125892762</v>
      </c>
      <c r="D14" s="10">
        <f>'Occ T2'!D12</f>
        <v>12.633670963281785</v>
      </c>
      <c r="E14" s="10">
        <f>'Occ T2'!E12</f>
        <v>12.96555034456671</v>
      </c>
      <c r="F14" s="10">
        <f>'Occ T2'!F12</f>
        <v>13.963308251434629</v>
      </c>
      <c r="H14" s="11">
        <f t="shared" si="6"/>
        <v>0.42333916706234298</v>
      </c>
      <c r="I14" s="31">
        <f t="shared" si="5"/>
        <v>0.56600283738902313</v>
      </c>
      <c r="J14" s="11">
        <f t="shared" si="6"/>
        <v>0.33187938128492434</v>
      </c>
      <c r="K14" s="11">
        <f t="shared" si="6"/>
        <v>0.99775790686791943</v>
      </c>
      <c r="L14" s="31">
        <f t="shared" si="4"/>
        <v>1.3296372881528438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12.171170599885865</v>
      </c>
      <c r="C15" s="10">
        <f>'Occ T2'!C13</f>
        <v>15.136679475627577</v>
      </c>
      <c r="D15" s="10">
        <f>'Occ T2'!D13</f>
        <v>17.273092786902346</v>
      </c>
      <c r="E15" s="10">
        <f>'Occ T2'!E13</f>
        <v>18.954401241839072</v>
      </c>
      <c r="F15" s="10">
        <f>'Occ T2'!F13</f>
        <v>21.466247780289606</v>
      </c>
      <c r="H15" s="11">
        <f t="shared" ref="H15" si="7">C15-B15</f>
        <v>2.9655088757417118</v>
      </c>
      <c r="I15" s="31">
        <f t="shared" si="5"/>
        <v>2.1364133112747687</v>
      </c>
      <c r="J15" s="11">
        <f t="shared" ref="J15" si="8">E15-D15</f>
        <v>1.6813084549367261</v>
      </c>
      <c r="K15" s="11">
        <f t="shared" ref="K15" si="9">F15-E15</f>
        <v>2.5118465384505342</v>
      </c>
      <c r="L15" s="31">
        <f t="shared" si="4"/>
        <v>4.1931549933872603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28.864305249350274</v>
      </c>
      <c r="C17" s="31">
        <f>'Occ T1'!C10</f>
        <v>32.152414338930782</v>
      </c>
      <c r="D17" s="31">
        <f>'Occ T1'!D10</f>
        <v>35.008225415771662</v>
      </c>
      <c r="E17" s="31">
        <f>'Occ T1'!E10</f>
        <v>33.690085973964244</v>
      </c>
      <c r="F17" s="31">
        <f>'Occ T1'!F10</f>
        <v>36.210716050141095</v>
      </c>
      <c r="H17" s="31">
        <f t="shared" ref="H17:K21" si="10">C17-B17</f>
        <v>3.2881090895805087</v>
      </c>
      <c r="I17" s="31">
        <f t="shared" si="5"/>
        <v>2.8558110768408795</v>
      </c>
      <c r="J17" s="31">
        <f t="shared" si="10"/>
        <v>-1.3181394418074177</v>
      </c>
      <c r="K17" s="31">
        <f t="shared" si="10"/>
        <v>2.5206300761768503</v>
      </c>
      <c r="L17" s="31">
        <f t="shared" si="4"/>
        <v>1.2024906343694326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4.2613681390672982</v>
      </c>
      <c r="C18" s="10">
        <f>'Occ T2'!C14</f>
        <v>5.1608059960645978</v>
      </c>
      <c r="D18" s="10">
        <f>'Occ T2'!D14</f>
        <v>5.8366231263589423</v>
      </c>
      <c r="E18" s="10">
        <f>'Occ T2'!E14</f>
        <v>5.033990512705051</v>
      </c>
      <c r="F18" s="10">
        <f>'Occ T2'!F14</f>
        <v>5.3323280361808783</v>
      </c>
      <c r="H18" s="11">
        <f t="shared" si="10"/>
        <v>0.89943785699729961</v>
      </c>
      <c r="I18" s="31">
        <f t="shared" si="5"/>
        <v>0.67581713029434454</v>
      </c>
      <c r="J18" s="11">
        <f t="shared" si="10"/>
        <v>-0.80263261365389127</v>
      </c>
      <c r="K18" s="11">
        <f t="shared" si="10"/>
        <v>0.2983375234758272</v>
      </c>
      <c r="L18" s="31">
        <f t="shared" si="4"/>
        <v>-0.50429509017806406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4.6966127208402462</v>
      </c>
      <c r="C19" s="10">
        <f>'Occ T2'!C15</f>
        <v>5.1399168732835632</v>
      </c>
      <c r="D19" s="10">
        <f>'Occ T2'!D15</f>
        <v>5.3288243822765118</v>
      </c>
      <c r="E19" s="10">
        <f>'Occ T2'!E15</f>
        <v>5.3634426538400284</v>
      </c>
      <c r="F19" s="10">
        <f>'Occ T2'!F15</f>
        <v>5.990551948789733</v>
      </c>
      <c r="H19" s="11">
        <f t="shared" si="10"/>
        <v>0.443304152443317</v>
      </c>
      <c r="I19" s="31">
        <f t="shared" si="5"/>
        <v>0.18890750899294861</v>
      </c>
      <c r="J19" s="11">
        <f t="shared" si="10"/>
        <v>3.4618271563516601E-2</v>
      </c>
      <c r="K19" s="11">
        <f t="shared" si="10"/>
        <v>0.62710929494970458</v>
      </c>
      <c r="L19" s="31">
        <f t="shared" si="4"/>
        <v>0.66172756651322118</v>
      </c>
    </row>
    <row r="20" spans="1:12" x14ac:dyDescent="0.2">
      <c r="A20" s="10" t="str">
        <f>'Occ T2'!A16</f>
        <v>33 Protective service occupations</v>
      </c>
      <c r="B20" s="10">
        <f>'Occ T2'!B16</f>
        <v>3.4322284589077197</v>
      </c>
      <c r="C20" s="10">
        <f>'Occ T2'!C16</f>
        <v>3.3614752037126951</v>
      </c>
      <c r="D20" s="10">
        <f>'Occ T2'!D16</f>
        <v>3.6888937442009229</v>
      </c>
      <c r="E20" s="10">
        <f>'Occ T2'!E16</f>
        <v>4.3193478731736459</v>
      </c>
      <c r="F20" s="10">
        <f>'Occ T2'!F16</f>
        <v>4.8842531328606267</v>
      </c>
      <c r="H20" s="11">
        <f t="shared" si="10"/>
        <v>-7.0753255195024511E-2</v>
      </c>
      <c r="I20" s="31">
        <f t="shared" si="5"/>
        <v>0.32741854048822772</v>
      </c>
      <c r="J20" s="11">
        <f t="shared" si="10"/>
        <v>0.63045412897272302</v>
      </c>
      <c r="K20" s="11">
        <f t="shared" si="10"/>
        <v>0.5649052596869808</v>
      </c>
      <c r="L20" s="31">
        <f t="shared" si="4"/>
        <v>1.1953593886597038</v>
      </c>
    </row>
    <row r="21" spans="1:12" x14ac:dyDescent="0.2">
      <c r="A21" s="10" t="str">
        <f>'Occ T2'!A17</f>
        <v>34 Culture, media and sports occupations</v>
      </c>
      <c r="B21" s="10">
        <f>'Occ T2'!B17</f>
        <v>3.2331805828591413</v>
      </c>
      <c r="C21" s="10">
        <f>'Occ T2'!C17</f>
        <v>3.9773017735470848</v>
      </c>
      <c r="D21" s="10">
        <f>'Occ T2'!D17</f>
        <v>4.305225953404257</v>
      </c>
      <c r="E21" s="10">
        <f>'Occ T2'!E17</f>
        <v>3.9270506770124576</v>
      </c>
      <c r="F21" s="10">
        <f>'Occ T2'!F17</f>
        <v>4.2478039016230165</v>
      </c>
      <c r="H21" s="11">
        <f t="shared" si="10"/>
        <v>0.74412119068794347</v>
      </c>
      <c r="I21" s="31">
        <f t="shared" si="5"/>
        <v>0.32792417985717215</v>
      </c>
      <c r="J21" s="11">
        <f t="shared" si="10"/>
        <v>-0.37817527639179938</v>
      </c>
      <c r="K21" s="11">
        <f t="shared" si="10"/>
        <v>0.32075322461055888</v>
      </c>
      <c r="L21" s="31">
        <f t="shared" si="4"/>
        <v>-5.7422051781240491E-2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13.240915347675871</v>
      </c>
      <c r="C22" s="10">
        <f>'Occ T2'!C18</f>
        <v>14.512914492322846</v>
      </c>
      <c r="D22" s="10">
        <f>'Occ T2'!D18</f>
        <v>15.848658209531028</v>
      </c>
      <c r="E22" s="10">
        <f>'Occ T2'!E18</f>
        <v>15.046254257233066</v>
      </c>
      <c r="F22" s="10">
        <f>'Occ T2'!F18</f>
        <v>15.755779030686837</v>
      </c>
      <c r="H22" s="11">
        <f t="shared" ref="H22" si="11">C22-B22</f>
        <v>1.2719991446469745</v>
      </c>
      <c r="I22" s="31">
        <f t="shared" si="5"/>
        <v>1.3357437172081816</v>
      </c>
      <c r="J22" s="11">
        <f t="shared" ref="J22" si="12">E22-D22</f>
        <v>-0.80240395229796135</v>
      </c>
      <c r="K22" s="11">
        <f t="shared" ref="K22" si="13">F22-E22</f>
        <v>0.70952477345377041</v>
      </c>
      <c r="L22" s="31">
        <f t="shared" si="4"/>
        <v>-9.2879178844190946E-2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33.690827459830089</v>
      </c>
      <c r="C24" s="31">
        <f>'Occ T1'!C11</f>
        <v>32.14871775364356</v>
      </c>
      <c r="D24" s="31">
        <f>'Occ T1'!D11</f>
        <v>34.592232103496357</v>
      </c>
      <c r="E24" s="31">
        <f>'Occ T1'!E11</f>
        <v>32.841732720281669</v>
      </c>
      <c r="F24" s="31">
        <f>'Occ T1'!F11</f>
        <v>30.698839397433535</v>
      </c>
      <c r="H24" s="31">
        <f t="shared" ref="H24:K26" si="14">C24-B24</f>
        <v>-1.5421097061865296</v>
      </c>
      <c r="I24" s="31">
        <f t="shared" si="5"/>
        <v>2.4435143498527978</v>
      </c>
      <c r="J24" s="31">
        <f t="shared" si="14"/>
        <v>-1.750499383214688</v>
      </c>
      <c r="K24" s="31">
        <f t="shared" si="14"/>
        <v>-2.1428933228481348</v>
      </c>
      <c r="L24" s="31">
        <f t="shared" si="4"/>
        <v>-3.8933927060628228</v>
      </c>
    </row>
    <row r="25" spans="1:12" x14ac:dyDescent="0.2">
      <c r="A25" t="str">
        <f>'Occ T2'!A19</f>
        <v>41 Administrative occupations</v>
      </c>
      <c r="B25" s="32">
        <f>'Occ T2'!B19</f>
        <v>27.085514244856661</v>
      </c>
      <c r="C25" s="32">
        <f>'Occ T2'!C19</f>
        <v>26.203637512835957</v>
      </c>
      <c r="D25" s="32">
        <f>'Occ T2'!D19</f>
        <v>28.608945344530245</v>
      </c>
      <c r="E25" s="32">
        <f>'Occ T2'!E19</f>
        <v>26.363067187719579</v>
      </c>
      <c r="F25" s="32">
        <f>'Occ T2'!F19</f>
        <v>25.524594704361323</v>
      </c>
      <c r="H25" s="11">
        <f t="shared" si="14"/>
        <v>-0.88187673202070371</v>
      </c>
      <c r="I25" s="31">
        <f t="shared" si="5"/>
        <v>2.4053078316942873</v>
      </c>
      <c r="J25" s="11">
        <f t="shared" si="14"/>
        <v>-2.2458781568106652</v>
      </c>
      <c r="K25" s="11">
        <f t="shared" si="14"/>
        <v>-0.83847248335825597</v>
      </c>
      <c r="L25" s="31">
        <f t="shared" si="4"/>
        <v>-3.0843506401689211</v>
      </c>
    </row>
    <row r="26" spans="1:12" x14ac:dyDescent="0.2">
      <c r="A26" t="str">
        <f>'Occ T2'!A20</f>
        <v>42 Secretarial and related occupations</v>
      </c>
      <c r="B26" s="32">
        <f>'Occ T2'!B20</f>
        <v>6.605313214973429</v>
      </c>
      <c r="C26" s="32">
        <f>'Occ T2'!C20</f>
        <v>5.9450802408076004</v>
      </c>
      <c r="D26" s="32">
        <f>'Occ T2'!D20</f>
        <v>5.9832867589661127</v>
      </c>
      <c r="E26" s="32">
        <f>'Occ T2'!E20</f>
        <v>6.4786655325620908</v>
      </c>
      <c r="F26" s="32">
        <f>'Occ T2'!F20</f>
        <v>5.174244693072211</v>
      </c>
      <c r="H26" s="11">
        <f t="shared" si="14"/>
        <v>-0.6602329741658286</v>
      </c>
      <c r="I26" s="31">
        <f t="shared" si="5"/>
        <v>3.8206518158512282E-2</v>
      </c>
      <c r="J26" s="11">
        <f t="shared" si="14"/>
        <v>0.49537877359597804</v>
      </c>
      <c r="K26" s="11">
        <f t="shared" si="14"/>
        <v>-1.3044208394898797</v>
      </c>
      <c r="L26" s="31">
        <f t="shared" si="4"/>
        <v>-0.80904206589390171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33.665982704865172</v>
      </c>
      <c r="C28" s="31">
        <f>'Occ T1'!C12</f>
        <v>32.646257579935785</v>
      </c>
      <c r="D28" s="31">
        <f>'Occ T1'!D12</f>
        <v>29.674458710307235</v>
      </c>
      <c r="E28" s="31">
        <f>'Occ T1'!E12</f>
        <v>28.904804007947767</v>
      </c>
      <c r="F28" s="31">
        <f>'Occ T1'!F12</f>
        <v>26.794924460406122</v>
      </c>
      <c r="H28" s="31">
        <f t="shared" ref="H28:K30" si="15">C28-B28</f>
        <v>-1.0197251249293871</v>
      </c>
      <c r="I28" s="31">
        <f t="shared" si="5"/>
        <v>-2.9717988696285502</v>
      </c>
      <c r="J28" s="31">
        <f t="shared" si="15"/>
        <v>-0.76965470235946754</v>
      </c>
      <c r="K28" s="31">
        <f t="shared" si="15"/>
        <v>-2.1098795475416452</v>
      </c>
      <c r="L28" s="31">
        <f t="shared" si="4"/>
        <v>-2.8795342499011127</v>
      </c>
    </row>
    <row r="29" spans="1:12" x14ac:dyDescent="0.2">
      <c r="A29" s="10" t="str">
        <f>'Occ T2'!A21</f>
        <v>51 Skilled agricultural and related trades</v>
      </c>
      <c r="B29" s="10">
        <f>'Occ T2'!B21</f>
        <v>4.4978205215690243</v>
      </c>
      <c r="C29" s="10">
        <f>'Occ T2'!C21</f>
        <v>4.4308893045332773</v>
      </c>
      <c r="D29" s="10">
        <f>'Occ T2'!D21</f>
        <v>3.6401456231250142</v>
      </c>
      <c r="E29" s="10">
        <f>'Occ T2'!E21</f>
        <v>3.6602455087977721</v>
      </c>
      <c r="F29" s="10">
        <f>'Occ T2'!F21</f>
        <v>3.963526752932057</v>
      </c>
      <c r="H29" s="11">
        <f t="shared" si="15"/>
        <v>-6.6931217035747004E-2</v>
      </c>
      <c r="I29" s="31">
        <f t="shared" si="5"/>
        <v>-0.79074368140826312</v>
      </c>
      <c r="J29" s="11">
        <f t="shared" si="15"/>
        <v>2.0099885672757889E-2</v>
      </c>
      <c r="K29" s="11">
        <f t="shared" si="15"/>
        <v>0.30328124413428492</v>
      </c>
      <c r="L29" s="31">
        <f t="shared" si="4"/>
        <v>0.32338112980704281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11.719876373159341</v>
      </c>
      <c r="C30" s="10">
        <f>'Occ T2'!C22</f>
        <v>11.871823681148014</v>
      </c>
      <c r="D30" s="10">
        <f>'Occ T2'!D22</f>
        <v>11.012458331913013</v>
      </c>
      <c r="E30" s="10">
        <f>'Occ T2'!E22</f>
        <v>10.645518944807165</v>
      </c>
      <c r="F30" s="10">
        <f>'Occ T2'!F22</f>
        <v>9.806288988408971</v>
      </c>
      <c r="H30" s="11">
        <f t="shared" si="15"/>
        <v>0.15194730798867262</v>
      </c>
      <c r="I30" s="31">
        <f t="shared" si="5"/>
        <v>-0.85936534923500041</v>
      </c>
      <c r="J30" s="11">
        <f t="shared" si="15"/>
        <v>-0.36693938710584817</v>
      </c>
      <c r="K30" s="11">
        <f t="shared" si="15"/>
        <v>-0.83922995639819398</v>
      </c>
      <c r="L30" s="31">
        <f t="shared" si="4"/>
        <v>-1.2061693435040421</v>
      </c>
    </row>
    <row r="31" spans="1:12" x14ac:dyDescent="0.2">
      <c r="A31" s="10" t="str">
        <f>'Occ T2'!A23</f>
        <v>53 Skilled construction and building trades</v>
      </c>
      <c r="B31" s="10">
        <f>'Occ T2'!B23</f>
        <v>10.656801644880462</v>
      </c>
      <c r="C31" s="10">
        <f>'Occ T2'!C23</f>
        <v>10.48758786202473</v>
      </c>
      <c r="D31" s="10">
        <f>'Occ T2'!D23</f>
        <v>9.2520667618556107</v>
      </c>
      <c r="E31" s="10">
        <f>'Occ T2'!E23</f>
        <v>9.1222660102569613</v>
      </c>
      <c r="F31" s="10">
        <f>'Occ T2'!F23</f>
        <v>7.9579316861206371</v>
      </c>
      <c r="H31" s="11">
        <f t="shared" ref="H31:H32" si="16">C31-B31</f>
        <v>-0.16921378285573141</v>
      </c>
      <c r="I31" s="31">
        <f t="shared" si="5"/>
        <v>-1.2355211001691195</v>
      </c>
      <c r="J31" s="11">
        <f t="shared" ref="J31:J32" si="17">E31-D31</f>
        <v>-0.12980075159864946</v>
      </c>
      <c r="K31" s="11">
        <f t="shared" ref="K31:K32" si="18">F31-E31</f>
        <v>-1.1643343241363242</v>
      </c>
      <c r="L31" s="31">
        <f t="shared" si="4"/>
        <v>-1.2941350757349737</v>
      </c>
    </row>
    <row r="32" spans="1:12" x14ac:dyDescent="0.2">
      <c r="A32" s="10" t="str">
        <f>'Occ T2'!A24</f>
        <v>54 Textiles, printing and other skilled trades</v>
      </c>
      <c r="B32" s="10">
        <f>'Occ T2'!B24</f>
        <v>6.7914841652563451</v>
      </c>
      <c r="C32" s="10">
        <f>'Occ T2'!C24</f>
        <v>5.8559567322297639</v>
      </c>
      <c r="D32" s="10">
        <f>'Occ T2'!D24</f>
        <v>5.7697879934135932</v>
      </c>
      <c r="E32" s="10">
        <f>'Occ T2'!E24</f>
        <v>5.4767735440858702</v>
      </c>
      <c r="F32" s="10">
        <f>'Occ T2'!F24</f>
        <v>5.0671770329444561</v>
      </c>
      <c r="H32" s="11">
        <f t="shared" si="16"/>
        <v>-0.93552743302658126</v>
      </c>
      <c r="I32" s="31">
        <f t="shared" si="5"/>
        <v>-8.6168738816170709E-2</v>
      </c>
      <c r="J32" s="11">
        <f t="shared" si="17"/>
        <v>-0.29301444932772291</v>
      </c>
      <c r="K32" s="11">
        <f t="shared" si="18"/>
        <v>-0.40959651114141415</v>
      </c>
      <c r="L32" s="31">
        <f t="shared" si="4"/>
        <v>-0.70261096046913707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27.630202034521737</v>
      </c>
      <c r="C34" s="31">
        <f>'Occ T1'!C13</f>
        <v>28.297558181401531</v>
      </c>
      <c r="D34" s="31">
        <f>'Occ T1'!D13</f>
        <v>27.605216955060982</v>
      </c>
      <c r="E34" s="31">
        <f>'Occ T1'!E13</f>
        <v>28.92817143504001</v>
      </c>
      <c r="F34" s="31">
        <f>'Occ T1'!F13</f>
        <v>31.266208676939733</v>
      </c>
      <c r="H34" s="31">
        <f t="shared" ref="H34:K36" si="19">C34-B34</f>
        <v>0.6673561468797935</v>
      </c>
      <c r="I34" s="31">
        <f t="shared" si="5"/>
        <v>-0.69234122634054884</v>
      </c>
      <c r="J34" s="31">
        <f t="shared" si="19"/>
        <v>1.3229544799790283</v>
      </c>
      <c r="K34" s="31">
        <f t="shared" si="19"/>
        <v>2.3380372418997233</v>
      </c>
      <c r="L34" s="31">
        <f t="shared" si="4"/>
        <v>3.6609917218787515</v>
      </c>
    </row>
    <row r="35" spans="1:12" x14ac:dyDescent="0.2">
      <c r="A35" s="10" t="str">
        <f>'Occ T2'!A25</f>
        <v>61 Caring personal service occupations</v>
      </c>
      <c r="B35" s="10">
        <f>'Occ T2'!B25</f>
        <v>21.757851123422402</v>
      </c>
      <c r="C35" s="10">
        <f>'Occ T2'!C25</f>
        <v>21.433339264211902</v>
      </c>
      <c r="D35" s="10">
        <f>'Occ T2'!D25</f>
        <v>20.938179782148264</v>
      </c>
      <c r="E35" s="10">
        <f>'Occ T2'!E25</f>
        <v>22.697369883831378</v>
      </c>
      <c r="F35" s="10">
        <f>'Occ T2'!F25</f>
        <v>25.214420622043729</v>
      </c>
      <c r="G35" s="10"/>
      <c r="H35" s="11">
        <f t="shared" si="19"/>
        <v>-0.32451185921049941</v>
      </c>
      <c r="I35" s="31">
        <f t="shared" si="5"/>
        <v>-0.49515948206363802</v>
      </c>
      <c r="J35" s="11">
        <f t="shared" si="19"/>
        <v>1.7591901016831137</v>
      </c>
      <c r="K35" s="11">
        <f t="shared" si="19"/>
        <v>2.517050738212351</v>
      </c>
      <c r="L35" s="31">
        <f t="shared" si="4"/>
        <v>4.2762408398954648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5.5692188120519122</v>
      </c>
      <c r="C36" s="10">
        <f>'Occ T2'!C26</f>
        <v>6.6048926446344787</v>
      </c>
      <c r="D36" s="10">
        <f>'Occ T2'!D26</f>
        <v>6.3325438769304263</v>
      </c>
      <c r="E36" s="10">
        <f>'Occ T2'!E26</f>
        <v>5.9533607186826636</v>
      </c>
      <c r="F36" s="10">
        <f>'Occ T2'!F26</f>
        <v>5.75340391912356</v>
      </c>
      <c r="G36" s="10"/>
      <c r="H36" s="11">
        <f t="shared" si="19"/>
        <v>1.0356738325825665</v>
      </c>
      <c r="I36" s="31">
        <f t="shared" si="5"/>
        <v>-0.27234876770405236</v>
      </c>
      <c r="J36" s="11">
        <f t="shared" si="19"/>
        <v>-0.37918315824776272</v>
      </c>
      <c r="K36" s="11">
        <f t="shared" si="19"/>
        <v>-0.19995679955910362</v>
      </c>
      <c r="L36" s="31">
        <f t="shared" si="4"/>
        <v>-0.57913995780686633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0.30313209904742583</v>
      </c>
      <c r="C37" s="10">
        <f>'Occ T2'!C27</f>
        <v>0.25932627255514901</v>
      </c>
      <c r="D37" s="10">
        <f>'Occ T2'!D27</f>
        <v>0.33449329598229283</v>
      </c>
      <c r="E37" s="10">
        <f>'Occ T2'!E27</f>
        <v>0.27744083252596918</v>
      </c>
      <c r="F37" s="10">
        <f>'Occ T2'!F27</f>
        <v>0.29838413577244421</v>
      </c>
      <c r="G37" s="10"/>
      <c r="H37" s="11">
        <f t="shared" ref="H37" si="20">C37-B37</f>
        <v>-4.3805826492276823E-2</v>
      </c>
      <c r="I37" s="31">
        <f t="shared" ref="I37" si="21">D37-C37</f>
        <v>7.516702342714382E-2</v>
      </c>
      <c r="J37" s="11">
        <f t="shared" ref="J37" si="22">E37-D37</f>
        <v>-5.7052463456323643E-2</v>
      </c>
      <c r="K37" s="11">
        <f t="shared" ref="K37" si="23">F37-E37</f>
        <v>2.0943303246475031E-2</v>
      </c>
      <c r="L37" s="31">
        <f t="shared" ref="L37" si="24">F37-D37</f>
        <v>-3.6109160209848612E-2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23.179688050952816</v>
      </c>
      <c r="C39" s="31">
        <f>'Occ T1'!C14</f>
        <v>23.752796154054096</v>
      </c>
      <c r="D39" s="31">
        <f>'Occ T1'!D14</f>
        <v>23.564629745741932</v>
      </c>
      <c r="E39" s="31">
        <f>'Occ T1'!E14</f>
        <v>23.421705609462713</v>
      </c>
      <c r="F39" s="31">
        <f>'Occ T1'!F14</f>
        <v>23.458363451544855</v>
      </c>
      <c r="H39" s="31">
        <f>C39-B39</f>
        <v>0.57310810310127991</v>
      </c>
      <c r="I39" s="31">
        <f t="shared" si="5"/>
        <v>-0.18816640831216347</v>
      </c>
      <c r="J39" s="31">
        <f>E39-D39</f>
        <v>-0.14292413627921974</v>
      </c>
      <c r="K39" s="31">
        <f>F39-E39</f>
        <v>3.6657842082142622E-2</v>
      </c>
      <c r="L39" s="31">
        <f t="shared" si="4"/>
        <v>-0.10626629419707712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18.650408037149205</v>
      </c>
      <c r="C40" s="126">
        <f>'Occ T2'!C28</f>
        <v>18.887416246572549</v>
      </c>
      <c r="D40" s="126">
        <f>'Occ T2'!D28</f>
        <v>18.294150543504074</v>
      </c>
      <c r="E40" s="126">
        <f>'Occ T2'!E28</f>
        <v>16.63593867715807</v>
      </c>
      <c r="F40" s="126">
        <f>'Occ T2'!F28</f>
        <v>15.619433164597496</v>
      </c>
      <c r="G40"/>
      <c r="H40" s="11">
        <f>C40-B40</f>
        <v>0.23700820942334389</v>
      </c>
      <c r="I40" s="31">
        <f t="shared" si="5"/>
        <v>-0.59326570306847515</v>
      </c>
      <c r="J40" s="11">
        <f t="shared" ref="J40" si="25">E40-D40</f>
        <v>-1.6582118663460044</v>
      </c>
      <c r="K40" s="11">
        <f t="shared" ref="K40" si="26">F40-E40</f>
        <v>-1.016505512560574</v>
      </c>
      <c r="L40" s="31">
        <f t="shared" si="4"/>
        <v>-2.6747173789065783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4.5292800138036116</v>
      </c>
      <c r="C41" s="126">
        <f>'Occ T2'!C29</f>
        <v>4.8653799074815467</v>
      </c>
      <c r="D41" s="126">
        <f>'Occ T2'!D29</f>
        <v>5.2704792022378566</v>
      </c>
      <c r="E41" s="126">
        <f>'Occ T2'!E29</f>
        <v>6.7857669323046412</v>
      </c>
      <c r="F41" s="126">
        <f>'Occ T2'!F29</f>
        <v>7.8389302869473605</v>
      </c>
      <c r="G41"/>
      <c r="H41" s="11">
        <f t="shared" ref="H41" si="27">C41-B41</f>
        <v>0.33609989367793514</v>
      </c>
      <c r="I41" s="31">
        <f t="shared" si="5"/>
        <v>0.4050992947563099</v>
      </c>
      <c r="J41" s="11">
        <f t="shared" ref="J41" si="28">E41-D41</f>
        <v>1.5152877300667846</v>
      </c>
      <c r="K41" s="11">
        <f t="shared" ref="K41" si="29">F41-E41</f>
        <v>1.0531633546427193</v>
      </c>
      <c r="L41" s="31">
        <f t="shared" si="4"/>
        <v>2.5684510847095039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23.296162382146896</v>
      </c>
      <c r="C43" s="31">
        <f>'Occ T1'!C15</f>
        <v>22.730214615162438</v>
      </c>
      <c r="D43" s="31">
        <f>'Occ T1'!D15</f>
        <v>21.42248594983888</v>
      </c>
      <c r="E43" s="31">
        <f>'Occ T1'!E15</f>
        <v>23.679126160481768</v>
      </c>
      <c r="F43" s="31">
        <f>'Occ T1'!F15</f>
        <v>22.439729300156301</v>
      </c>
      <c r="H43" s="31">
        <f t="shared" ref="H43:K45" si="30">C43-B43</f>
        <v>-0.5659477669844577</v>
      </c>
      <c r="I43" s="31">
        <f t="shared" si="5"/>
        <v>-1.3077286653235589</v>
      </c>
      <c r="J43" s="31">
        <f t="shared" si="30"/>
        <v>2.2566402106428889</v>
      </c>
      <c r="K43" s="31">
        <f t="shared" si="30"/>
        <v>-1.239396860325467</v>
      </c>
      <c r="L43" s="31">
        <f t="shared" si="4"/>
        <v>1.0172433503174219</v>
      </c>
    </row>
    <row r="44" spans="1:12" x14ac:dyDescent="0.2">
      <c r="A44" s="10" t="str">
        <f>'Occ T2'!A30</f>
        <v>81 Process, plant and machine operatives</v>
      </c>
      <c r="B44" s="10">
        <f>'Occ T2'!B30</f>
        <v>12.43029917434724</v>
      </c>
      <c r="C44" s="10">
        <f>'Occ T2'!C30</f>
        <v>12.13202999782802</v>
      </c>
      <c r="D44" s="10">
        <f>'Occ T2'!D30</f>
        <v>11.32990172766587</v>
      </c>
      <c r="E44" s="10">
        <f>'Occ T2'!E30</f>
        <v>13.208796892851009</v>
      </c>
      <c r="F44" s="10">
        <f>'Occ T2'!F30</f>
        <v>12.369176600298784</v>
      </c>
      <c r="H44" s="11">
        <f t="shared" si="30"/>
        <v>-0.29826917651922003</v>
      </c>
      <c r="I44" s="31">
        <f t="shared" si="5"/>
        <v>-0.80212827016215016</v>
      </c>
      <c r="J44" s="11">
        <f t="shared" si="30"/>
        <v>1.8788951651851384</v>
      </c>
      <c r="K44" s="11">
        <f t="shared" si="30"/>
        <v>-0.83962029255222426</v>
      </c>
      <c r="L44" s="31">
        <f t="shared" si="4"/>
        <v>1.0392748726329142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10.865863207799656</v>
      </c>
      <c r="C45" s="10">
        <f>'Occ T2'!C31</f>
        <v>10.598184617334416</v>
      </c>
      <c r="D45" s="10">
        <f>'Occ T2'!D31</f>
        <v>10.092584222173008</v>
      </c>
      <c r="E45" s="10">
        <f>'Occ T2'!E31</f>
        <v>10.47032926763076</v>
      </c>
      <c r="F45" s="10">
        <f>'Occ T2'!F31</f>
        <v>10.070552699857519</v>
      </c>
      <c r="H45" s="11">
        <f t="shared" si="30"/>
        <v>-0.26767859046523945</v>
      </c>
      <c r="I45" s="31">
        <f t="shared" si="5"/>
        <v>-0.50560039516140876</v>
      </c>
      <c r="J45" s="11">
        <f t="shared" si="30"/>
        <v>0.37774504545775223</v>
      </c>
      <c r="K45" s="11">
        <f t="shared" si="30"/>
        <v>-0.399776567773241</v>
      </c>
      <c r="L45" s="31">
        <f t="shared" si="4"/>
        <v>-2.2031522315488772E-2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33.014864053250065</v>
      </c>
      <c r="C47" s="31">
        <f>'Occ T1'!C16</f>
        <v>32.394912815920854</v>
      </c>
      <c r="D47" s="31">
        <f>'Occ T1'!D16</f>
        <v>29.839982100064546</v>
      </c>
      <c r="E47" s="31">
        <f>'Occ T1'!E16</f>
        <v>28.490928990164072</v>
      </c>
      <c r="F47" s="31">
        <f>'Occ T1'!F16</f>
        <v>26.009876234287912</v>
      </c>
      <c r="H47" s="31">
        <f t="shared" ref="H47:K49" si="31">C47-B47</f>
        <v>-0.61995123732921087</v>
      </c>
      <c r="I47" s="31">
        <f t="shared" si="5"/>
        <v>-2.5549307158563082</v>
      </c>
      <c r="J47" s="31">
        <f t="shared" si="31"/>
        <v>-1.3490531099004741</v>
      </c>
      <c r="K47" s="31">
        <f t="shared" si="31"/>
        <v>-2.4810527558761599</v>
      </c>
      <c r="L47" s="31">
        <f t="shared" si="4"/>
        <v>-3.830105865776634</v>
      </c>
    </row>
    <row r="48" spans="1:12" x14ac:dyDescent="0.2">
      <c r="A48" s="10" t="str">
        <f>'Occ T2'!A32</f>
        <v>91 Elementary trades and related occupations</v>
      </c>
      <c r="B48" s="10">
        <f>'Occ T2'!B32</f>
        <v>6.6615203830112906</v>
      </c>
      <c r="C48" s="10">
        <f>'Occ T2'!C32</f>
        <v>5.854249512180389</v>
      </c>
      <c r="D48" s="10">
        <f>'Occ T2'!D32</f>
        <v>5.4124530717085744</v>
      </c>
      <c r="E48" s="10">
        <f>'Occ T2'!E32</f>
        <v>4.3626949643349846</v>
      </c>
      <c r="F48" s="10">
        <f>'Occ T2'!F32</f>
        <v>3.9480785967155696</v>
      </c>
      <c r="H48" s="11">
        <f t="shared" si="31"/>
        <v>-0.80727087083090154</v>
      </c>
      <c r="I48" s="31">
        <f t="shared" si="5"/>
        <v>-0.44179644047181466</v>
      </c>
      <c r="J48" s="11">
        <f t="shared" si="31"/>
        <v>-1.0497581073735898</v>
      </c>
      <c r="K48" s="11">
        <f t="shared" si="31"/>
        <v>-0.414616367619415</v>
      </c>
      <c r="L48" s="31">
        <f t="shared" si="4"/>
        <v>-1.4643744749930048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26.353343670238772</v>
      </c>
      <c r="C49" s="10">
        <f>'Occ T2'!C33</f>
        <v>26.540663303740462</v>
      </c>
      <c r="D49" s="10">
        <f>'Occ T2'!D33</f>
        <v>24.42752902835597</v>
      </c>
      <c r="E49" s="10">
        <f>'Occ T2'!E33</f>
        <v>24.128234025829087</v>
      </c>
      <c r="F49" s="10">
        <f>'Occ T2'!F33</f>
        <v>22.061797637572344</v>
      </c>
      <c r="H49" s="11">
        <f t="shared" si="31"/>
        <v>0.18731963350169067</v>
      </c>
      <c r="I49" s="31">
        <f t="shared" si="5"/>
        <v>-2.1131342753844926</v>
      </c>
      <c r="J49" s="11">
        <f t="shared" si="31"/>
        <v>-0.29929500252688257</v>
      </c>
      <c r="K49" s="11">
        <f t="shared" si="31"/>
        <v>-2.0664363882567436</v>
      </c>
      <c r="L49" s="31">
        <f t="shared" si="4"/>
        <v>-2.3657313907836262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272.09100000000007</v>
      </c>
      <c r="C51" s="34">
        <f>'Occ T1'!C18</f>
        <v>283.63700000000011</v>
      </c>
      <c r="D51" s="34">
        <f>'Occ T1'!D18</f>
        <v>287.06000000000006</v>
      </c>
      <c r="E51" s="34">
        <f>'Occ T1'!E18</f>
        <v>289.02700000000016</v>
      </c>
      <c r="F51" s="34">
        <f>'Occ T1'!F18</f>
        <v>295.64899999999994</v>
      </c>
      <c r="G51" s="24"/>
      <c r="H51" s="34">
        <f>C51-B51</f>
        <v>11.546000000000049</v>
      </c>
      <c r="I51" s="205">
        <f>D51-C51</f>
        <v>3.422999999999945</v>
      </c>
      <c r="J51" s="34">
        <f>E51-D51</f>
        <v>1.9670000000000982</v>
      </c>
      <c r="K51" s="34">
        <f>F51-E51</f>
        <v>6.6219999999997867</v>
      </c>
      <c r="L51" s="205">
        <f>F51-D51</f>
        <v>8.5889999999998849</v>
      </c>
    </row>
    <row r="53" spans="1:12" ht="15.75" x14ac:dyDescent="0.25">
      <c r="A53" s="19" t="str">
        <f>CONCATENATE(A1," (Continued)")</f>
        <v>Occupation Table 3  Employment Change by Occupation in Occupation Group (SOC 2020), 2015-2035, Humber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3.9595696290253724</v>
      </c>
      <c r="C59" s="44">
        <f>IF(AND(D$5-C$5 &lt;&gt; 0,D7 &lt;&gt; 0,C7 &lt;&gt; 0),(EXP(LN(D7/C7)/(D$5-C$5))-1)*100,0)</f>
        <v>6.4375024004550196</v>
      </c>
      <c r="D59" s="44">
        <f>IF(AND(E$5-D$5 &lt;&gt; 0,E7 &lt;&gt; 0,D7 &lt;&gt; 0),(EXP(LN(E7/D7)/(E$5-D$5))-1)*100,0)</f>
        <v>6.001447876369248E-2</v>
      </c>
      <c r="E59" s="44">
        <f>IF(AND(F$5-E$5 &lt;&gt; 0,F7 &lt;&gt; 0,E7 &lt;&gt; 0),(EXP(LN(F7/E7)/(F$5-E$5))-1)*100,0)</f>
        <v>1.0413373741804399</v>
      </c>
      <c r="F59" s="44">
        <f>IF(AND(F$5-D$5 &lt;&gt; 0,F7 &lt;&gt; 0,D7 &lt;&gt; 0),(EXP(LN(F7/D7)/(F$5-D$5))-1)*100,0)</f>
        <v>0.71316502473344201</v>
      </c>
      <c r="H59" s="44">
        <f>(B7/B$51)*100</f>
        <v>8.4959105607955117</v>
      </c>
      <c r="I59" s="44">
        <f>(C7/C$51)*100</f>
        <v>9.5196091359614048</v>
      </c>
      <c r="J59" s="44">
        <f>(D7/D$51)*100</f>
        <v>10.011611648866671</v>
      </c>
      <c r="K59" s="44">
        <f>(E7/E$51)*100</f>
        <v>9.9733501629989298</v>
      </c>
      <c r="L59" s="44">
        <f>(F7/F$51)*100</f>
        <v>10.814188283594971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4.6660255618608426</v>
      </c>
      <c r="C60" s="44">
        <f t="shared" si="32"/>
        <v>8.8100289779781349</v>
      </c>
      <c r="D60" s="44">
        <f t="shared" si="32"/>
        <v>-1.6860268330014638</v>
      </c>
      <c r="E60" s="44">
        <f t="shared" si="32"/>
        <v>0.83811296204061581</v>
      </c>
      <c r="F60" s="44">
        <f>IF(AND(F$5-D$5 &lt;&gt; 0,F8 &lt;&gt; 0,D8 &lt;&gt; 0),(EXP(LN(F8/D8)/(F$5-D$5))-1)*100,0)</f>
        <v>-1.0386620966951199E-2</v>
      </c>
      <c r="H60" s="44">
        <f t="shared" ref="H60:L60" si="33">(B8/B$51)*100</f>
        <v>5.5595851667793506</v>
      </c>
      <c r="I60" s="44">
        <f t="shared" si="33"/>
        <v>6.4005399684367026</v>
      </c>
      <c r="J60" s="44">
        <f t="shared" si="33"/>
        <v>6.8813831956395806</v>
      </c>
      <c r="K60" s="44">
        <f t="shared" si="33"/>
        <v>6.2774931300102104</v>
      </c>
      <c r="L60" s="44">
        <f t="shared" si="33"/>
        <v>6.671067664873644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2.5811073176666532</v>
      </c>
      <c r="C61" s="44">
        <f>IF(AND(D$5-C$5 &lt;&gt; 0,D9 &lt;&gt; 0,C9 &lt;&gt; 0),(EXP(LN(D9/C9)/(D$5-C$5))-1)*100,0)</f>
        <v>1.5689180985344997</v>
      </c>
      <c r="D61" s="44">
        <f t="shared" si="34"/>
        <v>3.5192156056157442</v>
      </c>
      <c r="E61" s="44">
        <f t="shared" si="34"/>
        <v>1.3783086410696255</v>
      </c>
      <c r="F61" s="44">
        <f>IF(AND(F$5-D$5 &lt;&gt; 0,F9 &lt;&gt; 0,D9 &lt;&gt; 0),(EXP(LN(F9/D9)/(F$5-D$5))-1)*100,0)</f>
        <v>2.0869788969577252</v>
      </c>
      <c r="H61" s="44">
        <f t="shared" ref="H61:L61" si="35">(B9/B$51)*100</f>
        <v>2.9363253940161615</v>
      </c>
      <c r="I61" s="44">
        <f t="shared" si="35"/>
        <v>3.1190691675247009</v>
      </c>
      <c r="J61" s="44">
        <f t="shared" si="35"/>
        <v>3.1302284532270894</v>
      </c>
      <c r="K61" s="44">
        <f t="shared" si="35"/>
        <v>3.695857032988719</v>
      </c>
      <c r="L61" s="44">
        <f t="shared" si="35"/>
        <v>4.1431206187213272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3.5734550788250496</v>
      </c>
      <c r="C63" s="44">
        <f t="shared" si="36"/>
        <v>7.8084326373461854</v>
      </c>
      <c r="D63" s="44">
        <f t="shared" si="36"/>
        <v>1.251150528569922</v>
      </c>
      <c r="E63" s="44">
        <f t="shared" si="36"/>
        <v>1.0379689658132296</v>
      </c>
      <c r="F63" s="44">
        <f>IF(AND(F$5-D$5 &lt;&gt; 0,F11 &lt;&gt; 0,D11 &lt;&gt; 0),(EXP(LN(F11/D11)/(F$5-D$5))-1)*100,0)</f>
        <v>1.1089795680037096</v>
      </c>
      <c r="H63" s="44">
        <f>(B11/B$51)*100</f>
        <v>16.770992080263177</v>
      </c>
      <c r="I63" s="44">
        <f>(C11/C$51)*100</f>
        <v>18.51415534503051</v>
      </c>
      <c r="J63" s="44">
        <f>(D11/D$51)*100</f>
        <v>19.721813077573238</v>
      </c>
      <c r="K63" s="44">
        <f>(E11/E$51)*100</f>
        <v>20.843993926881193</v>
      </c>
      <c r="L63" s="44">
        <f>(F11/F$51)*100</f>
        <v>22.593786182440908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4.7831190793762079</v>
      </c>
      <c r="C64" s="44">
        <f t="shared" si="36"/>
        <v>9.6352589391056185</v>
      </c>
      <c r="D64" s="49">
        <f t="shared" si="36"/>
        <v>0.88064800621105999</v>
      </c>
      <c r="E64" s="49">
        <f t="shared" si="36"/>
        <v>0.99876255426321059</v>
      </c>
      <c r="F64" s="44">
        <f>IF(AND(F$5-D$5 &lt;&gt; 0,F12 &lt;&gt; 0,D12 &lt;&gt; 0),(EXP(LN(F12/D12)/(F$5-D$5))-1)*100,0)</f>
        <v>0.95937568039257126</v>
      </c>
      <c r="H64" s="40">
        <f t="shared" ref="H64:L67" si="37">(B12/B$11)*100</f>
        <v>23.202691239105118</v>
      </c>
      <c r="I64" s="40">
        <f t="shared" si="37"/>
        <v>24.305792873398357</v>
      </c>
      <c r="J64" s="40">
        <f t="shared" si="37"/>
        <v>24.717657331678776</v>
      </c>
      <c r="K64" s="40">
        <f t="shared" si="37"/>
        <v>24.26871542880103</v>
      </c>
      <c r="L64" s="40">
        <f t="shared" si="37"/>
        <v>24.174708243531029</v>
      </c>
    </row>
    <row r="65" spans="1:12" x14ac:dyDescent="0.2">
      <c r="A65" t="str">
        <f>A13</f>
        <v>22 Health professionals</v>
      </c>
      <c r="B65" s="49">
        <f t="shared" si="36"/>
        <v>2.8093627753339456</v>
      </c>
      <c r="C65" s="44">
        <f t="shared" si="36"/>
        <v>1.3408597822120782</v>
      </c>
      <c r="D65" s="49">
        <f t="shared" si="36"/>
        <v>1.5126039502345145</v>
      </c>
      <c r="E65" s="49">
        <f t="shared" si="36"/>
        <v>1.054911923809132</v>
      </c>
      <c r="F65" s="44">
        <f>IF(AND(F$5-D$5 &lt;&gt; 0,F13 &lt;&gt; 0,D13 &lt;&gt; 0),(EXP(LN(F13/D13)/(F$5-D$5))-1)*100,0)</f>
        <v>1.2072461824123026</v>
      </c>
      <c r="H65" s="40">
        <f t="shared" si="37"/>
        <v>24.607372656727584</v>
      </c>
      <c r="I65" s="40">
        <f t="shared" si="37"/>
        <v>23.889224936553855</v>
      </c>
      <c r="J65" s="40">
        <f t="shared" si="37"/>
        <v>22.456078206282911</v>
      </c>
      <c r="K65" s="40">
        <f t="shared" si="37"/>
        <v>22.747512846078301</v>
      </c>
      <c r="L65" s="40">
        <f t="shared" si="37"/>
        <v>22.785686724614223</v>
      </c>
    </row>
    <row r="66" spans="1:12" x14ac:dyDescent="0.2">
      <c r="A66" t="str">
        <f>A14</f>
        <v>23 Teaching and other educational professionals</v>
      </c>
      <c r="B66" s="49">
        <f t="shared" si="36"/>
        <v>0.89676061332206736</v>
      </c>
      <c r="C66" s="44">
        <f t="shared" si="36"/>
        <v>4.6902419878003698</v>
      </c>
      <c r="D66" s="49">
        <f t="shared" si="36"/>
        <v>0.51995345414714844</v>
      </c>
      <c r="E66" s="49">
        <f t="shared" si="36"/>
        <v>0.74412679944455551</v>
      </c>
      <c r="F66" s="44">
        <f>IF(AND(F$5-D$5 &lt;&gt; 0,F14 &lt;&gt; 0,D14 &lt;&gt; 0),(EXP(LN(F14/D14)/(F$5-D$5))-1)*100,0)</f>
        <v>0.66934685739377109</v>
      </c>
      <c r="H66" s="40">
        <f t="shared" si="37"/>
        <v>25.51770047228948</v>
      </c>
      <c r="I66" s="40">
        <f t="shared" si="37"/>
        <v>22.980346431918989</v>
      </c>
      <c r="J66" s="40">
        <f t="shared" si="37"/>
        <v>22.315675778479672</v>
      </c>
      <c r="K66" s="40">
        <f t="shared" si="37"/>
        <v>21.521453686654386</v>
      </c>
      <c r="L66" s="40">
        <f t="shared" si="37"/>
        <v>20.90368713429481</v>
      </c>
    </row>
    <row r="67" spans="1:12" x14ac:dyDescent="0.2">
      <c r="A67" t="str">
        <f>A15</f>
        <v>24 Business, media and public service professionals</v>
      </c>
      <c r="B67" s="49">
        <f t="shared" si="36"/>
        <v>5.6025891276703099</v>
      </c>
      <c r="C67" s="44">
        <f t="shared" si="36"/>
        <v>14.114147787265562</v>
      </c>
      <c r="D67" s="49">
        <f t="shared" si="36"/>
        <v>1.8750870362801875</v>
      </c>
      <c r="E67" s="49">
        <f t="shared" si="36"/>
        <v>1.2522322920486939</v>
      </c>
      <c r="F67" s="44">
        <f>IF(AND(F$5-D$5 &lt;&gt; 0,F15 &lt;&gt; 0,D15 &lt;&gt; 0),(EXP(LN(F15/D15)/(F$5-D$5))-1)*100,0)</f>
        <v>1.4594262667591895</v>
      </c>
      <c r="H67" s="40">
        <f t="shared" si="37"/>
        <v>26.672235631877811</v>
      </c>
      <c r="I67" s="40">
        <f t="shared" si="37"/>
        <v>28.824635758128792</v>
      </c>
      <c r="J67" s="40">
        <f t="shared" si="37"/>
        <v>30.510588683558641</v>
      </c>
      <c r="K67" s="40">
        <f t="shared" si="37"/>
        <v>31.462318038466286</v>
      </c>
      <c r="L67" s="40">
        <f t="shared" si="37"/>
        <v>32.135917897559928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2.7337450833079702</v>
      </c>
      <c r="C69" s="44">
        <f t="shared" si="39"/>
        <v>8.882104611917141</v>
      </c>
      <c r="D69" s="44">
        <f t="shared" si="39"/>
        <v>-0.76465028948087266</v>
      </c>
      <c r="E69" s="44">
        <f t="shared" si="39"/>
        <v>0.72412408196571576</v>
      </c>
      <c r="F69" s="44">
        <f t="shared" ref="F69:F74" si="40">IF(AND(F$5-D$5 &lt;&gt; 0,F17 &lt;&gt; 0,D17 &lt;&gt; 0),(EXP(LN(F17/D17)/(F$5-D$5))-1)*100,0)</f>
        <v>0.22540066457155117</v>
      </c>
      <c r="H69" s="44">
        <f>(B17/B$51)*100</f>
        <v>10.608327820233034</v>
      </c>
      <c r="I69" s="44">
        <f>(C17/C$51)*100</f>
        <v>11.335761673875682</v>
      </c>
      <c r="J69" s="44">
        <f>(D17/D$51)*100</f>
        <v>12.195438380746761</v>
      </c>
      <c r="K69" s="44">
        <f>(E17/E$51)*100</f>
        <v>11.656380190765647</v>
      </c>
      <c r="L69" s="44">
        <f>(F17/F$51)*100</f>
        <v>12.247873677956326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4.9040172827486739</v>
      </c>
      <c r="C70" s="44">
        <f t="shared" si="39"/>
        <v>13.095185728928627</v>
      </c>
      <c r="D70" s="49">
        <f t="shared" si="39"/>
        <v>-2.9154441247145613</v>
      </c>
      <c r="E70" s="49">
        <f t="shared" si="39"/>
        <v>0.57740972583959493</v>
      </c>
      <c r="F70" s="44">
        <f t="shared" si="40"/>
        <v>-0.60061886472558834</v>
      </c>
      <c r="H70" s="40">
        <f t="shared" ref="H70:L74" si="41">(B18/B$17)*100</f>
        <v>14.763452999317281</v>
      </c>
      <c r="I70" s="40">
        <f t="shared" si="41"/>
        <v>16.051068332420037</v>
      </c>
      <c r="J70" s="40">
        <f t="shared" si="41"/>
        <v>16.672147922497857</v>
      </c>
      <c r="K70" s="40">
        <f t="shared" si="41"/>
        <v>14.942053031848381</v>
      </c>
      <c r="L70" s="40">
        <f t="shared" si="41"/>
        <v>14.725828754110209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2.2804985622310481</v>
      </c>
      <c r="C71" s="44">
        <f t="shared" si="39"/>
        <v>3.6753028045036773</v>
      </c>
      <c r="D71" s="49">
        <f t="shared" si="39"/>
        <v>0.12959204595572871</v>
      </c>
      <c r="E71" s="49">
        <f t="shared" si="39"/>
        <v>1.1119112670348263</v>
      </c>
      <c r="F71" s="44">
        <f t="shared" si="40"/>
        <v>0.78340538876966459</v>
      </c>
      <c r="H71" s="40">
        <f t="shared" si="41"/>
        <v>16.271352039370377</v>
      </c>
      <c r="I71" s="40">
        <f t="shared" si="41"/>
        <v>15.986099268010644</v>
      </c>
      <c r="J71" s="40">
        <f t="shared" si="41"/>
        <v>15.221635255684246</v>
      </c>
      <c r="K71" s="40">
        <f t="shared" si="41"/>
        <v>15.919943504997008</v>
      </c>
      <c r="L71" s="40">
        <f t="shared" si="41"/>
        <v>16.543588755589912</v>
      </c>
    </row>
    <row r="72" spans="1:12" x14ac:dyDescent="0.2">
      <c r="A72" t="str">
        <f t="shared" si="38"/>
        <v>33 Protective service occupations</v>
      </c>
      <c r="B72" s="49">
        <f t="shared" si="39"/>
        <v>-0.51939197971515583</v>
      </c>
      <c r="C72" s="44">
        <f t="shared" si="39"/>
        <v>9.7403229429328988</v>
      </c>
      <c r="D72" s="49">
        <f t="shared" si="39"/>
        <v>3.2058719476840025</v>
      </c>
      <c r="E72" s="49">
        <f t="shared" si="39"/>
        <v>1.2367042000752004</v>
      </c>
      <c r="F72" s="44">
        <f t="shared" si="40"/>
        <v>1.8888830142726354</v>
      </c>
      <c r="H72" s="40">
        <f t="shared" si="41"/>
        <v>11.890909652103884</v>
      </c>
      <c r="I72" s="40">
        <f t="shared" si="41"/>
        <v>10.454814273908363</v>
      </c>
      <c r="J72" s="40">
        <f t="shared" si="41"/>
        <v>10.537220040119566</v>
      </c>
      <c r="K72" s="40">
        <f t="shared" si="41"/>
        <v>12.820827695458082</v>
      </c>
      <c r="L72" s="40">
        <f t="shared" si="41"/>
        <v>13.488419080410855</v>
      </c>
    </row>
    <row r="73" spans="1:12" x14ac:dyDescent="0.2">
      <c r="A73" t="str">
        <f t="shared" si="38"/>
        <v>34 Culture, media and sports occupations</v>
      </c>
      <c r="B73" s="49">
        <f t="shared" si="39"/>
        <v>5.3148577493973503</v>
      </c>
      <c r="C73" s="44">
        <f t="shared" si="39"/>
        <v>8.244890594879827</v>
      </c>
      <c r="D73" s="49">
        <f t="shared" si="39"/>
        <v>-1.8220157267600845</v>
      </c>
      <c r="E73" s="49">
        <f t="shared" si="39"/>
        <v>0.78822466319636852</v>
      </c>
      <c r="F73" s="44">
        <f t="shared" si="40"/>
        <v>-8.9476628564211236E-2</v>
      </c>
      <c r="H73" s="40">
        <f t="shared" si="41"/>
        <v>11.201310944187439</v>
      </c>
      <c r="I73" s="40">
        <f t="shared" si="41"/>
        <v>12.370149661611224</v>
      </c>
      <c r="J73" s="40">
        <f t="shared" si="41"/>
        <v>12.297755462533946</v>
      </c>
      <c r="K73" s="40">
        <f t="shared" si="41"/>
        <v>11.656398502655318</v>
      </c>
      <c r="L73" s="40">
        <f t="shared" si="41"/>
        <v>11.730792331587889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2.3196761424162604</v>
      </c>
      <c r="C74" s="44">
        <f t="shared" si="39"/>
        <v>9.2038282035959984</v>
      </c>
      <c r="D74" s="49">
        <f t="shared" si="39"/>
        <v>-1.0337351985905574</v>
      </c>
      <c r="E74" s="49">
        <f t="shared" si="39"/>
        <v>0.46184469924366311</v>
      </c>
      <c r="F74" s="44">
        <f t="shared" si="40"/>
        <v>-3.9176461582168809E-2</v>
      </c>
      <c r="H74" s="40">
        <f t="shared" si="41"/>
        <v>45.872974365021037</v>
      </c>
      <c r="I74" s="40">
        <f t="shared" si="41"/>
        <v>45.137868464049745</v>
      </c>
      <c r="J74" s="40">
        <f t="shared" si="41"/>
        <v>45.271241319164382</v>
      </c>
      <c r="K74" s="40">
        <f t="shared" si="41"/>
        <v>44.660777265041226</v>
      </c>
      <c r="L74" s="40">
        <f t="shared" si="41"/>
        <v>43.511371078301124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-1.1644929665011183</v>
      </c>
      <c r="C76" s="44">
        <f t="shared" si="42"/>
        <v>7.6006588150031584</v>
      </c>
      <c r="D76" s="44">
        <f t="shared" si="42"/>
        <v>-1.0332074686557502</v>
      </c>
      <c r="E76" s="44">
        <f t="shared" si="42"/>
        <v>-0.67248062494940086</v>
      </c>
      <c r="F76" s="44">
        <f>IF(AND(F$5-D$5 &lt;&gt; 0,F24 &lt;&gt; 0,D24 &lt;&gt; 0),(EXP(LN(F24/D24)/(F$5-D$5))-1)*100,0)</f>
        <v>-0.79286876151343222</v>
      </c>
      <c r="H76" s="44">
        <f>(B24/B$51)*100</f>
        <v>12.382191053665899</v>
      </c>
      <c r="I76" s="44">
        <f>(C24/C$51)*100</f>
        <v>11.334458393525368</v>
      </c>
      <c r="J76" s="44">
        <f>(D24/D$51)*100</f>
        <v>12.050523271614418</v>
      </c>
      <c r="K76" s="44">
        <f>(E24/E$51)*100</f>
        <v>11.362859774443789</v>
      </c>
      <c r="L76" s="44">
        <f>(F24/F$51)*100</f>
        <v>10.383542443043453</v>
      </c>
    </row>
    <row r="77" spans="1:12" x14ac:dyDescent="0.2">
      <c r="A77" t="str">
        <f>A25</f>
        <v>41 Administrative occupations</v>
      </c>
      <c r="B77" s="49">
        <f t="shared" si="42"/>
        <v>-0.82410591883766982</v>
      </c>
      <c r="C77" s="44">
        <f t="shared" si="42"/>
        <v>9.1792898238499898</v>
      </c>
      <c r="D77" s="49">
        <f t="shared" si="42"/>
        <v>-1.6218123314842958</v>
      </c>
      <c r="E77" s="49">
        <f t="shared" si="42"/>
        <v>-0.3226939699319531</v>
      </c>
      <c r="F77" s="44">
        <f>IF(AND(F$5-D$5 &lt;&gt; 0,F25 &lt;&gt; 0,D25 &lt;&gt; 0),(EXP(LN(F25/D25)/(F$5-D$5))-1)*100,0)</f>
        <v>-0.75762846774740655</v>
      </c>
      <c r="H77" s="40">
        <f t="shared" ref="H77:L78" si="43">(B25/B$24)*100</f>
        <v>80.394327735497114</v>
      </c>
      <c r="I77" s="40">
        <f t="shared" si="43"/>
        <v>81.507566533866438</v>
      </c>
      <c r="J77" s="40">
        <f t="shared" si="43"/>
        <v>82.703380513102658</v>
      </c>
      <c r="K77" s="40">
        <f t="shared" si="43"/>
        <v>80.273070279994272</v>
      </c>
      <c r="L77" s="40">
        <f t="shared" si="43"/>
        <v>83.145145566953303</v>
      </c>
    </row>
    <row r="78" spans="1:12" x14ac:dyDescent="0.2">
      <c r="A78" t="str">
        <f>A26</f>
        <v>42 Secretarial and related occupations</v>
      </c>
      <c r="B78" s="49">
        <f t="shared" si="42"/>
        <v>-2.5984033363975034</v>
      </c>
      <c r="C78" s="44">
        <f t="shared" si="42"/>
        <v>0.64265773733815923</v>
      </c>
      <c r="D78" s="49">
        <f t="shared" si="42"/>
        <v>1.6036122454128776</v>
      </c>
      <c r="E78" s="49">
        <f t="shared" si="42"/>
        <v>-2.2231278243961206</v>
      </c>
      <c r="F78" s="44">
        <f>IF(AND(F$5-D$5 &lt;&gt; 0,F26 &lt;&gt; 0,D26 &lt;&gt; 0),(EXP(LN(F26/D26)/(F$5-D$5))-1)*100,0)</f>
        <v>-0.96383614748428714</v>
      </c>
      <c r="H78" s="40">
        <f t="shared" si="43"/>
        <v>19.605672264502882</v>
      </c>
      <c r="I78" s="40">
        <f t="shared" si="43"/>
        <v>18.492433466133555</v>
      </c>
      <c r="J78" s="40">
        <f t="shared" si="43"/>
        <v>17.296619486897352</v>
      </c>
      <c r="K78" s="40">
        <f t="shared" si="43"/>
        <v>19.726929720005728</v>
      </c>
      <c r="L78" s="40">
        <f t="shared" si="43"/>
        <v>16.854854433046693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-0.7659933399025709</v>
      </c>
      <c r="C80" s="44">
        <f t="shared" si="44"/>
        <v>-9.1030307604232146</v>
      </c>
      <c r="D80" s="44">
        <f t="shared" si="44"/>
        <v>-0.52419905202817363</v>
      </c>
      <c r="E80" s="44">
        <f t="shared" si="44"/>
        <v>-0.75508803962314186</v>
      </c>
      <c r="F80" s="44">
        <f>IF(AND(F$5-D$5 &lt;&gt; 0,F28 &lt;&gt; 0,D28 &lt;&gt; 0),(EXP(LN(F28/D28)/(F$5-D$5))-1)*100,0)</f>
        <v>-0.67818465042960296</v>
      </c>
      <c r="H80" s="44">
        <f>(B28/B$51)*100</f>
        <v>12.373060007447936</v>
      </c>
      <c r="I80" s="44">
        <f>(C28/C$51)*100</f>
        <v>11.509872682314287</v>
      </c>
      <c r="J80" s="44">
        <f>(D28/D$51)*100</f>
        <v>10.337371528707319</v>
      </c>
      <c r="K80" s="44">
        <f>(E28/E$51)*100</f>
        <v>10.000727962421418</v>
      </c>
      <c r="L80" s="44">
        <f>(F28/F$51)*100</f>
        <v>9.0630864506242617</v>
      </c>
    </row>
    <row r="81" spans="1:12" x14ac:dyDescent="0.2">
      <c r="A81" t="str">
        <f>A29</f>
        <v>51 Skilled agricultural and related trades</v>
      </c>
      <c r="B81" s="49">
        <f t="shared" si="44"/>
        <v>-0.37411446793644831</v>
      </c>
      <c r="C81" s="44">
        <f t="shared" si="44"/>
        <v>-17.846161956680952</v>
      </c>
      <c r="D81" s="49">
        <f t="shared" si="44"/>
        <v>0.11019140353798473</v>
      </c>
      <c r="E81" s="49">
        <f t="shared" si="44"/>
        <v>0.7992168126015553</v>
      </c>
      <c r="F81" s="44">
        <f>IF(AND(F$5-D$5 &lt;&gt; 0,F29 &lt;&gt; 0,D29 &lt;&gt; 0),(EXP(LN(F29/D29)/(F$5-D$5))-1)*100,0)</f>
        <v>0.56901635559787334</v>
      </c>
      <c r="H81" s="40">
        <f t="shared" ref="H81:L84" si="45">(B29/B$28)*100</f>
        <v>13.36013435579598</v>
      </c>
      <c r="I81" s="40">
        <f t="shared" si="45"/>
        <v>13.572426467824227</v>
      </c>
      <c r="J81" s="40">
        <f t="shared" si="45"/>
        <v>12.266931837447915</v>
      </c>
      <c r="K81" s="40">
        <f t="shared" si="45"/>
        <v>12.663104402269386</v>
      </c>
      <c r="L81" s="40">
        <f t="shared" si="45"/>
        <v>14.79208033890454</v>
      </c>
    </row>
    <row r="82" spans="1:12" x14ac:dyDescent="0.2">
      <c r="A82" t="str">
        <f>A30</f>
        <v>52 Skilled metal, electrical and electronic trades</v>
      </c>
      <c r="B82" s="49">
        <f t="shared" si="44"/>
        <v>0.32255907910081483</v>
      </c>
      <c r="C82" s="44">
        <f t="shared" si="44"/>
        <v>-7.2386970385993727</v>
      </c>
      <c r="D82" s="49">
        <f t="shared" si="44"/>
        <v>-0.67547157120035894</v>
      </c>
      <c r="E82" s="49">
        <f t="shared" si="44"/>
        <v>-0.81778910062625387</v>
      </c>
      <c r="F82" s="44">
        <f>IF(AND(F$5-D$5 &lt;&gt; 0,F30 &lt;&gt; 0,D30 &lt;&gt; 0),(EXP(LN(F30/D30)/(F$5-D$5))-1)*100,0)</f>
        <v>-0.77037259639370914</v>
      </c>
      <c r="H82" s="40">
        <f t="shared" si="45"/>
        <v>34.812221214221879</v>
      </c>
      <c r="I82" s="40">
        <f t="shared" si="45"/>
        <v>36.365037101356364</v>
      </c>
      <c r="J82" s="40">
        <f t="shared" si="45"/>
        <v>37.110898767929015</v>
      </c>
      <c r="K82" s="40">
        <f t="shared" si="45"/>
        <v>36.82958355946657</v>
      </c>
      <c r="L82" s="40">
        <f t="shared" si="45"/>
        <v>36.597561612458975</v>
      </c>
    </row>
    <row r="83" spans="1:12" x14ac:dyDescent="0.2">
      <c r="A83" t="str">
        <f>A31</f>
        <v>53 Skilled construction and building trades</v>
      </c>
      <c r="B83" s="49">
        <f t="shared" si="44"/>
        <v>-0.39934774912719906</v>
      </c>
      <c r="C83" s="44">
        <f t="shared" si="44"/>
        <v>-11.78079379571072</v>
      </c>
      <c r="D83" s="49">
        <f t="shared" si="44"/>
        <v>-0.28217555467552335</v>
      </c>
      <c r="E83" s="49">
        <f t="shared" si="44"/>
        <v>-1.3562105756878884</v>
      </c>
      <c r="F83" s="44">
        <f>IF(AND(F$5-D$5 &lt;&gt; 0,F31 &lt;&gt; 0,D31 &lt;&gt; 0),(EXP(LN(F31/D31)/(F$5-D$5))-1)*100,0)</f>
        <v>-0.99949044445415414</v>
      </c>
      <c r="H83" s="40">
        <f t="shared" si="45"/>
        <v>31.654509355345255</v>
      </c>
      <c r="I83" s="40">
        <f t="shared" si="45"/>
        <v>32.124931430028127</v>
      </c>
      <c r="J83" s="40">
        <f t="shared" si="45"/>
        <v>31.178552748603177</v>
      </c>
      <c r="K83" s="40">
        <f t="shared" si="45"/>
        <v>31.559688167228778</v>
      </c>
      <c r="L83" s="40">
        <f t="shared" si="45"/>
        <v>29.699399592933283</v>
      </c>
    </row>
    <row r="84" spans="1:12" x14ac:dyDescent="0.2">
      <c r="A84" t="str">
        <f>A32</f>
        <v>54 Textiles, printing and other skilled trades</v>
      </c>
      <c r="B84" s="49">
        <f t="shared" si="44"/>
        <v>-3.6374482991894164</v>
      </c>
      <c r="C84" s="44">
        <f t="shared" si="44"/>
        <v>-1.4714715759752584</v>
      </c>
      <c r="D84" s="49">
        <f t="shared" si="44"/>
        <v>-1.0369695841848547</v>
      </c>
      <c r="E84" s="49">
        <f t="shared" si="44"/>
        <v>-0.77430959751579875</v>
      </c>
      <c r="F84" s="44">
        <f>IF(AND(F$5-D$5 &lt;&gt; 0,F32 &lt;&gt; 0,D32 &lt;&gt; 0),(EXP(LN(F32/D32)/(F$5-D$5))-1)*100,0)</f>
        <v>-0.86194029425630259</v>
      </c>
      <c r="H84" s="40">
        <f t="shared" si="45"/>
        <v>20.173135074636889</v>
      </c>
      <c r="I84" s="40">
        <f t="shared" si="45"/>
        <v>17.937605000791283</v>
      </c>
      <c r="J84" s="40">
        <f t="shared" si="45"/>
        <v>19.44361664601988</v>
      </c>
      <c r="K84" s="40">
        <f t="shared" si="45"/>
        <v>18.947623871035269</v>
      </c>
      <c r="L84" s="40">
        <f t="shared" si="45"/>
        <v>18.910958455703199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0.59843517468629592</v>
      </c>
      <c r="C86" s="44">
        <f t="shared" si="46"/>
        <v>-2.4466465336065224</v>
      </c>
      <c r="D86" s="44">
        <f t="shared" si="46"/>
        <v>0.94061898347510553</v>
      </c>
      <c r="E86" s="44">
        <f t="shared" si="46"/>
        <v>0.78024828468843399</v>
      </c>
      <c r="F86" s="44">
        <f>IF(AND(F$5-D$5 &lt;&gt; 0,F34 &lt;&gt; 0,D34 &lt;&gt; 0),(EXP(LN(F34/D34)/(F$5-D$5))-1)*100,0)</f>
        <v>0.83367685416433357</v>
      </c>
      <c r="H86" s="44">
        <f>(B34/B$51)*100</f>
        <v>10.154765146411211</v>
      </c>
      <c r="I86" s="44">
        <f>(C34/C$51)*100</f>
        <v>9.9766808214025389</v>
      </c>
      <c r="J86" s="44">
        <f>(D34/D$51)*100</f>
        <v>9.6165320682299793</v>
      </c>
      <c r="K86" s="44">
        <f>(E34/E$51)*100</f>
        <v>10.008812821999328</v>
      </c>
      <c r="L86" s="44">
        <f>(F34/F$51)*100</f>
        <v>10.575448818341933</v>
      </c>
    </row>
    <row r="87" spans="1:12" x14ac:dyDescent="0.2">
      <c r="A87" t="str">
        <f>A35</f>
        <v>61 Caring personal service occupations</v>
      </c>
      <c r="B87" s="49">
        <f t="shared" si="46"/>
        <v>-0.37497132774615416</v>
      </c>
      <c r="C87" s="44">
        <f t="shared" si="46"/>
        <v>-2.3102302257232754</v>
      </c>
      <c r="D87" s="49">
        <f t="shared" si="46"/>
        <v>1.6265826786405535</v>
      </c>
      <c r="E87" s="49">
        <f t="shared" si="46"/>
        <v>1.0572197297955555</v>
      </c>
      <c r="F87" s="44">
        <f>IF(AND(F$5-D$5 &lt;&gt; 0,F35 &lt;&gt; 0,D35 &lt;&gt; 0),(EXP(LN(F35/D35)/(F$5-D$5))-1)*100,0)</f>
        <v>1.2466520655409319</v>
      </c>
      <c r="H87" s="40">
        <f t="shared" ref="H87:L89" si="47">(B35/B$34)*100</f>
        <v>78.746623337164522</v>
      </c>
      <c r="I87" s="40">
        <f t="shared" si="47"/>
        <v>75.742716480388367</v>
      </c>
      <c r="J87" s="40">
        <f t="shared" si="47"/>
        <v>75.848633308094975</v>
      </c>
      <c r="K87" s="40">
        <f t="shared" si="47"/>
        <v>78.46112891995169</v>
      </c>
      <c r="L87" s="40">
        <f t="shared" si="47"/>
        <v>80.644317584435882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4.356107239765783</v>
      </c>
      <c r="C88" s="44">
        <f t="shared" si="46"/>
        <v>-4.1234397341082696</v>
      </c>
      <c r="D88" s="49">
        <f t="shared" si="46"/>
        <v>-1.2273290177455487</v>
      </c>
      <c r="E88" s="49">
        <f t="shared" si="46"/>
        <v>-0.34105927886388665</v>
      </c>
      <c r="F88" s="44">
        <f>IF(AND(F$5-D$5 &lt;&gt; 0,F36 &lt;&gt; 0,D36 &lt;&gt; 0),(EXP(LN(F36/D36)/(F$5-D$5))-1)*100,0)</f>
        <v>-0.63736261333448008</v>
      </c>
      <c r="H88" s="40">
        <f t="shared" si="47"/>
        <v>20.156272491578662</v>
      </c>
      <c r="I88" s="40">
        <f t="shared" si="47"/>
        <v>23.340857194439909</v>
      </c>
      <c r="J88" s="40">
        <f t="shared" si="47"/>
        <v>22.939663496357539</v>
      </c>
      <c r="K88" s="40">
        <f t="shared" si="47"/>
        <v>20.579803089356343</v>
      </c>
      <c r="L88" s="40">
        <f t="shared" si="47"/>
        <v>18.401348172946086</v>
      </c>
    </row>
    <row r="89" spans="1:12" x14ac:dyDescent="0.2">
      <c r="A89" t="str">
        <f>A37</f>
        <v>63 Community and civil enforcement occupations</v>
      </c>
      <c r="B89" s="49">
        <f t="shared" si="46"/>
        <v>-3.8268927791393015</v>
      </c>
      <c r="C89" s="44">
        <f t="shared" si="46"/>
        <v>28.985502581948609</v>
      </c>
      <c r="D89" s="49">
        <f t="shared" si="46"/>
        <v>-3.6711019518337662</v>
      </c>
      <c r="E89" s="49">
        <f t="shared" si="46"/>
        <v>0.73039454628016642</v>
      </c>
      <c r="F89" s="44">
        <f>IF(AND(F$5-D$5 &lt;&gt; 0,F37 &lt;&gt; 0,D37 &lt;&gt; 0),(EXP(LN(F37/D37)/(F$5-D$5))-1)*100,0)</f>
        <v>-0.75867498749238038</v>
      </c>
      <c r="H89" s="40">
        <f t="shared" si="47"/>
        <v>1.0971041712568239</v>
      </c>
      <c r="I89" s="40">
        <f t="shared" si="47"/>
        <v>0.91642632517172551</v>
      </c>
      <c r="J89" s="40">
        <f t="shared" si="47"/>
        <v>1.2117031955474951</v>
      </c>
      <c r="K89" s="40">
        <f t="shared" si="47"/>
        <v>0.95906799069197868</v>
      </c>
      <c r="L89" s="40">
        <f t="shared" si="47"/>
        <v>0.95433424261802557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0.61246484816033231</v>
      </c>
      <c r="C91" s="44">
        <f t="shared" si="48"/>
        <v>-0.79218634762732165</v>
      </c>
      <c r="D91" s="44">
        <f t="shared" si="48"/>
        <v>-0.12159932093727122</v>
      </c>
      <c r="E91" s="44">
        <f t="shared" si="48"/>
        <v>1.5640214230150384E-2</v>
      </c>
      <c r="F91" s="44">
        <f t="shared" ref="F91:F93" si="49">IF(AND(F$5-D$5 &lt;&gt; 0,F39 &lt;&gt; 0,D39 &lt;&gt; 0),(EXP(LN(F39/D39)/(F$5-D$5))-1)*100,0)</f>
        <v>-3.0127237618648994E-2</v>
      </c>
      <c r="H91" s="44">
        <f>(B39/B$51)*100</f>
        <v>8.5190939983140979</v>
      </c>
      <c r="I91" s="44">
        <f>(C39/C$51)*100</f>
        <v>8.3743644708039113</v>
      </c>
      <c r="J91" s="44">
        <f>(D39/D$51)*100</f>
        <v>8.2089562271796588</v>
      </c>
      <c r="K91" s="44">
        <f>(E39/E$51)*100</f>
        <v>8.1036393172481116</v>
      </c>
      <c r="L91" s="44">
        <f>(F39/F$51)*100</f>
        <v>7.9345316410827911</v>
      </c>
    </row>
    <row r="92" spans="1:12" s="30" customFormat="1" x14ac:dyDescent="0.2">
      <c r="A92" t="str">
        <f>A40</f>
        <v>71 Sales occupations</v>
      </c>
      <c r="B92" s="49">
        <f t="shared" si="48"/>
        <v>0.3161955653995463</v>
      </c>
      <c r="C92" s="44">
        <f t="shared" si="48"/>
        <v>-3.1410633160379176</v>
      </c>
      <c r="D92" s="49">
        <f t="shared" si="48"/>
        <v>-1.8823783530641403</v>
      </c>
      <c r="E92" s="49">
        <f t="shared" si="48"/>
        <v>-0.62851136263128993</v>
      </c>
      <c r="F92" s="44">
        <f t="shared" si="49"/>
        <v>-1.0482373718011861</v>
      </c>
      <c r="G92"/>
      <c r="H92" s="40">
        <f>(B40/B$34)*100</f>
        <v>67.500078406401101</v>
      </c>
      <c r="I92" s="40">
        <f t="shared" ref="H92:L93" si="50">(C40/C$34)*100</f>
        <v>66.745745783062787</v>
      </c>
      <c r="J92" s="40">
        <f t="shared" si="50"/>
        <v>66.27062766174032</v>
      </c>
      <c r="K92" s="40">
        <f t="shared" si="50"/>
        <v>57.507743669575149</v>
      </c>
      <c r="L92" s="40">
        <f t="shared" si="50"/>
        <v>49.956274922829216</v>
      </c>
    </row>
    <row r="93" spans="1:12" s="30" customFormat="1" x14ac:dyDescent="0.2">
      <c r="A93" t="str">
        <f>A41</f>
        <v>72 Customer service occupations</v>
      </c>
      <c r="B93" s="49">
        <f t="shared" si="48"/>
        <v>1.8056536323849182</v>
      </c>
      <c r="C93" s="44">
        <f t="shared" si="48"/>
        <v>8.3261595694384294</v>
      </c>
      <c r="D93" s="49">
        <f t="shared" si="48"/>
        <v>5.1840204960765357</v>
      </c>
      <c r="E93" s="49">
        <f t="shared" si="48"/>
        <v>1.4532084965081404</v>
      </c>
      <c r="F93" s="44">
        <f t="shared" si="49"/>
        <v>2.6818725114841735</v>
      </c>
      <c r="G93"/>
      <c r="H93" s="40">
        <f t="shared" si="50"/>
        <v>16.392496906626441</v>
      </c>
      <c r="I93" s="40">
        <f t="shared" si="50"/>
        <v>17.193638674729538</v>
      </c>
      <c r="J93" s="40">
        <f t="shared" si="50"/>
        <v>19.092330304151432</v>
      </c>
      <c r="K93" s="40">
        <f t="shared" si="50"/>
        <v>23.457296454228015</v>
      </c>
      <c r="L93" s="40">
        <f t="shared" si="50"/>
        <v>25.071572853439477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-0.61295279802060509</v>
      </c>
      <c r="C95" s="44">
        <f t="shared" si="51"/>
        <v>-5.7532614076209576</v>
      </c>
      <c r="D95" s="44">
        <f t="shared" si="51"/>
        <v>2.0232516147685287</v>
      </c>
      <c r="E95" s="44">
        <f t="shared" si="51"/>
        <v>-0.53616636976105969</v>
      </c>
      <c r="F95" s="44">
        <f>IF(AND(F$5-D$5 &lt;&gt; 0,F43 &lt;&gt; 0,D43 &lt;&gt; 0),(EXP(LN(F43/D43)/(F$5-D$5))-1)*100,0)</f>
        <v>0.30975810605959886</v>
      </c>
      <c r="H95" s="44">
        <f>(B43/B$51)*100</f>
        <v>8.5619011221050645</v>
      </c>
      <c r="I95" s="44">
        <f>(C43/C$51)*100</f>
        <v>8.0138397371155499</v>
      </c>
      <c r="J95" s="44">
        <f>(D43/D$51)*100</f>
        <v>7.4627206680968703</v>
      </c>
      <c r="K95" s="44">
        <f>(E43/E$51)*100</f>
        <v>8.1927038513639747</v>
      </c>
      <c r="L95" s="44">
        <f>(F43/F$51)*100</f>
        <v>7.5899899205328971</v>
      </c>
    </row>
    <row r="96" spans="1:12" x14ac:dyDescent="0.2">
      <c r="A96" t="str">
        <f>A44</f>
        <v>81 Process, plant and machine operatives</v>
      </c>
      <c r="B96" s="49">
        <f t="shared" si="51"/>
        <v>-0.60535806774952849</v>
      </c>
      <c r="C96" s="44">
        <f t="shared" si="51"/>
        <v>-6.6116574910031867</v>
      </c>
      <c r="D96" s="49">
        <f t="shared" si="51"/>
        <v>3.1163243391905349</v>
      </c>
      <c r="E96" s="49">
        <f t="shared" si="51"/>
        <v>-0.65460227275956351</v>
      </c>
      <c r="F96" s="44">
        <f>IF(AND(F$5-D$5 &lt;&gt; 0,F44 &lt;&gt; 0,D44 &lt;&gt; 0),(EXP(LN(F44/D44)/(F$5-D$5))-1)*100,0)</f>
        <v>0.58679640174559289</v>
      </c>
      <c r="H96" s="40">
        <f>(B44/B$43)*100</f>
        <v>53.357711757165838</v>
      </c>
      <c r="I96" s="40">
        <f t="shared" ref="H96:L97" si="52">(C44/C$43)*100</f>
        <v>53.374023093188114</v>
      </c>
      <c r="J96" s="40">
        <f t="shared" si="52"/>
        <v>52.887894309722185</v>
      </c>
      <c r="K96" s="40">
        <f t="shared" si="52"/>
        <v>55.782450768370182</v>
      </c>
      <c r="L96" s="40">
        <f t="shared" si="52"/>
        <v>55.121772793456238</v>
      </c>
    </row>
    <row r="97" spans="1:12" x14ac:dyDescent="0.2">
      <c r="A97" t="str">
        <f>A45</f>
        <v>82 Transport and mobile machine drivers and operatives</v>
      </c>
      <c r="B97" s="49">
        <f t="shared" si="51"/>
        <v>-0.62164313154718931</v>
      </c>
      <c r="C97" s="44">
        <f t="shared" si="51"/>
        <v>-4.7706320791435104</v>
      </c>
      <c r="D97" s="49">
        <f t="shared" si="51"/>
        <v>0.73759803807764701</v>
      </c>
      <c r="E97" s="49">
        <f t="shared" si="51"/>
        <v>-0.38854203504973261</v>
      </c>
      <c r="F97" s="44">
        <f>IF(AND(F$5-D$5 &lt;&gt; 0,F45 &lt;&gt; 0,D45 &lt;&gt; 0),(EXP(LN(F45/D45)/(F$5-D$5))-1)*100,0)</f>
        <v>-1.4567790303665618E-2</v>
      </c>
      <c r="H97" s="40">
        <f t="shared" si="52"/>
        <v>46.642288242834155</v>
      </c>
      <c r="I97" s="40">
        <f t="shared" si="52"/>
        <v>46.625976906811879</v>
      </c>
      <c r="J97" s="40">
        <f t="shared" si="52"/>
        <v>47.112105690277808</v>
      </c>
      <c r="K97" s="40">
        <f t="shared" si="52"/>
        <v>44.21754923162981</v>
      </c>
      <c r="L97" s="40">
        <f t="shared" si="52"/>
        <v>44.87822720654377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-0.47279099044454931</v>
      </c>
      <c r="C99" s="44">
        <f t="shared" si="53"/>
        <v>-7.8868269545107612</v>
      </c>
      <c r="D99" s="44">
        <f t="shared" si="53"/>
        <v>-0.92100096196592318</v>
      </c>
      <c r="E99" s="44">
        <f t="shared" si="53"/>
        <v>-0.90695645675493708</v>
      </c>
      <c r="F99" s="44">
        <f>IF(AND(F$5-D$5 &lt;&gt; 0,F47 &lt;&gt; 0,D47 &lt;&gt; 0),(EXP(LN(F47/D47)/(F$5-D$5))-1)*100,0)</f>
        <v>-0.91163817967985228</v>
      </c>
      <c r="H99" s="44">
        <f>(B47/B$51)*100</f>
        <v>12.133758210764068</v>
      </c>
      <c r="I99" s="44">
        <f>(C47/C$51)*100</f>
        <v>11.421257739970752</v>
      </c>
      <c r="J99" s="44">
        <f>(D47/D$51)*100</f>
        <v>10.395033128985069</v>
      </c>
      <c r="K99" s="44">
        <f>(E47/E$51)*100</f>
        <v>9.857531991877595</v>
      </c>
      <c r="L99" s="44">
        <f>(F47/F$51)*100</f>
        <v>8.7975525823824583</v>
      </c>
    </row>
    <row r="100" spans="1:12" x14ac:dyDescent="0.2">
      <c r="A100" t="str">
        <f>A48</f>
        <v>91 Elementary trades and related occupations</v>
      </c>
      <c r="B100" s="49">
        <f t="shared" si="53"/>
        <v>-3.1779069336968613</v>
      </c>
      <c r="C100" s="44">
        <f t="shared" si="53"/>
        <v>-7.546593966529958</v>
      </c>
      <c r="D100" s="49">
        <f t="shared" si="53"/>
        <v>-4.2205936440146257</v>
      </c>
      <c r="E100" s="49">
        <f t="shared" si="53"/>
        <v>-0.99363993279528717</v>
      </c>
      <c r="F100" s="44">
        <f>IF(AND(F$5-D$5 &lt;&gt; 0,F48 &lt;&gt; 0,D48 &lt;&gt; 0),(EXP(LN(F48/D48)/(F$5-D$5))-1)*100,0)</f>
        <v>-2.0811938674386021</v>
      </c>
      <c r="H100" s="40">
        <f t="shared" ref="H100:L101" si="54">(B48/B$47)*100</f>
        <v>20.177337008769278</v>
      </c>
      <c r="I100" s="40">
        <f t="shared" si="54"/>
        <v>18.071508774992754</v>
      </c>
      <c r="J100" s="40">
        <f t="shared" si="54"/>
        <v>18.138258439829517</v>
      </c>
      <c r="K100" s="40">
        <f t="shared" si="54"/>
        <v>15.312575331752498</v>
      </c>
      <c r="L100" s="40">
        <f t="shared" si="54"/>
        <v>15.17915180046476</v>
      </c>
    </row>
    <row r="101" spans="1:12" x14ac:dyDescent="0.2">
      <c r="A101" t="str">
        <f>A49</f>
        <v>92 Elementary administration and service occupations</v>
      </c>
      <c r="B101" s="49">
        <f t="shared" si="53"/>
        <v>0.17722835798656966</v>
      </c>
      <c r="C101" s="44">
        <f t="shared" si="53"/>
        <v>-7.9618743932698965</v>
      </c>
      <c r="D101" s="49">
        <f t="shared" si="53"/>
        <v>-0.24625716948561971</v>
      </c>
      <c r="E101" s="49">
        <f t="shared" si="53"/>
        <v>-0.89135558130830628</v>
      </c>
      <c r="F101" s="44">
        <f>IF(AND(F$5-D$5 &lt;&gt; 0,F49 &lt;&gt; 0,D49 &lt;&gt; 0),(EXP(LN(F49/D49)/(F$5-D$5))-1)*100,0)</f>
        <v>-0.6767876472417389</v>
      </c>
      <c r="H101" s="40">
        <f t="shared" si="54"/>
        <v>79.822662991230715</v>
      </c>
      <c r="I101" s="40">
        <f t="shared" si="54"/>
        <v>81.928491225007235</v>
      </c>
      <c r="J101" s="40">
        <f t="shared" si="54"/>
        <v>81.861741560170472</v>
      </c>
      <c r="K101" s="40">
        <f t="shared" si="54"/>
        <v>84.687424668247502</v>
      </c>
      <c r="L101" s="40">
        <f t="shared" si="54"/>
        <v>84.820848199535249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1.0443830639741414</v>
      </c>
      <c r="C103" s="206">
        <f t="shared" ref="C103" si="56">IF(AND(D$5-C$5 &lt;&gt; 0,D51 &lt;&gt; 0,C51 &lt;&gt; 0),(EXP(LN(D51/C51)/(D$5-C$5))-1)*100,0)</f>
        <v>1.2068242154584796</v>
      </c>
      <c r="D103" s="50">
        <f>IF(AND(E$5-D$5 &lt;&gt; 0,E51 &lt;&gt; 0,D51 &lt;&gt; 0),(EXP(LN(E51/D51)/(E$5-D$5))-1)*100,0)</f>
        <v>0.13667043324574468</v>
      </c>
      <c r="E103" s="50">
        <f>IF(AND(F$5-E$5 &lt;&gt; 0,F51 &lt;&gt; 0,E51 &lt;&gt; 0),(EXP(LN(F51/E51)/(F$5-E$5))-1)*100,0)</f>
        <v>0.22678507450624164</v>
      </c>
      <c r="F103" s="206">
        <f>IF(AND(F$5-D$5 &lt;&gt; 0,F51 &lt;&gt; 0,D51 &lt;&gt; 0),(EXP(LN(F51/D51)/(F$5-D$5))-1)*100,0)</f>
        <v>0.19673785372678054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Humber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4.7720001050525243</v>
      </c>
      <c r="C9" s="330">
        <v>10.355130771089094</v>
      </c>
      <c r="D9" s="330">
        <f>SUM(B9:C9)</f>
        <v>15.127130876141617</v>
      </c>
      <c r="E9" s="331"/>
      <c r="F9" s="330">
        <v>6.5808631057484526</v>
      </c>
      <c r="G9" s="330">
        <v>13.172835495654535</v>
      </c>
      <c r="H9" s="330">
        <f>SUM(F9:G9)</f>
        <v>19.753698601402988</v>
      </c>
      <c r="I9" s="331"/>
      <c r="J9" s="330">
        <v>7.7334760268007861</v>
      </c>
      <c r="K9" s="330">
        <v>11.989468813721551</v>
      </c>
      <c r="L9" s="330">
        <f>SUM(J9:K9)</f>
        <v>19.722944840522338</v>
      </c>
      <c r="M9" s="236"/>
      <c r="N9" s="328">
        <f>IF(B9&gt;0,(EXP(LN(F9/B9)/($F$6-$B$6))-1)*100,0)</f>
        <v>6.6391027808744507</v>
      </c>
      <c r="O9" s="328">
        <f>IF(F9&gt;0,(EXP(LN(J9/F9)/($J$6-$F$6))-1)*100,0)</f>
        <v>1.0817593853236662</v>
      </c>
      <c r="P9" s="328"/>
      <c r="Q9" s="328">
        <f>IF(C9&gt;0,(EXP(LN(G9/C9)/($F$6-$B$6))-1)*100,0)</f>
        <v>4.931223337990609</v>
      </c>
      <c r="R9" s="328">
        <f>IF(G9&gt;0,(EXP(LN(K9/G9)/($J$6-$F$6))-1)*100,0)</f>
        <v>-0.62555604367526829</v>
      </c>
      <c r="S9" s="327"/>
      <c r="T9" s="328">
        <f>IF(D9&gt;0,(EXP(LN(H9/D9)/($F$6-$B$6))-1)*100,0)</f>
        <v>5.4820039052831504</v>
      </c>
      <c r="U9" s="328">
        <f>IF(H9&gt;0,(EXP(LN(L9/H9)/($J$6-$F$6))-1)*100,0)</f>
        <v>-1.0386620966940097E-2</v>
      </c>
    </row>
    <row r="10" spans="1:21" x14ac:dyDescent="0.2">
      <c r="A10" s="329" t="str">
        <f>name!D5</f>
        <v>12 Other managers and proprietors</v>
      </c>
      <c r="B10" s="330">
        <v>3.2642445881900848</v>
      </c>
      <c r="C10" s="330">
        <v>4.7252325396424268</v>
      </c>
      <c r="D10" s="330">
        <f t="shared" ref="D10:D33" si="0">SUM(B10:C10)</f>
        <v>7.9894771278325116</v>
      </c>
      <c r="E10" s="331"/>
      <c r="F10" s="330">
        <v>3.8337330518433577</v>
      </c>
      <c r="G10" s="330">
        <v>5.1519007459903285</v>
      </c>
      <c r="H10" s="330">
        <f t="shared" ref="H10:H33" si="1">SUM(F10:G10)</f>
        <v>8.9856337978336853</v>
      </c>
      <c r="I10" s="331"/>
      <c r="J10" s="330">
        <v>5.128018988353837</v>
      </c>
      <c r="K10" s="330">
        <v>7.121075689689591</v>
      </c>
      <c r="L10" s="330">
        <f t="shared" ref="L10:L33" si="2">SUM(J10:K10)</f>
        <v>12.249094678043427</v>
      </c>
      <c r="M10" s="236"/>
      <c r="N10" s="328">
        <f t="shared" ref="N10:N36" si="3">IF(B10&gt;0,(EXP(LN(F10/B10)/($F$6-$B$6))-1)*100,0)</f>
        <v>3.2684920166407672</v>
      </c>
      <c r="O10" s="328">
        <f t="shared" ref="O10:O34" si="4">IF(F10&gt;0,(EXP(LN(J10/F10)/($J$6-$F$6))-1)*100,0)</f>
        <v>1.9581273792733445</v>
      </c>
      <c r="P10" s="328"/>
      <c r="Q10" s="328">
        <f t="shared" ref="Q10:Q34" si="5">IF(C10&gt;0,(EXP(LN(G10/C10)/($F$6-$B$6))-1)*100,0)</f>
        <v>1.7440123378079875</v>
      </c>
      <c r="R10" s="328">
        <f t="shared" ref="R10:R34" si="6">IF(G10&gt;0,(EXP(LN(K10/G10)/($J$6-$F$6))-1)*100,0)</f>
        <v>2.181406018951515</v>
      </c>
      <c r="S10" s="327"/>
      <c r="T10" s="328">
        <f t="shared" ref="T10:T34" si="7">IF(D10&gt;0,(EXP(LN(H10/D10)/($F$6-$B$6))-1)*100,0)</f>
        <v>2.3778657119880586</v>
      </c>
      <c r="U10" s="328">
        <f t="shared" ref="U10:U34" si="8">IF(H10&gt;0,(EXP(LN(L10/H10)/($J$6-$F$6))-1)*100,0)</f>
        <v>2.0869788969577252</v>
      </c>
    </row>
    <row r="11" spans="1:21" x14ac:dyDescent="0.2">
      <c r="A11" s="329" t="str">
        <f>name!D6</f>
        <v>21 Science, research, engineering and technology professionals</v>
      </c>
      <c r="B11" s="330">
        <v>2.3220565711671406</v>
      </c>
      <c r="C11" s="330">
        <v>8.2658790389286612</v>
      </c>
      <c r="D11" s="330">
        <f t="shared" si="0"/>
        <v>10.587935610095801</v>
      </c>
      <c r="E11" s="331"/>
      <c r="F11" s="330">
        <v>3.3461871518498034</v>
      </c>
      <c r="G11" s="330">
        <v>10.647328115688012</v>
      </c>
      <c r="H11" s="330">
        <f t="shared" si="1"/>
        <v>13.993515267537816</v>
      </c>
      <c r="I11" s="331"/>
      <c r="J11" s="330">
        <v>4.81022982479052</v>
      </c>
      <c r="K11" s="330">
        <v>11.338065015458927</v>
      </c>
      <c r="L11" s="330">
        <f t="shared" si="2"/>
        <v>16.148294840249449</v>
      </c>
      <c r="M11" s="236"/>
      <c r="N11" s="328">
        <f t="shared" si="3"/>
        <v>7.580977554315127</v>
      </c>
      <c r="O11" s="328">
        <f t="shared" si="4"/>
        <v>2.4489959890167778</v>
      </c>
      <c r="P11" s="328"/>
      <c r="Q11" s="328">
        <f t="shared" si="5"/>
        <v>5.1938423093973674</v>
      </c>
      <c r="R11" s="328">
        <f t="shared" si="6"/>
        <v>0.41992369008216901</v>
      </c>
      <c r="S11" s="327"/>
      <c r="T11" s="328">
        <f t="shared" si="7"/>
        <v>5.7360559735192718</v>
      </c>
      <c r="U11" s="328">
        <f t="shared" si="8"/>
        <v>0.95937568039257126</v>
      </c>
    </row>
    <row r="12" spans="1:21" x14ac:dyDescent="0.2">
      <c r="A12" s="329" t="str">
        <f>name!D7</f>
        <v>22 Health professionals</v>
      </c>
      <c r="B12" s="330">
        <v>8.3241373876710014</v>
      </c>
      <c r="C12" s="330">
        <v>2.9047875046257818</v>
      </c>
      <c r="D12" s="330">
        <f t="shared" si="0"/>
        <v>11.228924892296783</v>
      </c>
      <c r="E12" s="331"/>
      <c r="F12" s="330">
        <v>8.9690927008323627</v>
      </c>
      <c r="G12" s="330">
        <v>3.7440649019274117</v>
      </c>
      <c r="H12" s="330">
        <f t="shared" si="1"/>
        <v>12.713157602759775</v>
      </c>
      <c r="I12" s="331"/>
      <c r="J12" s="330">
        <v>10.886400464634072</v>
      </c>
      <c r="K12" s="330">
        <v>4.3340515739169492</v>
      </c>
      <c r="L12" s="330">
        <f t="shared" si="2"/>
        <v>15.22045203855102</v>
      </c>
      <c r="M12" s="236"/>
      <c r="N12" s="328">
        <f t="shared" si="3"/>
        <v>1.5036956194608209</v>
      </c>
      <c r="O12" s="328">
        <f t="shared" si="4"/>
        <v>1.2999084564856433</v>
      </c>
      <c r="P12" s="328"/>
      <c r="Q12" s="328">
        <f t="shared" si="5"/>
        <v>5.2072818241276631</v>
      </c>
      <c r="R12" s="328">
        <f t="shared" si="6"/>
        <v>0.98031329338632567</v>
      </c>
      <c r="S12" s="327"/>
      <c r="T12" s="328">
        <f t="shared" si="7"/>
        <v>2.5139695918683591</v>
      </c>
      <c r="U12" s="328">
        <f t="shared" si="8"/>
        <v>1.2072461824123026</v>
      </c>
    </row>
    <row r="13" spans="1:21" x14ac:dyDescent="0.2">
      <c r="A13" s="329" t="str">
        <f>name!D8</f>
        <v>23 Teaching and other educational professionals</v>
      </c>
      <c r="B13" s="330">
        <v>7.9913174951675128</v>
      </c>
      <c r="C13" s="330">
        <v>3.6530114636628999</v>
      </c>
      <c r="D13" s="330">
        <f t="shared" si="0"/>
        <v>11.644328958830412</v>
      </c>
      <c r="E13" s="331"/>
      <c r="F13" s="330">
        <v>8.9884589848839358</v>
      </c>
      <c r="G13" s="330">
        <v>3.6452119783978501</v>
      </c>
      <c r="H13" s="330">
        <f t="shared" si="1"/>
        <v>12.633670963281785</v>
      </c>
      <c r="I13" s="331"/>
      <c r="J13" s="330">
        <v>10.099946269641869</v>
      </c>
      <c r="K13" s="330">
        <v>3.8633619817927696</v>
      </c>
      <c r="L13" s="330">
        <f t="shared" si="2"/>
        <v>13.963308251434638</v>
      </c>
      <c r="M13" s="236"/>
      <c r="N13" s="328">
        <f t="shared" si="3"/>
        <v>2.3795864885159723</v>
      </c>
      <c r="O13" s="328">
        <f t="shared" si="4"/>
        <v>0.7802863876181787</v>
      </c>
      <c r="P13" s="328"/>
      <c r="Q13" s="328">
        <f t="shared" si="5"/>
        <v>-4.2738189628732659E-2</v>
      </c>
      <c r="R13" s="328">
        <f t="shared" si="6"/>
        <v>0.38824013652303258</v>
      </c>
      <c r="S13" s="327"/>
      <c r="T13" s="328">
        <f t="shared" si="7"/>
        <v>1.6442976175946367</v>
      </c>
      <c r="U13" s="328">
        <f t="shared" si="8"/>
        <v>0.66934685739377109</v>
      </c>
    </row>
    <row r="14" spans="1:21" x14ac:dyDescent="0.2">
      <c r="A14" s="329" t="str">
        <f>name!D9</f>
        <v>24 Business, media and public service professionals</v>
      </c>
      <c r="B14" s="330">
        <v>5.5539426494366033</v>
      </c>
      <c r="C14" s="330">
        <v>6.6172279504492657</v>
      </c>
      <c r="D14" s="330">
        <f t="shared" si="0"/>
        <v>12.171170599885869</v>
      </c>
      <c r="E14" s="331"/>
      <c r="F14" s="330">
        <v>8.1810134729169341</v>
      </c>
      <c r="G14" s="330">
        <v>9.0920793139854101</v>
      </c>
      <c r="H14" s="330">
        <f t="shared" si="1"/>
        <v>17.273092786902346</v>
      </c>
      <c r="I14" s="331"/>
      <c r="J14" s="330">
        <v>10.762783425516689</v>
      </c>
      <c r="K14" s="330">
        <v>10.70346435477288</v>
      </c>
      <c r="L14" s="330">
        <f t="shared" si="2"/>
        <v>21.466247780289571</v>
      </c>
      <c r="M14" s="236"/>
      <c r="N14" s="328">
        <f t="shared" si="3"/>
        <v>8.0540733828943232</v>
      </c>
      <c r="O14" s="328">
        <f t="shared" si="4"/>
        <v>1.8453409056258696</v>
      </c>
      <c r="P14" s="328"/>
      <c r="Q14" s="328">
        <f t="shared" si="5"/>
        <v>6.5607881584670791</v>
      </c>
      <c r="R14" s="328">
        <f t="shared" si="6"/>
        <v>1.0936964802261917</v>
      </c>
      <c r="S14" s="327"/>
      <c r="T14" s="328">
        <f t="shared" si="7"/>
        <v>7.252531380296201</v>
      </c>
      <c r="U14" s="328">
        <f t="shared" si="8"/>
        <v>1.4594262667591673</v>
      </c>
    </row>
    <row r="15" spans="1:21" x14ac:dyDescent="0.2">
      <c r="A15" s="329" t="str">
        <f>name!D10</f>
        <v>31 Science, engineering and technology associate professionals</v>
      </c>
      <c r="B15" s="330">
        <v>1.1702977980175973</v>
      </c>
      <c r="C15" s="330">
        <v>3.091070341049698</v>
      </c>
      <c r="D15" s="330">
        <f t="shared" si="0"/>
        <v>4.2613681390672955</v>
      </c>
      <c r="E15" s="331"/>
      <c r="F15" s="330">
        <v>1.5627129402702655</v>
      </c>
      <c r="G15" s="330">
        <v>4.2739101860886777</v>
      </c>
      <c r="H15" s="330">
        <f t="shared" si="1"/>
        <v>5.8366231263589432</v>
      </c>
      <c r="I15" s="331"/>
      <c r="J15" s="330">
        <v>1.8824677965461487</v>
      </c>
      <c r="K15" s="330">
        <v>3.449860239634734</v>
      </c>
      <c r="L15" s="330">
        <f t="shared" si="2"/>
        <v>5.3323280361808827</v>
      </c>
      <c r="M15" s="236"/>
      <c r="N15" s="328">
        <f t="shared" si="3"/>
        <v>5.953806573056708</v>
      </c>
      <c r="O15" s="328">
        <f t="shared" si="4"/>
        <v>1.2488011983419867</v>
      </c>
      <c r="P15" s="328"/>
      <c r="Q15" s="328">
        <f t="shared" si="5"/>
        <v>6.6948115492880156</v>
      </c>
      <c r="R15" s="328">
        <f t="shared" si="6"/>
        <v>-1.4178223570481596</v>
      </c>
      <c r="S15" s="327"/>
      <c r="T15" s="328">
        <f t="shared" si="7"/>
        <v>6.4933574587781706</v>
      </c>
      <c r="U15" s="328">
        <f t="shared" si="8"/>
        <v>-0.60061886472558834</v>
      </c>
    </row>
    <row r="16" spans="1:21" x14ac:dyDescent="0.2">
      <c r="A16" s="329" t="str">
        <f>name!D11</f>
        <v>32 Health and social care associate professionals</v>
      </c>
      <c r="B16" s="330">
        <v>3.5148481511934864</v>
      </c>
      <c r="C16" s="330">
        <v>1.1817645696467545</v>
      </c>
      <c r="D16" s="330">
        <f t="shared" si="0"/>
        <v>4.6966127208402408</v>
      </c>
      <c r="E16" s="331"/>
      <c r="F16" s="330">
        <v>3.9418778727718324</v>
      </c>
      <c r="G16" s="330">
        <v>1.3869465095046767</v>
      </c>
      <c r="H16" s="330">
        <f t="shared" si="1"/>
        <v>5.3288243822765091</v>
      </c>
      <c r="I16" s="331"/>
      <c r="J16" s="330">
        <v>4.6034281095777292</v>
      </c>
      <c r="K16" s="330">
        <v>1.3871238392120038</v>
      </c>
      <c r="L16" s="330">
        <f t="shared" si="2"/>
        <v>5.990551948789733</v>
      </c>
      <c r="M16" s="236"/>
      <c r="N16" s="328">
        <f t="shared" si="3"/>
        <v>2.319714460192035</v>
      </c>
      <c r="O16" s="328">
        <f t="shared" si="4"/>
        <v>1.0396609044180938</v>
      </c>
      <c r="P16" s="328"/>
      <c r="Q16" s="328">
        <f t="shared" si="5"/>
        <v>3.2537299989975343</v>
      </c>
      <c r="R16" s="328">
        <f t="shared" si="6"/>
        <v>8.523237985391674E-4</v>
      </c>
      <c r="S16" s="327"/>
      <c r="T16" s="328">
        <f t="shared" si="7"/>
        <v>2.5579500626133456</v>
      </c>
      <c r="U16" s="328">
        <f t="shared" si="8"/>
        <v>0.78340538876966459</v>
      </c>
    </row>
    <row r="17" spans="1:21" x14ac:dyDescent="0.2">
      <c r="A17" s="329" t="str">
        <f>name!D12</f>
        <v>33 Protective service occupations</v>
      </c>
      <c r="B17" s="330">
        <v>0.74416565709025628</v>
      </c>
      <c r="C17" s="330">
        <v>2.6880628018174604</v>
      </c>
      <c r="D17" s="330">
        <f t="shared" si="0"/>
        <v>3.4322284589077166</v>
      </c>
      <c r="E17" s="331"/>
      <c r="F17" s="330">
        <v>0.89593986328433517</v>
      </c>
      <c r="G17" s="330">
        <v>2.7929538809165906</v>
      </c>
      <c r="H17" s="330">
        <f t="shared" si="1"/>
        <v>3.688893744200926</v>
      </c>
      <c r="I17" s="331"/>
      <c r="J17" s="330">
        <v>1.5504118269179918</v>
      </c>
      <c r="K17" s="330">
        <v>3.3338413059426331</v>
      </c>
      <c r="L17" s="330">
        <f t="shared" si="2"/>
        <v>4.8842531328606249</v>
      </c>
      <c r="M17" s="236"/>
      <c r="N17" s="328">
        <f t="shared" si="3"/>
        <v>3.781954956869682</v>
      </c>
      <c r="O17" s="328">
        <f t="shared" si="4"/>
        <v>3.7236714440353369</v>
      </c>
      <c r="P17" s="328"/>
      <c r="Q17" s="328">
        <f t="shared" si="5"/>
        <v>0.76851782052385076</v>
      </c>
      <c r="R17" s="328">
        <f t="shared" si="6"/>
        <v>1.1871608761079733</v>
      </c>
      <c r="S17" s="327"/>
      <c r="T17" s="328">
        <f t="shared" si="7"/>
        <v>1.4527892371727136</v>
      </c>
      <c r="U17" s="328">
        <f t="shared" si="8"/>
        <v>1.8888830142726132</v>
      </c>
    </row>
    <row r="18" spans="1:21" x14ac:dyDescent="0.2">
      <c r="A18" s="329" t="str">
        <f>name!D13</f>
        <v>34 Culture, media and sports occupations</v>
      </c>
      <c r="B18" s="330">
        <v>1.6268573910539814</v>
      </c>
      <c r="C18" s="330">
        <v>1.6063231918051648</v>
      </c>
      <c r="D18" s="330">
        <f t="shared" si="0"/>
        <v>3.2331805828591462</v>
      </c>
      <c r="E18" s="331"/>
      <c r="F18" s="330">
        <v>2.3002331539741898</v>
      </c>
      <c r="G18" s="330">
        <v>2.0049927994300627</v>
      </c>
      <c r="H18" s="330">
        <f t="shared" si="1"/>
        <v>4.3052259534042525</v>
      </c>
      <c r="I18" s="331"/>
      <c r="J18" s="330">
        <v>2.4386978233796692</v>
      </c>
      <c r="K18" s="330">
        <v>1.8091060782433437</v>
      </c>
      <c r="L18" s="330">
        <f t="shared" si="2"/>
        <v>4.2478039016230129</v>
      </c>
      <c r="M18" s="236"/>
      <c r="N18" s="328">
        <f t="shared" si="3"/>
        <v>7.1727747204572978</v>
      </c>
      <c r="O18" s="328">
        <f t="shared" si="4"/>
        <v>0.39045181012284935</v>
      </c>
      <c r="P18" s="327"/>
      <c r="Q18" s="328">
        <f t="shared" si="5"/>
        <v>4.5336169292911732</v>
      </c>
      <c r="R18" s="328">
        <f t="shared" si="6"/>
        <v>-0.68304077011406283</v>
      </c>
      <c r="S18" s="327"/>
      <c r="T18" s="328">
        <f t="shared" si="7"/>
        <v>5.8944496377342004</v>
      </c>
      <c r="U18" s="328">
        <f t="shared" si="8"/>
        <v>-8.9476628564200134E-2</v>
      </c>
    </row>
    <row r="19" spans="1:21" x14ac:dyDescent="0.2">
      <c r="A19" s="329" t="str">
        <f>name!D14</f>
        <v>35 Business and public service associate professionals</v>
      </c>
      <c r="B19" s="330">
        <v>6.5533827617728804</v>
      </c>
      <c r="C19" s="330">
        <v>6.6875325859029635</v>
      </c>
      <c r="D19" s="330">
        <f t="shared" si="0"/>
        <v>13.240915347675845</v>
      </c>
      <c r="E19" s="331"/>
      <c r="F19" s="330">
        <v>7.7556061828727874</v>
      </c>
      <c r="G19" s="330">
        <v>8.0930520266582455</v>
      </c>
      <c r="H19" s="330">
        <f t="shared" si="1"/>
        <v>15.848658209531033</v>
      </c>
      <c r="I19" s="331"/>
      <c r="J19" s="330">
        <v>8.4188907924794734</v>
      </c>
      <c r="K19" s="330">
        <v>7.336888238207365</v>
      </c>
      <c r="L19" s="330">
        <f t="shared" si="2"/>
        <v>15.755779030686838</v>
      </c>
      <c r="M19" s="236"/>
      <c r="N19" s="328">
        <f t="shared" si="3"/>
        <v>3.4260747977867378</v>
      </c>
      <c r="O19" s="328">
        <f t="shared" si="4"/>
        <v>0.54858004942572869</v>
      </c>
      <c r="P19" s="327"/>
      <c r="Q19" s="328">
        <f t="shared" si="5"/>
        <v>3.888932613699092</v>
      </c>
      <c r="R19" s="328">
        <f t="shared" si="6"/>
        <v>-0.65180720808889481</v>
      </c>
      <c r="S19" s="327"/>
      <c r="T19" s="328">
        <f t="shared" si="7"/>
        <v>3.6608816150982326</v>
      </c>
      <c r="U19" s="328">
        <f t="shared" si="8"/>
        <v>-3.9176461582168809E-2</v>
      </c>
    </row>
    <row r="20" spans="1:21" x14ac:dyDescent="0.2">
      <c r="A20" s="329" t="str">
        <f>name!D15</f>
        <v>41 Administrative occupations</v>
      </c>
      <c r="B20" s="330">
        <v>17.438477259029423</v>
      </c>
      <c r="C20" s="330">
        <v>9.6470369858272367</v>
      </c>
      <c r="D20" s="330">
        <f t="shared" si="0"/>
        <v>27.085514244856661</v>
      </c>
      <c r="E20" s="331"/>
      <c r="F20" s="330">
        <v>17.29197842227499</v>
      </c>
      <c r="G20" s="330">
        <v>11.316966922255245</v>
      </c>
      <c r="H20" s="330">
        <f t="shared" si="1"/>
        <v>28.608945344530234</v>
      </c>
      <c r="I20" s="331"/>
      <c r="J20" s="330">
        <v>13.521346965923563</v>
      </c>
      <c r="K20" s="330">
        <v>12.003247738437741</v>
      </c>
      <c r="L20" s="330">
        <f t="shared" si="2"/>
        <v>25.524594704361306</v>
      </c>
      <c r="M20" s="236"/>
      <c r="N20" s="328">
        <f t="shared" si="3"/>
        <v>-0.16858538651361998</v>
      </c>
      <c r="O20" s="328">
        <f t="shared" si="4"/>
        <v>-1.6264483112951145</v>
      </c>
      <c r="P20" s="327"/>
      <c r="Q20" s="328">
        <f t="shared" si="5"/>
        <v>3.2445701793591075</v>
      </c>
      <c r="R20" s="328">
        <f t="shared" si="6"/>
        <v>0.39326567400761459</v>
      </c>
      <c r="S20" s="327"/>
      <c r="T20" s="328">
        <f t="shared" si="7"/>
        <v>1.1004183071925411</v>
      </c>
      <c r="U20" s="328">
        <f t="shared" si="8"/>
        <v>-0.75762846774740655</v>
      </c>
    </row>
    <row r="21" spans="1:21" x14ac:dyDescent="0.2">
      <c r="A21" s="329" t="str">
        <f>name!D16</f>
        <v>42 Secretarial and related occupations</v>
      </c>
      <c r="B21" s="330">
        <v>6.0235912079690328</v>
      </c>
      <c r="C21" s="330">
        <v>0.58172200700439514</v>
      </c>
      <c r="D21" s="330">
        <f t="shared" si="0"/>
        <v>6.6053132149734282</v>
      </c>
      <c r="E21" s="331"/>
      <c r="F21" s="330">
        <v>5.5292754982706773</v>
      </c>
      <c r="G21" s="330">
        <v>0.45401126069543429</v>
      </c>
      <c r="H21" s="330">
        <f t="shared" si="1"/>
        <v>5.9832867589661118</v>
      </c>
      <c r="I21" s="331"/>
      <c r="J21" s="330">
        <v>4.4440590485176905</v>
      </c>
      <c r="K21" s="330">
        <v>0.73018564455451829</v>
      </c>
      <c r="L21" s="330">
        <f t="shared" si="2"/>
        <v>5.1742446930722092</v>
      </c>
      <c r="M21" s="236"/>
      <c r="N21" s="328">
        <f t="shared" si="3"/>
        <v>-1.6979561148665723</v>
      </c>
      <c r="O21" s="328">
        <f t="shared" si="4"/>
        <v>-1.4460339344773976</v>
      </c>
      <c r="P21" s="327"/>
      <c r="Q21" s="328">
        <f t="shared" si="5"/>
        <v>-4.8365395127720205</v>
      </c>
      <c r="R21" s="328">
        <f t="shared" si="6"/>
        <v>3.21855566919933</v>
      </c>
      <c r="S21" s="327"/>
      <c r="T21" s="328">
        <f t="shared" si="7"/>
        <v>-1.9586505461766546</v>
      </c>
      <c r="U21" s="328">
        <f t="shared" si="8"/>
        <v>-0.96383614748428714</v>
      </c>
    </row>
    <row r="22" spans="1:21" x14ac:dyDescent="0.2">
      <c r="A22" s="329" t="str">
        <f>name!D17</f>
        <v>51 Skilled agricultural and related trades</v>
      </c>
      <c r="B22" s="330">
        <v>0.59893953859023741</v>
      </c>
      <c r="C22" s="330">
        <v>3.8988809829787896</v>
      </c>
      <c r="D22" s="330">
        <f t="shared" si="0"/>
        <v>4.497820521569027</v>
      </c>
      <c r="E22" s="331"/>
      <c r="F22" s="330">
        <v>0.57955651278943487</v>
      </c>
      <c r="G22" s="330">
        <v>3.0605891103355738</v>
      </c>
      <c r="H22" s="330">
        <f t="shared" si="1"/>
        <v>3.6401456231250089</v>
      </c>
      <c r="I22" s="331"/>
      <c r="J22" s="330">
        <v>0.81493603966625539</v>
      </c>
      <c r="K22" s="330">
        <v>3.148590713265802</v>
      </c>
      <c r="L22" s="330">
        <f t="shared" si="2"/>
        <v>3.9635267529320575</v>
      </c>
      <c r="M22" s="236"/>
      <c r="N22" s="328">
        <f t="shared" si="3"/>
        <v>-0.65578980794839259</v>
      </c>
      <c r="O22" s="328">
        <f t="shared" si="4"/>
        <v>2.298323308174588</v>
      </c>
      <c r="P22" s="327"/>
      <c r="Q22" s="328">
        <f t="shared" si="5"/>
        <v>-4.7263047103468514</v>
      </c>
      <c r="R22" s="328">
        <f t="shared" si="6"/>
        <v>0.18916230632985975</v>
      </c>
      <c r="S22" s="327"/>
      <c r="T22" s="328">
        <f t="shared" si="7"/>
        <v>-4.1431116116209532</v>
      </c>
      <c r="U22" s="328">
        <f t="shared" si="8"/>
        <v>0.56901635559789554</v>
      </c>
    </row>
    <row r="23" spans="1:21" x14ac:dyDescent="0.2">
      <c r="A23" s="329" t="str">
        <f>name!D18</f>
        <v>52 Skilled metal, electrical and electronic trades</v>
      </c>
      <c r="B23" s="330">
        <v>0.18268902160116962</v>
      </c>
      <c r="C23" s="330">
        <v>11.537187351558167</v>
      </c>
      <c r="D23" s="330">
        <f t="shared" si="0"/>
        <v>11.719876373159337</v>
      </c>
      <c r="E23" s="331"/>
      <c r="F23" s="330">
        <v>0.24482643249695482</v>
      </c>
      <c r="G23" s="330">
        <v>10.767631899416054</v>
      </c>
      <c r="H23" s="330">
        <f t="shared" si="1"/>
        <v>11.01245833191301</v>
      </c>
      <c r="I23" s="331"/>
      <c r="J23" s="330">
        <v>0.67907402467936084</v>
      </c>
      <c r="K23" s="330">
        <v>9.1272149637295978</v>
      </c>
      <c r="L23" s="330">
        <f t="shared" si="2"/>
        <v>9.8062889884089586</v>
      </c>
      <c r="M23" s="236"/>
      <c r="N23" s="328">
        <f t="shared" si="3"/>
        <v>6.0300999678266409</v>
      </c>
      <c r="O23" s="328">
        <f t="shared" si="4"/>
        <v>7.0378197258002873</v>
      </c>
      <c r="P23" s="327"/>
      <c r="Q23" s="328">
        <f t="shared" si="5"/>
        <v>-1.3711314423817789</v>
      </c>
      <c r="R23" s="328">
        <f t="shared" si="6"/>
        <v>-1.0958446060444382</v>
      </c>
      <c r="S23" s="327"/>
      <c r="T23" s="328">
        <f t="shared" si="7"/>
        <v>-1.2374602675397917</v>
      </c>
      <c r="U23" s="328">
        <f t="shared" si="8"/>
        <v>-0.77037259639372024</v>
      </c>
    </row>
    <row r="24" spans="1:21" x14ac:dyDescent="0.2">
      <c r="A24" s="329" t="str">
        <f>name!D19</f>
        <v>53 Skilled construction and building trades</v>
      </c>
      <c r="B24" s="330">
        <v>9.0338596681552266E-2</v>
      </c>
      <c r="C24" s="330">
        <v>10.566463048198894</v>
      </c>
      <c r="D24" s="330">
        <f t="shared" si="0"/>
        <v>10.656801644880447</v>
      </c>
      <c r="E24" s="331"/>
      <c r="F24" s="330">
        <v>0.17803044670246895</v>
      </c>
      <c r="G24" s="330">
        <v>9.074036315153144</v>
      </c>
      <c r="H24" s="330">
        <f t="shared" si="1"/>
        <v>9.2520667618556125</v>
      </c>
      <c r="I24" s="331"/>
      <c r="J24" s="330">
        <v>0.19325911694076855</v>
      </c>
      <c r="K24" s="330">
        <v>7.7646725691798748</v>
      </c>
      <c r="L24" s="330">
        <f t="shared" si="2"/>
        <v>7.9579316861206433</v>
      </c>
      <c r="M24" s="236"/>
      <c r="N24" s="328">
        <f t="shared" si="3"/>
        <v>14.531299489624704</v>
      </c>
      <c r="O24" s="328">
        <f t="shared" si="4"/>
        <v>0.54868163234333966</v>
      </c>
      <c r="P24" s="327"/>
      <c r="Q24" s="328">
        <f t="shared" si="5"/>
        <v>-2.999454885140207</v>
      </c>
      <c r="R24" s="328">
        <f t="shared" si="6"/>
        <v>-1.0335081865564089</v>
      </c>
      <c r="S24" s="327"/>
      <c r="T24" s="328">
        <f t="shared" si="7"/>
        <v>-2.7874410948340533</v>
      </c>
      <c r="U24" s="328">
        <f t="shared" si="8"/>
        <v>-0.99949044445415414</v>
      </c>
    </row>
    <row r="25" spans="1:21" x14ac:dyDescent="0.2">
      <c r="A25" s="329" t="str">
        <f>name!D20</f>
        <v>54 Textiles, printing and other skilled trades</v>
      </c>
      <c r="B25" s="330">
        <v>2.3762873836439824</v>
      </c>
      <c r="C25" s="330">
        <v>4.4151967816123632</v>
      </c>
      <c r="D25" s="330">
        <f t="shared" si="0"/>
        <v>6.791484165256346</v>
      </c>
      <c r="E25" s="331"/>
      <c r="F25" s="330">
        <v>2.2943033450555466</v>
      </c>
      <c r="G25" s="330">
        <v>3.4754846483580546</v>
      </c>
      <c r="H25" s="330">
        <f t="shared" si="1"/>
        <v>5.7697879934136012</v>
      </c>
      <c r="I25" s="331"/>
      <c r="J25" s="330">
        <v>2.1213269085256354</v>
      </c>
      <c r="K25" s="330">
        <v>2.9458501244188198</v>
      </c>
      <c r="L25" s="330">
        <f t="shared" si="2"/>
        <v>5.0671770329444552</v>
      </c>
      <c r="M25" s="236"/>
      <c r="N25" s="328">
        <f t="shared" si="3"/>
        <v>-0.69974237843366538</v>
      </c>
      <c r="O25" s="328">
        <f t="shared" si="4"/>
        <v>-0.52121991673398371</v>
      </c>
      <c r="P25" s="327"/>
      <c r="Q25" s="328">
        <f t="shared" si="5"/>
        <v>-4.6736285787477456</v>
      </c>
      <c r="R25" s="328">
        <f t="shared" si="6"/>
        <v>-1.0961908496625816</v>
      </c>
      <c r="S25" s="327"/>
      <c r="T25" s="328">
        <f t="shared" si="7"/>
        <v>-3.2080960765468958</v>
      </c>
      <c r="U25" s="328">
        <f t="shared" si="8"/>
        <v>-0.86194029425631369</v>
      </c>
    </row>
    <row r="26" spans="1:21" x14ac:dyDescent="0.2">
      <c r="A26" s="329" t="str">
        <f>name!D21</f>
        <v>61 Caring personal service occupations</v>
      </c>
      <c r="B26" s="330">
        <v>18.92575907923559</v>
      </c>
      <c r="C26" s="330">
        <v>2.8320920441868167</v>
      </c>
      <c r="D26" s="330">
        <f t="shared" si="0"/>
        <v>21.757851123422405</v>
      </c>
      <c r="E26" s="331"/>
      <c r="F26" s="330">
        <v>18.020497582828906</v>
      </c>
      <c r="G26" s="330">
        <v>2.917682199319358</v>
      </c>
      <c r="H26" s="330">
        <f t="shared" si="1"/>
        <v>20.938179782148264</v>
      </c>
      <c r="I26" s="331"/>
      <c r="J26" s="330">
        <v>20.983117810699518</v>
      </c>
      <c r="K26" s="330">
        <v>4.2313028113442099</v>
      </c>
      <c r="L26" s="330">
        <f t="shared" si="2"/>
        <v>25.214420622043729</v>
      </c>
      <c r="M26" s="236"/>
      <c r="N26" s="328">
        <f t="shared" si="3"/>
        <v>-0.97549178420340832</v>
      </c>
      <c r="O26" s="328">
        <f t="shared" si="4"/>
        <v>1.019888004235403</v>
      </c>
      <c r="P26" s="327"/>
      <c r="Q26" s="328">
        <f t="shared" si="5"/>
        <v>0.59725362839995189</v>
      </c>
      <c r="R26" s="328">
        <f t="shared" si="6"/>
        <v>2.5090970482749109</v>
      </c>
      <c r="S26" s="327"/>
      <c r="T26" s="328">
        <f t="shared" si="7"/>
        <v>-0.7650661025437655</v>
      </c>
      <c r="U26" s="328">
        <f t="shared" si="8"/>
        <v>1.2466520655409319</v>
      </c>
    </row>
    <row r="27" spans="1:21" x14ac:dyDescent="0.2">
      <c r="A27" s="329" t="str">
        <f>name!D22</f>
        <v>62 Leisure, travel and related personal service occupations</v>
      </c>
      <c r="B27" s="330">
        <v>4.0074578669678234</v>
      </c>
      <c r="C27" s="330">
        <v>1.5617609450840977</v>
      </c>
      <c r="D27" s="330">
        <f t="shared" si="0"/>
        <v>5.569218812051921</v>
      </c>
      <c r="E27" s="331"/>
      <c r="F27" s="330">
        <v>4.3930880868155509</v>
      </c>
      <c r="G27" s="330">
        <v>1.9394557901148757</v>
      </c>
      <c r="H27" s="330">
        <f t="shared" si="1"/>
        <v>6.3325438769304263</v>
      </c>
      <c r="I27" s="331"/>
      <c r="J27" s="330">
        <v>3.7078466372444994</v>
      </c>
      <c r="K27" s="330">
        <v>2.0455572818790526</v>
      </c>
      <c r="L27" s="330">
        <f t="shared" si="2"/>
        <v>5.753403919123552</v>
      </c>
      <c r="M27" s="236"/>
      <c r="N27" s="328">
        <f t="shared" si="3"/>
        <v>1.8544925212637953</v>
      </c>
      <c r="O27" s="328">
        <f t="shared" si="4"/>
        <v>-1.1241742653095521</v>
      </c>
      <c r="P27" s="327"/>
      <c r="Q27" s="328">
        <f t="shared" si="5"/>
        <v>4.4270633665360437</v>
      </c>
      <c r="R27" s="328">
        <f t="shared" si="6"/>
        <v>0.35571683386934616</v>
      </c>
      <c r="S27" s="327"/>
      <c r="T27" s="328">
        <f t="shared" si="7"/>
        <v>2.6022265068323502</v>
      </c>
      <c r="U27" s="328">
        <f t="shared" si="8"/>
        <v>-0.63736261333449118</v>
      </c>
    </row>
    <row r="28" spans="1:21" x14ac:dyDescent="0.2">
      <c r="A28" s="329" t="str">
        <f>name!D23</f>
        <v>63 Community and civil enforcement occupations</v>
      </c>
      <c r="B28" s="330">
        <v>7.2443846257213854E-2</v>
      </c>
      <c r="C28" s="330">
        <v>0.23068825279021224</v>
      </c>
      <c r="D28" s="330">
        <f t="shared" si="0"/>
        <v>0.30313209904742611</v>
      </c>
      <c r="E28" s="331"/>
      <c r="F28" s="330">
        <v>7.3620386093259396E-2</v>
      </c>
      <c r="G28" s="330">
        <v>0.26087290988903367</v>
      </c>
      <c r="H28" s="330">
        <f t="shared" si="1"/>
        <v>0.33449329598229305</v>
      </c>
      <c r="I28" s="331"/>
      <c r="J28" s="330">
        <v>9.5620354093068474E-2</v>
      </c>
      <c r="K28" s="330">
        <v>0.20276378167937548</v>
      </c>
      <c r="L28" s="330">
        <f>SUM(J28:K28)</f>
        <v>0.29838413577244394</v>
      </c>
      <c r="M28" s="236"/>
      <c r="N28" s="328">
        <f t="shared" si="3"/>
        <v>0.32272453740991303</v>
      </c>
      <c r="O28" s="328">
        <f t="shared" si="4"/>
        <v>1.7583720559899207</v>
      </c>
      <c r="P28" s="327"/>
      <c r="Q28" s="328">
        <f t="shared" si="5"/>
        <v>2.4898129586202522</v>
      </c>
      <c r="R28" s="328">
        <f t="shared" si="6"/>
        <v>-1.66591221275324</v>
      </c>
      <c r="S28" s="327"/>
      <c r="T28" s="328">
        <f t="shared" si="7"/>
        <v>1.9884750596517842</v>
      </c>
      <c r="U28" s="328">
        <f t="shared" si="8"/>
        <v>-0.75867498749239148</v>
      </c>
    </row>
    <row r="29" spans="1:21" x14ac:dyDescent="0.2">
      <c r="A29" s="329" t="str">
        <f>name!D24</f>
        <v>71 Sales occupations</v>
      </c>
      <c r="B29" s="330">
        <v>11.745801021823626</v>
      </c>
      <c r="C29" s="330">
        <v>6.9046070153256114</v>
      </c>
      <c r="D29" s="330">
        <f t="shared" si="0"/>
        <v>18.650408037149237</v>
      </c>
      <c r="E29" s="331"/>
      <c r="F29" s="330">
        <v>10.764260436251895</v>
      </c>
      <c r="G29" s="330">
        <v>7.5298901072522106</v>
      </c>
      <c r="H29" s="330">
        <f t="shared" si="1"/>
        <v>18.294150543504106</v>
      </c>
      <c r="I29" s="331"/>
      <c r="J29" s="330">
        <v>8.7563281682522192</v>
      </c>
      <c r="K29" s="330">
        <v>6.8631049963452728</v>
      </c>
      <c r="L29" s="330">
        <f t="shared" si="2"/>
        <v>15.619433164597492</v>
      </c>
      <c r="M29" s="236"/>
      <c r="N29" s="328">
        <f t="shared" si="3"/>
        <v>-1.7301458545492698</v>
      </c>
      <c r="O29" s="328">
        <f t="shared" si="4"/>
        <v>-1.3669365319517013</v>
      </c>
      <c r="P29" s="327"/>
      <c r="Q29" s="328">
        <f t="shared" si="5"/>
        <v>1.7489496169620367</v>
      </c>
      <c r="R29" s="328">
        <f t="shared" si="6"/>
        <v>-0.61623003298268975</v>
      </c>
      <c r="S29" s="327"/>
      <c r="T29" s="328">
        <f t="shared" si="7"/>
        <v>-0.38499016923645435</v>
      </c>
      <c r="U29" s="328">
        <f t="shared" si="8"/>
        <v>-1.0482373718011972</v>
      </c>
    </row>
    <row r="30" spans="1:21" x14ac:dyDescent="0.2">
      <c r="A30" s="329" t="str">
        <f>name!D25</f>
        <v>72 Customer service occupations</v>
      </c>
      <c r="B30" s="330">
        <v>2.483324790332305</v>
      </c>
      <c r="C30" s="330">
        <v>2.0459552234713074</v>
      </c>
      <c r="D30" s="330">
        <f t="shared" si="0"/>
        <v>4.5292800138036124</v>
      </c>
      <c r="E30" s="331"/>
      <c r="F30" s="330">
        <v>2.8482298344348917</v>
      </c>
      <c r="G30" s="330">
        <v>2.4222493678029702</v>
      </c>
      <c r="H30" s="330">
        <f t="shared" si="1"/>
        <v>5.2704792022378619</v>
      </c>
      <c r="I30" s="331"/>
      <c r="J30" s="330">
        <v>3.8326111304804726</v>
      </c>
      <c r="K30" s="330">
        <v>4.0063191564668843</v>
      </c>
      <c r="L30" s="330">
        <f t="shared" si="2"/>
        <v>7.8389302869473569</v>
      </c>
      <c r="M30" s="236"/>
      <c r="N30" s="328">
        <f t="shared" si="3"/>
        <v>2.7799261859799973</v>
      </c>
      <c r="O30" s="328">
        <f t="shared" si="4"/>
        <v>1.9987027598578733</v>
      </c>
      <c r="P30" s="327"/>
      <c r="Q30" s="328">
        <f t="shared" si="5"/>
        <v>3.4342918114029786</v>
      </c>
      <c r="R30" s="328">
        <f t="shared" si="6"/>
        <v>3.4114067734487552</v>
      </c>
      <c r="S30" s="327"/>
      <c r="T30" s="328">
        <f t="shared" si="7"/>
        <v>3.0775735282881467</v>
      </c>
      <c r="U30" s="328">
        <f t="shared" si="8"/>
        <v>2.6818725114841735</v>
      </c>
    </row>
    <row r="31" spans="1:21" x14ac:dyDescent="0.2">
      <c r="A31" s="329" t="str">
        <f>name!D26</f>
        <v>81 Process, plant and machine operatives</v>
      </c>
      <c r="B31" s="330">
        <v>3.1459541058753504</v>
      </c>
      <c r="C31" s="330">
        <v>9.2843450684718807</v>
      </c>
      <c r="D31" s="330">
        <f t="shared" si="0"/>
        <v>12.430299174347232</v>
      </c>
      <c r="E31" s="331"/>
      <c r="F31" s="330">
        <v>2.9124807563491539</v>
      </c>
      <c r="G31" s="330">
        <v>8.4174209713167034</v>
      </c>
      <c r="H31" s="330">
        <f t="shared" si="1"/>
        <v>11.329901727665858</v>
      </c>
      <c r="I31" s="331"/>
      <c r="J31" s="330">
        <v>3.4397855352802504</v>
      </c>
      <c r="K31" s="330">
        <v>8.9293910650185531</v>
      </c>
      <c r="L31" s="330">
        <f t="shared" si="2"/>
        <v>12.369176600298804</v>
      </c>
      <c r="M31" s="236"/>
      <c r="N31" s="328">
        <f t="shared" si="3"/>
        <v>-1.5304084761868508</v>
      </c>
      <c r="O31" s="328">
        <f t="shared" si="4"/>
        <v>1.115535632227771</v>
      </c>
      <c r="P31" s="327"/>
      <c r="Q31" s="328">
        <f t="shared" si="5"/>
        <v>-1.9414301669441691</v>
      </c>
      <c r="R31" s="328">
        <f t="shared" si="6"/>
        <v>0.39440720859253986</v>
      </c>
      <c r="S31" s="327"/>
      <c r="T31" s="328">
        <f t="shared" si="7"/>
        <v>-1.8367536905913417</v>
      </c>
      <c r="U31" s="328">
        <f t="shared" si="8"/>
        <v>0.58679640174561509</v>
      </c>
    </row>
    <row r="32" spans="1:21" x14ac:dyDescent="0.2">
      <c r="A32" s="329" t="str">
        <f>name!D27</f>
        <v>82 Transport and mobile machine drivers and operatives</v>
      </c>
      <c r="B32" s="330">
        <v>0.54872964715157191</v>
      </c>
      <c r="C32" s="330">
        <v>10.317133560648079</v>
      </c>
      <c r="D32" s="330">
        <f t="shared" si="0"/>
        <v>10.86586320779965</v>
      </c>
      <c r="E32" s="331"/>
      <c r="F32" s="330">
        <v>0.49531686781438306</v>
      </c>
      <c r="G32" s="330">
        <v>9.5972673543586158</v>
      </c>
      <c r="H32" s="330">
        <f t="shared" si="1"/>
        <v>10.092584222172999</v>
      </c>
      <c r="I32" s="331"/>
      <c r="J32" s="330">
        <v>0.83598451175765998</v>
      </c>
      <c r="K32" s="330">
        <v>9.2345681880998622</v>
      </c>
      <c r="L32" s="330">
        <f t="shared" si="2"/>
        <v>10.070552699857522</v>
      </c>
      <c r="M32" s="236"/>
      <c r="N32" s="328">
        <f t="shared" si="3"/>
        <v>-2.0273311884203338</v>
      </c>
      <c r="O32" s="328">
        <f t="shared" si="4"/>
        <v>3.5510104025990197</v>
      </c>
      <c r="P32" s="327"/>
      <c r="Q32" s="328">
        <f t="shared" si="5"/>
        <v>-1.4361388825195553</v>
      </c>
      <c r="R32" s="328">
        <f t="shared" si="6"/>
        <v>-0.25650082634451898</v>
      </c>
      <c r="S32" s="327"/>
      <c r="T32" s="328">
        <f t="shared" si="7"/>
        <v>-1.4656559536828428</v>
      </c>
      <c r="U32" s="328">
        <f t="shared" si="8"/>
        <v>-1.4567790303654515E-2</v>
      </c>
    </row>
    <row r="33" spans="1:21" x14ac:dyDescent="0.2">
      <c r="A33" s="329" t="str">
        <f>name!D28</f>
        <v>91 Elementary trades and related occupations</v>
      </c>
      <c r="B33" s="330">
        <v>1.8427724718906577</v>
      </c>
      <c r="C33" s="330">
        <v>4.8187479111206208</v>
      </c>
      <c r="D33" s="330">
        <f t="shared" si="0"/>
        <v>6.661520383011279</v>
      </c>
      <c r="E33" s="331"/>
      <c r="F33" s="330">
        <v>1.3442297239242726</v>
      </c>
      <c r="G33" s="330">
        <v>4.0682233477843024</v>
      </c>
      <c r="H33" s="330">
        <f t="shared" si="1"/>
        <v>5.4124530717085753</v>
      </c>
      <c r="I33" s="331"/>
      <c r="J33" s="330">
        <v>1.0080747831458352</v>
      </c>
      <c r="K33" s="330">
        <v>2.9400038135697359</v>
      </c>
      <c r="L33" s="330">
        <f t="shared" si="2"/>
        <v>3.9480785967155709</v>
      </c>
      <c r="M33" s="236"/>
      <c r="N33" s="328">
        <f t="shared" si="3"/>
        <v>-6.1141039201196845</v>
      </c>
      <c r="O33" s="328">
        <f t="shared" si="4"/>
        <v>-1.9002387440841706</v>
      </c>
      <c r="P33" s="327"/>
      <c r="Q33" s="328">
        <f t="shared" si="5"/>
        <v>-3.329466322460195</v>
      </c>
      <c r="R33" s="328">
        <f t="shared" si="6"/>
        <v>-2.1420289421528627</v>
      </c>
      <c r="S33" s="327"/>
      <c r="T33" s="328">
        <f t="shared" si="7"/>
        <v>-4.067854703176355</v>
      </c>
      <c r="U33" s="328">
        <f t="shared" si="8"/>
        <v>-2.0811938674386021</v>
      </c>
    </row>
    <row r="34" spans="1:21" x14ac:dyDescent="0.2">
      <c r="A34" s="329" t="str">
        <f>name!D29</f>
        <v>92 Elementary administration and service occupations</v>
      </c>
      <c r="B34" s="330">
        <v>13.046119038739551</v>
      </c>
      <c r="C34" s="330">
        <v>13.307224631499212</v>
      </c>
      <c r="D34" s="330">
        <f t="shared" ref="D34" si="9">SUM(B34:C34)</f>
        <v>26.353343670238765</v>
      </c>
      <c r="E34" s="331"/>
      <c r="F34" s="330">
        <v>11.673875311151455</v>
      </c>
      <c r="G34" s="330">
        <v>12.753653717204521</v>
      </c>
      <c r="H34" s="330">
        <f t="shared" ref="H34" si="10">SUM(F34:G34)</f>
        <v>24.427529028355977</v>
      </c>
      <c r="I34" s="331"/>
      <c r="J34" s="330">
        <v>9.4625938275733148</v>
      </c>
      <c r="K34" s="330">
        <v>12.599203809999032</v>
      </c>
      <c r="L34" s="330">
        <f t="shared" ref="L34" si="11">SUM(J34:K34)</f>
        <v>22.061797637572347</v>
      </c>
      <c r="M34" s="236"/>
      <c r="N34" s="328">
        <f t="shared" si="3"/>
        <v>-2.1982236876972094</v>
      </c>
      <c r="O34" s="328">
        <f t="shared" si="4"/>
        <v>-1.390291140485711</v>
      </c>
      <c r="P34" s="327"/>
      <c r="Q34" s="328">
        <f t="shared" si="5"/>
        <v>-0.84618545562689107</v>
      </c>
      <c r="R34" s="328">
        <f t="shared" si="6"/>
        <v>-8.1194847991039598E-2</v>
      </c>
      <c r="S34" s="327"/>
      <c r="T34" s="328">
        <f t="shared" si="7"/>
        <v>-1.5062296760268046</v>
      </c>
      <c r="U34" s="328">
        <f t="shared" si="8"/>
        <v>-0.6767876472417389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128.36593543160214</v>
      </c>
      <c r="C36" s="333">
        <f t="shared" ref="C36:D36" si="12">SUM(C9:C34)</f>
        <v>143.72506456839787</v>
      </c>
      <c r="D36" s="333">
        <f t="shared" si="12"/>
        <v>272.09100000000001</v>
      </c>
      <c r="E36" s="333"/>
      <c r="F36" s="333">
        <f>SUM(F9:F34)</f>
        <v>134.9992881245021</v>
      </c>
      <c r="G36" s="333">
        <f t="shared" ref="G36:H36" si="13">SUM(G9:G34)</f>
        <v>152.0607118754979</v>
      </c>
      <c r="H36" s="333">
        <f t="shared" si="13"/>
        <v>287.06</v>
      </c>
      <c r="I36" s="333"/>
      <c r="J36" s="333">
        <f>SUM(J9:J34)</f>
        <v>142.21071621141891</v>
      </c>
      <c r="K36" s="333">
        <f t="shared" ref="K36:L36" si="14">SUM(K9:K34)</f>
        <v>153.43828378858112</v>
      </c>
      <c r="L36" s="333">
        <f t="shared" si="14"/>
        <v>295.64899999999994</v>
      </c>
      <c r="M36" s="258"/>
      <c r="N36" s="334">
        <f t="shared" si="3"/>
        <v>1.0127832744936338</v>
      </c>
      <c r="O36" s="334">
        <f>IF(F36&gt;0,(EXP(LN(J36/F36)/($J$6-$F$6))-1)*100,0)</f>
        <v>0.3475383147727662</v>
      </c>
      <c r="P36" s="335"/>
      <c r="Q36" s="334">
        <f t="shared" ref="Q36" si="15">IF(C36&gt;0,(EXP(LN(G36/C36)/($F$6-$B$6))-1)*100,0)</f>
        <v>1.1339340526105968</v>
      </c>
      <c r="R36" s="334">
        <f t="shared" ref="R36" si="16">IF(G36&gt;0,(EXP(LN(K36/G36)/($J$6-$F$6))-1)*100,0)</f>
        <v>6.0141843541638984E-2</v>
      </c>
      <c r="S36" s="335"/>
      <c r="T36" s="334">
        <f t="shared" ref="T36" si="17">IF(D36&gt;0,(EXP(LN(H36/D36)/($F$6-$B$6))-1)*100,0)</f>
        <v>1.076850422885034</v>
      </c>
      <c r="U36" s="334">
        <f t="shared" ref="U36" si="18">IF(H36&gt;0,(EXP(LN(L36/H36)/($J$6-$F$6))-1)*100,0)</f>
        <v>0.19673785372678054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Humber</v>
      </c>
      <c r="Q1" s="19" t="str">
        <f>CONCATENATE("Occupation Table 5.1  Males: Employment Change by Status (SOC 2020), ",B$5,"-",L$5,", ",Info!B5)</f>
        <v>Occupation Table 5.1  Males: Employment Change by Status (SOC 2020), 2015-2035, Humber</v>
      </c>
      <c r="AG1" s="19" t="str">
        <f>CONCATENATE("Occupation Table 5.2  Females: Employment Change by Status (SOC 2020), ",R$5,"-",AB$5,", ",Info!B5)</f>
        <v>Occupation Table 5.2  Females: Employment Change by Status (SOC 2020), 2015-2035, Humber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15.993531089982097</v>
      </c>
      <c r="C8" s="11">
        <v>2.1610328621549599</v>
      </c>
      <c r="D8" s="11">
        <v>4.9620440518370721</v>
      </c>
      <c r="E8" s="11">
        <f>SUM(B8:D8)</f>
        <v>23.116608003974129</v>
      </c>
      <c r="F8" s="11"/>
      <c r="G8" s="11">
        <v>19.928697069828008</v>
      </c>
      <c r="H8" s="11">
        <v>3.4784856368708614</v>
      </c>
      <c r="I8" s="11">
        <v>5.3321496925377891</v>
      </c>
      <c r="J8" s="11">
        <f>SUM(G8:I8)</f>
        <v>28.739332399236659</v>
      </c>
      <c r="K8" s="11"/>
      <c r="L8" s="11">
        <v>21.684354009279676</v>
      </c>
      <c r="M8" s="11">
        <v>4.3470418044537471</v>
      </c>
      <c r="N8" s="11">
        <v>5.9406437048323335</v>
      </c>
      <c r="O8" s="11">
        <f>SUM(L8:N8)</f>
        <v>31.972039518565758</v>
      </c>
      <c r="Q8" s="10" t="str">
        <f>name!E4</f>
        <v>Managers, directors and senior officials</v>
      </c>
      <c r="R8" s="11">
        <v>11.000992605064065</v>
      </c>
      <c r="S8" s="11">
        <v>0.76171373735646286</v>
      </c>
      <c r="T8" s="11">
        <v>3.3176569683110047</v>
      </c>
      <c r="U8" s="11">
        <f>SUM(R8:T8)</f>
        <v>15.080363310731531</v>
      </c>
      <c r="V8" s="11"/>
      <c r="W8" s="11">
        <v>13.724440837932933</v>
      </c>
      <c r="X8" s="11">
        <v>1.312314459211789</v>
      </c>
      <c r="Y8" s="11">
        <v>3.2879809445001285</v>
      </c>
      <c r="Z8" s="11">
        <f>SUM(W8:Y8)</f>
        <v>18.32473624164485</v>
      </c>
      <c r="AA8" s="11"/>
      <c r="AB8" s="11">
        <v>13.647863445299839</v>
      </c>
      <c r="AC8" s="11">
        <v>1.7754309102925976</v>
      </c>
      <c r="AD8" s="11">
        <v>3.6872501478187125</v>
      </c>
      <c r="AE8" s="11">
        <f>SUM(AB8:AD8)</f>
        <v>19.110544503411148</v>
      </c>
      <c r="AG8" s="10" t="str">
        <f>name!E4</f>
        <v>Managers, directors and senior officials</v>
      </c>
      <c r="AH8" s="11">
        <v>4.992538484918045</v>
      </c>
      <c r="AI8" s="11">
        <v>1.3993191247984977</v>
      </c>
      <c r="AJ8" s="11">
        <v>1.6443870835260652</v>
      </c>
      <c r="AK8" s="11">
        <f>SUM(AH8:AJ8)</f>
        <v>8.0362446932426082</v>
      </c>
      <c r="AL8" s="11"/>
      <c r="AM8" s="11">
        <v>6.2042562318950703</v>
      </c>
      <c r="AN8" s="11">
        <v>2.1661711776590726</v>
      </c>
      <c r="AO8" s="11">
        <v>2.0441687480376625</v>
      </c>
      <c r="AP8" s="11">
        <f>SUM(AM8:AO8)</f>
        <v>10.414596157591806</v>
      </c>
      <c r="AQ8" s="11"/>
      <c r="AR8" s="11">
        <v>8.0364905639798465</v>
      </c>
      <c r="AS8" s="11">
        <v>2.5716108941611524</v>
      </c>
      <c r="AT8" s="11">
        <v>2.2533935570136197</v>
      </c>
      <c r="AU8" s="11">
        <f>SUM(AR8:AT8)</f>
        <v>12.861495015154619</v>
      </c>
    </row>
    <row r="9" spans="1:47" x14ac:dyDescent="0.2">
      <c r="A9" t="str">
        <f>name!E5</f>
        <v>Professional occupations</v>
      </c>
      <c r="B9" s="11">
        <v>31.294593394333514</v>
      </c>
      <c r="C9" s="11">
        <v>9.3900190032201643</v>
      </c>
      <c r="D9" s="11">
        <v>4.9477476635551785</v>
      </c>
      <c r="E9" s="11">
        <f t="shared" ref="E9:E18" si="0">SUM(B9:D9)</f>
        <v>45.632360061108855</v>
      </c>
      <c r="F9" s="11"/>
      <c r="G9" s="11">
        <v>39.648118033473878</v>
      </c>
      <c r="H9" s="11">
        <v>11.294632222278782</v>
      </c>
      <c r="I9" s="11">
        <v>5.6706863647290868</v>
      </c>
      <c r="J9" s="11">
        <f t="shared" ref="J9:J16" si="1">SUM(G9:I9)</f>
        <v>56.613436620481743</v>
      </c>
      <c r="K9" s="11"/>
      <c r="L9" s="11">
        <v>47.653036166887787</v>
      </c>
      <c r="M9" s="11">
        <v>13.707423676129086</v>
      </c>
      <c r="N9" s="11">
        <v>5.4378430675078144</v>
      </c>
      <c r="O9" s="11">
        <f t="shared" ref="O9:O16" si="2">SUM(L9:N9)</f>
        <v>66.798302910524683</v>
      </c>
      <c r="Q9" s="10" t="str">
        <f>name!E5</f>
        <v>Professional occupations</v>
      </c>
      <c r="R9" s="11">
        <v>16.737651805784349</v>
      </c>
      <c r="S9" s="11">
        <v>1.5263401211430754</v>
      </c>
      <c r="T9" s="11">
        <v>3.1769140307391752</v>
      </c>
      <c r="U9" s="11">
        <f t="shared" ref="U9:U16" si="3">SUM(R9:T9)</f>
        <v>21.440905957666601</v>
      </c>
      <c r="V9" s="11"/>
      <c r="W9" s="11">
        <v>21.635746812053419</v>
      </c>
      <c r="X9" s="11">
        <v>2.2448994519006988</v>
      </c>
      <c r="Y9" s="11">
        <v>3.2480380460445915</v>
      </c>
      <c r="Z9" s="11">
        <f t="shared" ref="Z9:Z16" si="4">SUM(W9:Y9)</f>
        <v>27.128684309998711</v>
      </c>
      <c r="AA9" s="11"/>
      <c r="AB9" s="11">
        <v>24.633025052495697</v>
      </c>
      <c r="AC9" s="11">
        <v>2.7601955294128344</v>
      </c>
      <c r="AD9" s="11">
        <v>2.8457223440329971</v>
      </c>
      <c r="AE9" s="11">
        <f t="shared" ref="AE9:AE16" si="5">SUM(AB9:AD9)</f>
        <v>30.238942925941526</v>
      </c>
      <c r="AG9" s="10" t="str">
        <f>name!E5</f>
        <v>Professional occupations</v>
      </c>
      <c r="AH9" s="11">
        <v>14.556941588549162</v>
      </c>
      <c r="AI9" s="11">
        <v>7.8636788820770906</v>
      </c>
      <c r="AJ9" s="11">
        <v>1.7708336328160057</v>
      </c>
      <c r="AK9" s="11">
        <f t="shared" ref="AK9:AK18" si="6">SUM(AH9:AJ9)</f>
        <v>24.191454103442261</v>
      </c>
      <c r="AL9" s="11"/>
      <c r="AM9" s="11">
        <v>18.012371221420466</v>
      </c>
      <c r="AN9" s="11">
        <v>9.0497327703780837</v>
      </c>
      <c r="AO9" s="11">
        <v>2.4226483186844954</v>
      </c>
      <c r="AP9" s="11">
        <f t="shared" ref="AP9:AP18" si="7">SUM(AM9:AO9)</f>
        <v>29.484752310483046</v>
      </c>
      <c r="AQ9" s="11"/>
      <c r="AR9" s="11">
        <v>23.020011114392087</v>
      </c>
      <c r="AS9" s="11">
        <v>10.947228146716254</v>
      </c>
      <c r="AT9" s="11">
        <v>2.5921207234748165</v>
      </c>
      <c r="AU9" s="11">
        <f t="shared" ref="AU9:AU18" si="8">SUM(AR9:AT9)</f>
        <v>36.559359984583153</v>
      </c>
    </row>
    <row r="10" spans="1:47" x14ac:dyDescent="0.2">
      <c r="A10" t="str">
        <f>name!E6</f>
        <v>Associate professional occupations</v>
      </c>
      <c r="B10" s="11">
        <v>19.534276153803397</v>
      </c>
      <c r="C10" s="11">
        <v>5.9374566521126964</v>
      </c>
      <c r="D10" s="11">
        <v>3.3925724434341591</v>
      </c>
      <c r="E10" s="11">
        <f t="shared" si="0"/>
        <v>28.864305249350252</v>
      </c>
      <c r="F10" s="11"/>
      <c r="G10" s="11">
        <v>23.943601216122111</v>
      </c>
      <c r="H10" s="11">
        <v>7.076041412184888</v>
      </c>
      <c r="I10" s="11">
        <v>3.9885827874646633</v>
      </c>
      <c r="J10" s="11">
        <f t="shared" si="1"/>
        <v>35.008225415771662</v>
      </c>
      <c r="K10" s="11"/>
      <c r="L10" s="11">
        <v>24.767476065129145</v>
      </c>
      <c r="M10" s="11">
        <v>7.5627601693015487</v>
      </c>
      <c r="N10" s="11">
        <v>3.880479815710403</v>
      </c>
      <c r="O10" s="11">
        <f t="shared" si="2"/>
        <v>36.210716050141095</v>
      </c>
      <c r="Q10" s="10" t="str">
        <f>name!E6</f>
        <v>Associate professional occupations</v>
      </c>
      <c r="R10" s="11">
        <v>12.082869356090146</v>
      </c>
      <c r="S10" s="11">
        <v>1.302388289912475</v>
      </c>
      <c r="T10" s="11">
        <v>1.8694958442194221</v>
      </c>
      <c r="U10" s="11">
        <f t="shared" si="3"/>
        <v>15.254753490222043</v>
      </c>
      <c r="V10" s="11"/>
      <c r="W10" s="11">
        <v>14.606858207227921</v>
      </c>
      <c r="X10" s="11">
        <v>1.8997754655041839</v>
      </c>
      <c r="Y10" s="11">
        <v>2.0452217298661557</v>
      </c>
      <c r="Z10" s="11">
        <f t="shared" si="4"/>
        <v>18.55185540259826</v>
      </c>
      <c r="AA10" s="11"/>
      <c r="AB10" s="11">
        <v>13.740501402363428</v>
      </c>
      <c r="AC10" s="11">
        <v>1.7293750918409576</v>
      </c>
      <c r="AD10" s="11">
        <v>1.8469432070357035</v>
      </c>
      <c r="AE10" s="11">
        <f t="shared" si="5"/>
        <v>17.316819701240089</v>
      </c>
      <c r="AG10" s="10" t="str">
        <f>name!E6</f>
        <v>Associate professional occupations</v>
      </c>
      <c r="AH10" s="11">
        <v>7.4514067977132488</v>
      </c>
      <c r="AI10" s="11">
        <v>4.6350683622002196</v>
      </c>
      <c r="AJ10" s="11">
        <v>1.5230765992147384</v>
      </c>
      <c r="AK10" s="11">
        <f t="shared" si="6"/>
        <v>13.609551759128207</v>
      </c>
      <c r="AL10" s="11"/>
      <c r="AM10" s="11">
        <v>9.3367430088941923</v>
      </c>
      <c r="AN10" s="11">
        <v>5.1762659466807053</v>
      </c>
      <c r="AO10" s="11">
        <v>1.943361057598509</v>
      </c>
      <c r="AP10" s="11">
        <f t="shared" si="7"/>
        <v>16.456370013173405</v>
      </c>
      <c r="AQ10" s="11"/>
      <c r="AR10" s="11">
        <v>11.02697466276571</v>
      </c>
      <c r="AS10" s="11">
        <v>5.8333850774605924</v>
      </c>
      <c r="AT10" s="11">
        <v>2.0335366086746998</v>
      </c>
      <c r="AU10" s="11">
        <f t="shared" si="8"/>
        <v>18.893896348901002</v>
      </c>
    </row>
    <row r="11" spans="1:47" x14ac:dyDescent="0.2">
      <c r="A11" t="str">
        <f>name!E7</f>
        <v>Administrative and secretarial occupations</v>
      </c>
      <c r="B11" s="11">
        <v>18.533518772171512</v>
      </c>
      <c r="C11" s="11">
        <v>14.195970755930476</v>
      </c>
      <c r="D11" s="11">
        <v>0.96133793172811854</v>
      </c>
      <c r="E11" s="11">
        <f t="shared" si="0"/>
        <v>33.690827459830103</v>
      </c>
      <c r="F11" s="11"/>
      <c r="G11" s="11">
        <v>19.511850760635578</v>
      </c>
      <c r="H11" s="11">
        <v>14.073837441308486</v>
      </c>
      <c r="I11" s="11">
        <v>1.0065439015522573</v>
      </c>
      <c r="J11" s="11">
        <f t="shared" si="1"/>
        <v>34.592232103496322</v>
      </c>
      <c r="K11" s="11"/>
      <c r="L11" s="11">
        <v>17.176038517125445</v>
      </c>
      <c r="M11" s="11">
        <v>12.567689008525299</v>
      </c>
      <c r="N11" s="11">
        <v>0.95511187178278123</v>
      </c>
      <c r="O11" s="11">
        <f t="shared" si="2"/>
        <v>30.698839397433524</v>
      </c>
      <c r="Q11" s="10" t="str">
        <f>name!E7</f>
        <v>Administrative and secretarial occupations</v>
      </c>
      <c r="R11" s="11">
        <v>7.690789107350037</v>
      </c>
      <c r="S11" s="11">
        <v>2.2710222765786074</v>
      </c>
      <c r="T11" s="11">
        <v>0.26694760890298525</v>
      </c>
      <c r="U11" s="11">
        <f t="shared" si="3"/>
        <v>10.228758992831629</v>
      </c>
      <c r="V11" s="11"/>
      <c r="W11" s="11">
        <v>8.8556280504136478</v>
      </c>
      <c r="X11" s="11">
        <v>2.664873330076535</v>
      </c>
      <c r="Y11" s="11">
        <v>0.25047680246047493</v>
      </c>
      <c r="Z11" s="11">
        <f t="shared" si="4"/>
        <v>11.770978182950659</v>
      </c>
      <c r="AA11" s="11"/>
      <c r="AB11" s="11">
        <v>9.5538148644883645</v>
      </c>
      <c r="AC11" s="11">
        <v>2.8428903607062113</v>
      </c>
      <c r="AD11" s="11">
        <v>0.33672815779769572</v>
      </c>
      <c r="AE11" s="11">
        <f t="shared" si="5"/>
        <v>12.733433382992272</v>
      </c>
      <c r="AG11" s="10" t="str">
        <f>name!E7</f>
        <v>Administrative and secretarial occupations</v>
      </c>
      <c r="AH11" s="11">
        <v>10.842729664821467</v>
      </c>
      <c r="AI11" s="11">
        <v>11.924948479351869</v>
      </c>
      <c r="AJ11" s="11">
        <v>0.69439032282513391</v>
      </c>
      <c r="AK11" s="11">
        <f t="shared" si="6"/>
        <v>23.46206846699847</v>
      </c>
      <c r="AL11" s="11"/>
      <c r="AM11" s="11">
        <v>10.656222710221938</v>
      </c>
      <c r="AN11" s="11">
        <v>11.408964111231951</v>
      </c>
      <c r="AO11" s="11">
        <v>0.75606709909178216</v>
      </c>
      <c r="AP11" s="11">
        <f t="shared" si="7"/>
        <v>22.821253920545672</v>
      </c>
      <c r="AQ11" s="11"/>
      <c r="AR11" s="11">
        <v>7.6222236526370857</v>
      </c>
      <c r="AS11" s="11">
        <v>9.7247986478190835</v>
      </c>
      <c r="AT11" s="11">
        <v>0.61838371398508574</v>
      </c>
      <c r="AU11" s="11">
        <f t="shared" si="8"/>
        <v>17.965406014441253</v>
      </c>
    </row>
    <row r="12" spans="1:47" x14ac:dyDescent="0.2">
      <c r="A12" t="str">
        <f>name!E8</f>
        <v>Skilled trades occupations</v>
      </c>
      <c r="B12" s="11">
        <v>19.472200949379182</v>
      </c>
      <c r="C12" s="11">
        <v>2.6484417899552528</v>
      </c>
      <c r="D12" s="11">
        <v>11.545339965530717</v>
      </c>
      <c r="E12" s="11">
        <f t="shared" si="0"/>
        <v>33.665982704865151</v>
      </c>
      <c r="F12" s="11"/>
      <c r="G12" s="11">
        <v>17.839891824192048</v>
      </c>
      <c r="H12" s="11">
        <v>2.4515547134079378</v>
      </c>
      <c r="I12" s="11">
        <v>9.3830121727072502</v>
      </c>
      <c r="J12" s="11">
        <f t="shared" si="1"/>
        <v>29.674458710307235</v>
      </c>
      <c r="K12" s="11"/>
      <c r="L12" s="11">
        <v>14.494807975769342</v>
      </c>
      <c r="M12" s="11">
        <v>2.6833709470084441</v>
      </c>
      <c r="N12" s="11">
        <v>9.6167455376283257</v>
      </c>
      <c r="O12" s="11">
        <f t="shared" si="2"/>
        <v>26.794924460406111</v>
      </c>
      <c r="Q12" s="10" t="str">
        <f>name!E8</f>
        <v>Skilled trades occupations</v>
      </c>
      <c r="R12" s="11">
        <v>18.263971356666982</v>
      </c>
      <c r="S12" s="11">
        <v>1.7068896798299862</v>
      </c>
      <c r="T12" s="11">
        <v>10.446867127851243</v>
      </c>
      <c r="U12" s="11">
        <f t="shared" si="3"/>
        <v>30.417728164348212</v>
      </c>
      <c r="V12" s="11"/>
      <c r="W12" s="11">
        <v>16.558651862209167</v>
      </c>
      <c r="X12" s="11">
        <v>1.5824905484946634</v>
      </c>
      <c r="Y12" s="11">
        <v>8.2365995625589985</v>
      </c>
      <c r="Z12" s="11">
        <f t="shared" si="4"/>
        <v>26.377741973262829</v>
      </c>
      <c r="AA12" s="11"/>
      <c r="AB12" s="11">
        <v>13.069506092803088</v>
      </c>
      <c r="AC12" s="11">
        <v>1.7465224061280951</v>
      </c>
      <c r="AD12" s="11">
        <v>8.1702998716629036</v>
      </c>
      <c r="AE12" s="11">
        <f t="shared" si="5"/>
        <v>22.986328370594087</v>
      </c>
      <c r="AG12" s="10" t="str">
        <f>name!E8</f>
        <v>Skilled trades occupations</v>
      </c>
      <c r="AH12" s="11">
        <v>1.2082295927122</v>
      </c>
      <c r="AI12" s="11">
        <v>0.94155211012526763</v>
      </c>
      <c r="AJ12" s="11">
        <v>1.0984728376794755</v>
      </c>
      <c r="AK12" s="11">
        <f t="shared" si="6"/>
        <v>3.2482545405169434</v>
      </c>
      <c r="AL12" s="11"/>
      <c r="AM12" s="11">
        <v>1.2812399619828798</v>
      </c>
      <c r="AN12" s="11">
        <v>0.86906416491327432</v>
      </c>
      <c r="AO12" s="11">
        <v>1.1464126101482524</v>
      </c>
      <c r="AP12" s="11">
        <f t="shared" si="7"/>
        <v>3.2967167370444068</v>
      </c>
      <c r="AQ12" s="11"/>
      <c r="AR12" s="11">
        <v>1.4253018829662532</v>
      </c>
      <c r="AS12" s="11">
        <v>0.93684854088034886</v>
      </c>
      <c r="AT12" s="11">
        <v>1.4464456659654183</v>
      </c>
      <c r="AU12" s="11">
        <f t="shared" si="8"/>
        <v>3.8085960898120206</v>
      </c>
    </row>
    <row r="13" spans="1:47" x14ac:dyDescent="0.2">
      <c r="A13" t="str">
        <f>name!E9</f>
        <v>Caring, leisure and other service occupations</v>
      </c>
      <c r="B13" s="11">
        <v>12.762407963598628</v>
      </c>
      <c r="C13" s="11">
        <v>12.748732013472756</v>
      </c>
      <c r="D13" s="11">
        <v>2.1190620574503556</v>
      </c>
      <c r="E13" s="11">
        <f t="shared" si="0"/>
        <v>27.630202034521741</v>
      </c>
      <c r="F13" s="11"/>
      <c r="G13" s="11">
        <v>12.78720829173311</v>
      </c>
      <c r="H13" s="11">
        <v>12.130679819244278</v>
      </c>
      <c r="I13" s="11">
        <v>2.687328844083591</v>
      </c>
      <c r="J13" s="11">
        <f t="shared" si="1"/>
        <v>27.605216955060978</v>
      </c>
      <c r="K13" s="11"/>
      <c r="L13" s="11">
        <v>15.271477937305377</v>
      </c>
      <c r="M13" s="11">
        <v>13.223879230990587</v>
      </c>
      <c r="N13" s="11">
        <v>2.7708515086437826</v>
      </c>
      <c r="O13" s="11">
        <f t="shared" si="2"/>
        <v>31.266208676939748</v>
      </c>
      <c r="Q13" s="10" t="str">
        <f>name!E9</f>
        <v>Caring, leisure and other service occupations</v>
      </c>
      <c r="R13" s="11">
        <v>2.8911109855003083</v>
      </c>
      <c r="S13" s="11">
        <v>1.3231958511678963</v>
      </c>
      <c r="T13" s="11">
        <v>0.410234405392924</v>
      </c>
      <c r="U13" s="11">
        <f t="shared" si="3"/>
        <v>4.6245412420611283</v>
      </c>
      <c r="V13" s="11"/>
      <c r="W13" s="11">
        <v>3.1883493997831454</v>
      </c>
      <c r="X13" s="11">
        <v>1.5092840131988283</v>
      </c>
      <c r="Y13" s="11">
        <v>0.42037748634129379</v>
      </c>
      <c r="Z13" s="11">
        <f t="shared" si="4"/>
        <v>5.1180108993232674</v>
      </c>
      <c r="AA13" s="11"/>
      <c r="AB13" s="11">
        <v>4.0413357446742477</v>
      </c>
      <c r="AC13" s="11">
        <v>1.8572803803663112</v>
      </c>
      <c r="AD13" s="11">
        <v>0.58100774986208148</v>
      </c>
      <c r="AE13" s="11">
        <f t="shared" si="5"/>
        <v>6.4796238749026402</v>
      </c>
      <c r="AG13" s="10" t="str">
        <f>name!E9</f>
        <v>Caring, leisure and other service occupations</v>
      </c>
      <c r="AH13" s="11">
        <v>9.8712969780983197</v>
      </c>
      <c r="AI13" s="11">
        <v>11.425536162304859</v>
      </c>
      <c r="AJ13" s="11">
        <v>1.7088276520574308</v>
      </c>
      <c r="AK13" s="11">
        <f t="shared" si="6"/>
        <v>23.00566079246061</v>
      </c>
      <c r="AL13" s="11"/>
      <c r="AM13" s="11">
        <v>9.5988588919499627</v>
      </c>
      <c r="AN13" s="11">
        <v>10.621395806045452</v>
      </c>
      <c r="AO13" s="11">
        <v>2.2669513577422964</v>
      </c>
      <c r="AP13" s="11">
        <f t="shared" si="7"/>
        <v>22.487206055737712</v>
      </c>
      <c r="AQ13" s="11"/>
      <c r="AR13" s="11">
        <v>11.230142192631126</v>
      </c>
      <c r="AS13" s="11">
        <v>11.366598850624275</v>
      </c>
      <c r="AT13" s="11">
        <v>2.1898437587817008</v>
      </c>
      <c r="AU13" s="11">
        <f t="shared" si="8"/>
        <v>24.786584802037101</v>
      </c>
    </row>
    <row r="14" spans="1:47" x14ac:dyDescent="0.2">
      <c r="A14" t="str">
        <f>name!E10</f>
        <v>Sales and customer service occupations</v>
      </c>
      <c r="B14" s="11">
        <v>8.8277470996700469</v>
      </c>
      <c r="C14" s="11">
        <v>12.763038769960499</v>
      </c>
      <c r="D14" s="11">
        <v>1.5889021813223103</v>
      </c>
      <c r="E14" s="11">
        <f t="shared" si="0"/>
        <v>23.179688050952855</v>
      </c>
      <c r="F14" s="11"/>
      <c r="G14" s="11">
        <v>9.0751229511942739</v>
      </c>
      <c r="H14" s="11">
        <v>13.375264861770543</v>
      </c>
      <c r="I14" s="11">
        <v>1.1142419327771527</v>
      </c>
      <c r="J14" s="11">
        <f t="shared" si="1"/>
        <v>23.564629745741968</v>
      </c>
      <c r="K14" s="11"/>
      <c r="L14" s="11">
        <v>9.2554960033957947</v>
      </c>
      <c r="M14" s="11">
        <v>13.316505858796573</v>
      </c>
      <c r="N14" s="11">
        <v>0.88636158935248199</v>
      </c>
      <c r="O14" s="11">
        <f t="shared" si="2"/>
        <v>23.458363451544848</v>
      </c>
      <c r="Q14" s="10" t="str">
        <f>name!E10</f>
        <v>Sales and customer service occupations</v>
      </c>
      <c r="R14" s="11">
        <v>4.6401079992906649</v>
      </c>
      <c r="S14" s="11">
        <v>3.380298233192605</v>
      </c>
      <c r="T14" s="11">
        <v>0.93015600631365214</v>
      </c>
      <c r="U14" s="11">
        <f t="shared" si="3"/>
        <v>8.9505622387969215</v>
      </c>
      <c r="V14" s="11"/>
      <c r="W14" s="11">
        <v>5.1785241641328383</v>
      </c>
      <c r="X14" s="11">
        <v>4.0929191616671856</v>
      </c>
      <c r="Y14" s="11">
        <v>0.68069614925516131</v>
      </c>
      <c r="Z14" s="11">
        <f t="shared" si="4"/>
        <v>9.952139475055187</v>
      </c>
      <c r="AA14" s="11"/>
      <c r="AB14" s="11">
        <v>5.9555308823697413</v>
      </c>
      <c r="AC14" s="11">
        <v>4.3596164678859495</v>
      </c>
      <c r="AD14" s="11">
        <v>0.55427680255646461</v>
      </c>
      <c r="AE14" s="11">
        <f t="shared" si="5"/>
        <v>10.869424152812154</v>
      </c>
      <c r="AG14" s="10" t="str">
        <f>name!E10</f>
        <v>Sales and customer service occupations</v>
      </c>
      <c r="AH14" s="11">
        <v>4.187639100379382</v>
      </c>
      <c r="AI14" s="11">
        <v>9.3827405367678907</v>
      </c>
      <c r="AJ14" s="11">
        <v>0.65874617500865862</v>
      </c>
      <c r="AK14" s="11">
        <f t="shared" si="6"/>
        <v>14.229125812155932</v>
      </c>
      <c r="AL14" s="11"/>
      <c r="AM14" s="11">
        <v>3.8965987870614436</v>
      </c>
      <c r="AN14" s="11">
        <v>9.2823457001033507</v>
      </c>
      <c r="AO14" s="11">
        <v>0.4335457835219908</v>
      </c>
      <c r="AP14" s="11">
        <f t="shared" si="7"/>
        <v>13.612490270686786</v>
      </c>
      <c r="AQ14" s="11"/>
      <c r="AR14" s="11">
        <v>3.2999651210260543</v>
      </c>
      <c r="AS14" s="11">
        <v>8.956889390910618</v>
      </c>
      <c r="AT14" s="11">
        <v>0.332084786796017</v>
      </c>
      <c r="AU14" s="11">
        <f t="shared" si="8"/>
        <v>12.58893929873269</v>
      </c>
    </row>
    <row r="15" spans="1:47" x14ac:dyDescent="0.2">
      <c r="A15" t="str">
        <f>name!E11</f>
        <v>Process, plant and machine operatives</v>
      </c>
      <c r="B15" s="11">
        <v>17.469737021434963</v>
      </c>
      <c r="C15" s="11">
        <v>2.6292840230238581</v>
      </c>
      <c r="D15" s="11">
        <v>3.1971413376880591</v>
      </c>
      <c r="E15" s="11">
        <f t="shared" si="0"/>
        <v>23.296162382146878</v>
      </c>
      <c r="F15" s="11"/>
      <c r="G15" s="11">
        <v>15.929371418107864</v>
      </c>
      <c r="H15" s="11">
        <v>3.0740625709322895</v>
      </c>
      <c r="I15" s="11">
        <v>2.4190519607986869</v>
      </c>
      <c r="J15" s="11">
        <f t="shared" si="1"/>
        <v>21.42248594983884</v>
      </c>
      <c r="K15" s="11"/>
      <c r="L15" s="11">
        <v>15.551260189275734</v>
      </c>
      <c r="M15" s="11">
        <v>3.9850872870000189</v>
      </c>
      <c r="N15" s="11">
        <v>2.9033818238805917</v>
      </c>
      <c r="O15" s="11">
        <f t="shared" si="2"/>
        <v>22.439729300156344</v>
      </c>
      <c r="Q15" s="10" t="str">
        <f>name!E11</f>
        <v>Process, plant and machine operatives</v>
      </c>
      <c r="R15" s="11">
        <v>14.952468817808317</v>
      </c>
      <c r="S15" s="11">
        <v>1.7658862080520694</v>
      </c>
      <c r="T15" s="11">
        <v>2.8831236032595755</v>
      </c>
      <c r="U15" s="11">
        <f t="shared" si="3"/>
        <v>19.601478629119963</v>
      </c>
      <c r="V15" s="11"/>
      <c r="W15" s="11">
        <v>13.686344580860121</v>
      </c>
      <c r="X15" s="11">
        <v>2.2640526714694444</v>
      </c>
      <c r="Y15" s="11">
        <v>2.0642910733457391</v>
      </c>
      <c r="Z15" s="11">
        <f t="shared" si="4"/>
        <v>18.014688325675305</v>
      </c>
      <c r="AA15" s="11"/>
      <c r="AB15" s="11">
        <v>13.071563396603251</v>
      </c>
      <c r="AC15" s="11">
        <v>2.5517702466260679</v>
      </c>
      <c r="AD15" s="11">
        <v>2.5406256098891102</v>
      </c>
      <c r="AE15" s="11">
        <f t="shared" si="5"/>
        <v>18.163959253118428</v>
      </c>
      <c r="AG15" s="10" t="str">
        <f>name!E11</f>
        <v>Process, plant and machine operatives</v>
      </c>
      <c r="AH15" s="11">
        <v>2.5172682036266485</v>
      </c>
      <c r="AI15" s="11">
        <v>0.86339781497178913</v>
      </c>
      <c r="AJ15" s="11">
        <v>0.31401773442848485</v>
      </c>
      <c r="AK15" s="11">
        <f t="shared" si="6"/>
        <v>3.6946837530269225</v>
      </c>
      <c r="AL15" s="11"/>
      <c r="AM15" s="11">
        <v>2.243026837247744</v>
      </c>
      <c r="AN15" s="11">
        <v>0.81000989946284474</v>
      </c>
      <c r="AO15" s="11">
        <v>0.35476088745294593</v>
      </c>
      <c r="AP15" s="11">
        <f t="shared" si="7"/>
        <v>3.4077976241635346</v>
      </c>
      <c r="AQ15" s="11"/>
      <c r="AR15" s="11">
        <v>2.4796967926724749</v>
      </c>
      <c r="AS15" s="11">
        <v>1.4333170403739515</v>
      </c>
      <c r="AT15" s="11">
        <v>0.36275621399148189</v>
      </c>
      <c r="AU15" s="11">
        <f t="shared" si="8"/>
        <v>4.2757700470379083</v>
      </c>
    </row>
    <row r="16" spans="1:47" x14ac:dyDescent="0.2">
      <c r="A16" t="str">
        <f>name!E12</f>
        <v>Elementary occupations</v>
      </c>
      <c r="B16" s="11">
        <v>14.692578762559009</v>
      </c>
      <c r="C16" s="11">
        <v>16.195856119894493</v>
      </c>
      <c r="D16" s="11">
        <v>2.1264291707965404</v>
      </c>
      <c r="E16" s="11">
        <f t="shared" si="0"/>
        <v>33.014864053250044</v>
      </c>
      <c r="F16" s="11"/>
      <c r="G16" s="11">
        <v>13.74832096343478</v>
      </c>
      <c r="H16" s="11">
        <v>14.365182860834938</v>
      </c>
      <c r="I16" s="11">
        <v>1.7264782757948232</v>
      </c>
      <c r="J16" s="11">
        <f t="shared" si="1"/>
        <v>29.839982100064542</v>
      </c>
      <c r="K16" s="11"/>
      <c r="L16" s="11">
        <v>12.358175532912151</v>
      </c>
      <c r="M16" s="11">
        <v>11.586413922333975</v>
      </c>
      <c r="N16" s="11">
        <v>2.0652867790417724</v>
      </c>
      <c r="O16" s="11">
        <f t="shared" si="2"/>
        <v>26.009876234287898</v>
      </c>
      <c r="Q16" s="10" t="str">
        <f>name!E12</f>
        <v>Elementary occupations</v>
      </c>
      <c r="R16" s="11">
        <v>11.490706510611478</v>
      </c>
      <c r="S16" s="11">
        <v>5.1898800228456485</v>
      </c>
      <c r="T16" s="11">
        <v>1.4453860091626938</v>
      </c>
      <c r="U16" s="11">
        <f t="shared" si="3"/>
        <v>18.12597254261982</v>
      </c>
      <c r="V16" s="11"/>
      <c r="W16" s="11">
        <v>10.757436045828747</v>
      </c>
      <c r="X16" s="11">
        <v>4.9714552537690189</v>
      </c>
      <c r="Y16" s="11">
        <v>1.0929857653910426</v>
      </c>
      <c r="Z16" s="11">
        <f t="shared" si="4"/>
        <v>16.821877064988808</v>
      </c>
      <c r="AA16" s="11"/>
      <c r="AB16" s="11">
        <v>9.6917450834971781</v>
      </c>
      <c r="AC16" s="11">
        <v>4.4061345914756371</v>
      </c>
      <c r="AD16" s="11">
        <v>1.4413279485959374</v>
      </c>
      <c r="AE16" s="11">
        <f t="shared" si="5"/>
        <v>15.539207623568753</v>
      </c>
      <c r="AG16" s="10" t="str">
        <f>name!E12</f>
        <v>Elementary occupations</v>
      </c>
      <c r="AH16" s="11">
        <v>3.2018722519475236</v>
      </c>
      <c r="AI16" s="11">
        <v>11.005976097048839</v>
      </c>
      <c r="AJ16" s="11">
        <v>0.68104316163384626</v>
      </c>
      <c r="AK16" s="11">
        <f t="shared" si="6"/>
        <v>14.888891510630209</v>
      </c>
      <c r="AL16" s="11"/>
      <c r="AM16" s="11">
        <v>2.9908849176060239</v>
      </c>
      <c r="AN16" s="11">
        <v>9.3937276070659177</v>
      </c>
      <c r="AO16" s="11">
        <v>0.63349251040377963</v>
      </c>
      <c r="AP16" s="11">
        <f t="shared" si="7"/>
        <v>13.018105035075722</v>
      </c>
      <c r="AQ16" s="11"/>
      <c r="AR16" s="11">
        <v>2.6664304494149671</v>
      </c>
      <c r="AS16" s="11">
        <v>7.1802793308583341</v>
      </c>
      <c r="AT16" s="11">
        <v>0.62395883044583444</v>
      </c>
      <c r="AU16" s="11">
        <f t="shared" si="8"/>
        <v>10.470668610719136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158.58059120693235</v>
      </c>
      <c r="C18" s="34">
        <f t="shared" ref="C18:D18" si="9">SUM(C8:C16)</f>
        <v>78.669831989725139</v>
      </c>
      <c r="D18" s="34">
        <f t="shared" si="9"/>
        <v>34.840576803342515</v>
      </c>
      <c r="E18" s="34">
        <f t="shared" si="0"/>
        <v>272.09100000000001</v>
      </c>
      <c r="F18" s="34"/>
      <c r="G18" s="34">
        <f>SUM(G8:G16)</f>
        <v>172.4121825287217</v>
      </c>
      <c r="H18" s="34">
        <f t="shared" ref="H18:I18" si="10">SUM(H8:H16)</f>
        <v>81.319741538833</v>
      </c>
      <c r="I18" s="34">
        <f t="shared" si="10"/>
        <v>33.328075932445302</v>
      </c>
      <c r="J18" s="34">
        <f t="shared" ref="J18" si="11">SUM(G18:I18)</f>
        <v>287.06</v>
      </c>
      <c r="K18" s="34"/>
      <c r="L18" s="34">
        <f>SUM(L8:L16)</f>
        <v>178.21212239708044</v>
      </c>
      <c r="M18" s="34">
        <f t="shared" ref="M18:N18" si="12">SUM(M8:M16)</f>
        <v>82.980171904539276</v>
      </c>
      <c r="N18" s="34">
        <f t="shared" si="12"/>
        <v>34.456705698380283</v>
      </c>
      <c r="O18" s="34">
        <f>SUM(L18:N18)</f>
        <v>295.649</v>
      </c>
      <c r="Q18" s="231" t="str">
        <f>name!E3</f>
        <v>All occupations</v>
      </c>
      <c r="R18" s="34">
        <f>SUM(R8:R16)</f>
        <v>99.750668544166345</v>
      </c>
      <c r="S18" s="34">
        <f t="shared" ref="S18:T18" si="13">SUM(S8:S16)</f>
        <v>19.227614420078826</v>
      </c>
      <c r="T18" s="34">
        <f t="shared" si="13"/>
        <v>24.746781604152673</v>
      </c>
      <c r="U18" s="34">
        <f t="shared" ref="U18" si="14">SUM(R18:T18)</f>
        <v>143.72506456839784</v>
      </c>
      <c r="V18" s="34"/>
      <c r="W18" s="34">
        <f>SUM(W8:W16)</f>
        <v>108.19197996044196</v>
      </c>
      <c r="X18" s="34">
        <f t="shared" ref="X18:Y18" si="15">SUM(X8:X16)</f>
        <v>22.542064355292347</v>
      </c>
      <c r="Y18" s="34">
        <f t="shared" si="15"/>
        <v>21.326667559763589</v>
      </c>
      <c r="Z18" s="34">
        <f t="shared" ref="Z18" si="16">SUM(W18:Y18)</f>
        <v>152.0607118754979</v>
      </c>
      <c r="AA18" s="34"/>
      <c r="AB18" s="34">
        <f>SUM(AB8:AB16)</f>
        <v>107.40488596459484</v>
      </c>
      <c r="AC18" s="34">
        <f t="shared" ref="AC18:AD18" si="17">SUM(AC8:AC16)</f>
        <v>24.029215984734659</v>
      </c>
      <c r="AD18" s="34">
        <f t="shared" si="17"/>
        <v>22.004181839251604</v>
      </c>
      <c r="AE18" s="34">
        <f t="shared" ref="AE18" si="18">SUM(AB18:AD18)</f>
        <v>153.43828378858109</v>
      </c>
      <c r="AG18" s="231" t="str">
        <f>name!E3</f>
        <v>All occupations</v>
      </c>
      <c r="AH18" s="34">
        <f>SUM(AH8:AH16)</f>
        <v>58.829922662766002</v>
      </c>
      <c r="AI18" s="34">
        <f t="shared" ref="AI18:AJ18" si="19">SUM(AI8:AI16)</f>
        <v>59.442217569646317</v>
      </c>
      <c r="AJ18" s="34">
        <f t="shared" si="19"/>
        <v>10.09379519918984</v>
      </c>
      <c r="AK18" s="34">
        <f t="shared" si="6"/>
        <v>128.36593543160214</v>
      </c>
      <c r="AL18" s="34"/>
      <c r="AM18" s="34">
        <f>SUM(AM8:AM16)</f>
        <v>64.220202568279717</v>
      </c>
      <c r="AN18" s="34">
        <f t="shared" ref="AN18:AO18" si="20">SUM(AN8:AN16)</f>
        <v>58.777677183540661</v>
      </c>
      <c r="AO18" s="34">
        <f t="shared" si="20"/>
        <v>12.001408372681713</v>
      </c>
      <c r="AP18" s="34">
        <f t="shared" si="7"/>
        <v>134.9992881245021</v>
      </c>
      <c r="AQ18" s="34"/>
      <c r="AR18" s="34">
        <f>SUM(AR8:AR16)</f>
        <v>70.807236432485595</v>
      </c>
      <c r="AS18" s="34">
        <f t="shared" ref="AS18:AT18" si="21">SUM(AS8:AS16)</f>
        <v>58.950955919804606</v>
      </c>
      <c r="AT18" s="34">
        <f t="shared" si="21"/>
        <v>12.452523859128673</v>
      </c>
      <c r="AU18" s="34">
        <f t="shared" si="8"/>
        <v>142.21071621141886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10.085427837201138</v>
      </c>
      <c r="C26" s="18">
        <f t="shared" ref="C26:O26" si="22">C8/C$18*100</f>
        <v>2.7469651421617463</v>
      </c>
      <c r="D26" s="18">
        <f t="shared" si="22"/>
        <v>14.242140937692588</v>
      </c>
      <c r="E26" s="18">
        <f t="shared" si="22"/>
        <v>8.495910560795517</v>
      </c>
      <c r="F26" s="18"/>
      <c r="G26" s="18">
        <f t="shared" si="22"/>
        <v>11.558752274659094</v>
      </c>
      <c r="H26" s="18">
        <f t="shared" si="22"/>
        <v>4.2775414321868741</v>
      </c>
      <c r="I26" s="18">
        <f t="shared" si="22"/>
        <v>15.998972467975189</v>
      </c>
      <c r="J26" s="18">
        <f t="shared" si="22"/>
        <v>10.011611648866667</v>
      </c>
      <c r="K26" s="18"/>
      <c r="L26" s="18">
        <f t="shared" si="22"/>
        <v>12.167721094171156</v>
      </c>
      <c r="M26" s="18">
        <f t="shared" si="22"/>
        <v>5.2386512400270773</v>
      </c>
      <c r="N26" s="18">
        <f t="shared" si="22"/>
        <v>17.240892837621409</v>
      </c>
      <c r="O26" s="18">
        <f t="shared" si="22"/>
        <v>10.814188283594991</v>
      </c>
      <c r="Q26" t="str">
        <f>$A$8</f>
        <v>Managers, directors and senior officials</v>
      </c>
      <c r="R26" s="18">
        <f>R8/R$18*100</f>
        <v>11.028490099986833</v>
      </c>
      <c r="S26" s="18">
        <f t="shared" ref="S26:U26" si="23">S8/S$18*100</f>
        <v>3.961561329007242</v>
      </c>
      <c r="T26" s="18">
        <f t="shared" si="23"/>
        <v>13.40641793902719</v>
      </c>
      <c r="U26" s="18">
        <f t="shared" si="23"/>
        <v>10.492507591502861</v>
      </c>
      <c r="V26" s="18"/>
      <c r="W26" s="18">
        <f t="shared" ref="W26:Z26" si="24">W8/W$18*100</f>
        <v>12.68526635980872</v>
      </c>
      <c r="X26" s="18">
        <f t="shared" si="24"/>
        <v>5.8216250230147555</v>
      </c>
      <c r="Y26" s="18">
        <f t="shared" si="24"/>
        <v>15.417227915642423</v>
      </c>
      <c r="Z26" s="18">
        <f t="shared" si="24"/>
        <v>12.050934140469179</v>
      </c>
      <c r="AA26" s="18"/>
      <c r="AB26" s="18">
        <f t="shared" ref="AB26:AE26" si="25">AB8/AB$18*100</f>
        <v>12.706929785111218</v>
      </c>
      <c r="AC26" s="18">
        <f t="shared" si="25"/>
        <v>7.3886343666830321</v>
      </c>
      <c r="AD26" s="18">
        <f t="shared" si="25"/>
        <v>16.757042705588372</v>
      </c>
      <c r="AE26" s="18">
        <f t="shared" si="25"/>
        <v>12.454873732648826</v>
      </c>
      <c r="AG26" t="str">
        <f>$A$8</f>
        <v>Managers, directors and senior officials</v>
      </c>
      <c r="AH26" s="18">
        <f>AH8/AH$18*100</f>
        <v>8.4863930784628892</v>
      </c>
      <c r="AI26" s="18">
        <f t="shared" ref="AI26:AK26" si="26">AI8/AI$18*100</f>
        <v>2.3540829767310845</v>
      </c>
      <c r="AJ26" s="18">
        <f t="shared" si="26"/>
        <v>16.291068434378865</v>
      </c>
      <c r="AK26" s="18">
        <f t="shared" si="26"/>
        <v>6.260418440626407</v>
      </c>
      <c r="AL26" s="18"/>
      <c r="AM26" s="18">
        <f t="shared" ref="AM26:AP26" si="27">AM8/AM$18*100</f>
        <v>9.6609104047883179</v>
      </c>
      <c r="AN26" s="18">
        <f t="shared" si="27"/>
        <v>3.685363698355979</v>
      </c>
      <c r="AO26" s="18">
        <f t="shared" si="27"/>
        <v>17.032740529775783</v>
      </c>
      <c r="AP26" s="18">
        <f t="shared" si="27"/>
        <v>7.7145563523172216</v>
      </c>
      <c r="AQ26" s="18"/>
      <c r="AR26" s="18">
        <f t="shared" ref="AR26:AU26" si="28">AR8/AR$18*100</f>
        <v>11.349815313922901</v>
      </c>
      <c r="AS26" s="18">
        <f t="shared" si="28"/>
        <v>4.3622887093798903</v>
      </c>
      <c r="AT26" s="18">
        <f t="shared" si="28"/>
        <v>18.09587825332056</v>
      </c>
      <c r="AU26" s="18">
        <f t="shared" si="28"/>
        <v>9.0439703545504671</v>
      </c>
    </row>
    <row r="27" spans="1:47" x14ac:dyDescent="0.2">
      <c r="A27" t="str">
        <f>$A$9</f>
        <v>Professional occupations</v>
      </c>
      <c r="B27" s="18">
        <f t="shared" ref="B27:B34" si="29">B9/B$18*100</f>
        <v>19.734188879077323</v>
      </c>
      <c r="C27" s="18">
        <f t="shared" ref="C27:O27" si="30">C9/C$18*100</f>
        <v>11.93598456451079</v>
      </c>
      <c r="D27" s="18">
        <f t="shared" si="30"/>
        <v>14.201107207503247</v>
      </c>
      <c r="E27" s="18">
        <f t="shared" si="30"/>
        <v>16.770992080263166</v>
      </c>
      <c r="F27" s="18"/>
      <c r="G27" s="18">
        <f t="shared" si="30"/>
        <v>22.996123273869586</v>
      </c>
      <c r="H27" s="18">
        <f t="shared" si="30"/>
        <v>13.889163945368916</v>
      </c>
      <c r="I27" s="18">
        <f t="shared" si="30"/>
        <v>17.014742693887715</v>
      </c>
      <c r="J27" s="18">
        <f t="shared" si="30"/>
        <v>19.721813077573238</v>
      </c>
      <c r="K27" s="18"/>
      <c r="L27" s="18">
        <f t="shared" si="30"/>
        <v>26.739503197605409</v>
      </c>
      <c r="M27" s="18">
        <f t="shared" si="30"/>
        <v>16.518914532857512</v>
      </c>
      <c r="N27" s="18">
        <f t="shared" si="30"/>
        <v>15.781668494685587</v>
      </c>
      <c r="O27" s="18">
        <f t="shared" si="30"/>
        <v>22.593786182440894</v>
      </c>
      <c r="Q27" t="str">
        <f>$A$9</f>
        <v>Professional occupations</v>
      </c>
      <c r="R27" s="18">
        <f t="shared" ref="R27:U27" si="31">R9/R$18*100</f>
        <v>16.779488348364765</v>
      </c>
      <c r="S27" s="18">
        <f t="shared" si="31"/>
        <v>7.9382709045234643</v>
      </c>
      <c r="T27" s="18">
        <f t="shared" si="31"/>
        <v>12.837685649620264</v>
      </c>
      <c r="U27" s="18">
        <f t="shared" si="31"/>
        <v>14.918000574258231</v>
      </c>
      <c r="V27" s="18"/>
      <c r="W27" s="18">
        <f t="shared" ref="W27:Z27" si="32">W9/W$18*100</f>
        <v>19.997551408121065</v>
      </c>
      <c r="X27" s="18">
        <f t="shared" si="32"/>
        <v>9.9587128158191476</v>
      </c>
      <c r="Y27" s="18">
        <f t="shared" si="32"/>
        <v>15.22993705857999</v>
      </c>
      <c r="Z27" s="18">
        <f t="shared" si="32"/>
        <v>17.840692691357876</v>
      </c>
      <c r="AA27" s="18"/>
      <c r="AB27" s="18">
        <f t="shared" ref="AB27:AE27" si="33">AB9/AB$18*100</f>
        <v>22.934734142928821</v>
      </c>
      <c r="AC27" s="18">
        <f t="shared" si="33"/>
        <v>11.48683141042279</v>
      </c>
      <c r="AD27" s="18">
        <f t="shared" si="33"/>
        <v>12.932643280363768</v>
      </c>
      <c r="AE27" s="18">
        <f t="shared" si="33"/>
        <v>19.70756070734409</v>
      </c>
      <c r="AG27" t="str">
        <f>$A$9</f>
        <v>Professional occupations</v>
      </c>
      <c r="AH27" s="18">
        <f t="shared" ref="AH27:AK27" si="34">AH9/AH$18*100</f>
        <v>24.744111380180996</v>
      </c>
      <c r="AI27" s="18">
        <f>AI9/AI$18*100</f>
        <v>13.229114261868681</v>
      </c>
      <c r="AJ27" s="18">
        <f t="shared" si="34"/>
        <v>17.543784056151036</v>
      </c>
      <c r="AK27" s="18">
        <f t="shared" si="34"/>
        <v>18.845696112526923</v>
      </c>
      <c r="AL27" s="18"/>
      <c r="AM27" s="18">
        <f t="shared" ref="AM27:AP27" si="35">AM9/AM$18*100</f>
        <v>28.047826853659469</v>
      </c>
      <c r="AN27" s="18">
        <f t="shared" si="35"/>
        <v>15.39654713152267</v>
      </c>
      <c r="AO27" s="18">
        <f t="shared" si="35"/>
        <v>20.186366828405447</v>
      </c>
      <c r="AP27" s="18">
        <f t="shared" si="35"/>
        <v>21.840672436206439</v>
      </c>
      <c r="AQ27" s="18"/>
      <c r="AR27" s="18">
        <f t="shared" ref="AR27:AU27" si="36">AR9/AR$18*100</f>
        <v>32.510817077773638</v>
      </c>
      <c r="AS27" s="18">
        <f t="shared" si="36"/>
        <v>18.57006044415732</v>
      </c>
      <c r="AT27" s="18">
        <f t="shared" si="36"/>
        <v>20.816026958057897</v>
      </c>
      <c r="AU27" s="18">
        <f t="shared" si="36"/>
        <v>25.707879798757112</v>
      </c>
    </row>
    <row r="28" spans="1:47" x14ac:dyDescent="0.2">
      <c r="A28" t="str">
        <f>$A$10</f>
        <v>Associate professional occupations</v>
      </c>
      <c r="B28" s="18">
        <f t="shared" si="29"/>
        <v>12.318201114733551</v>
      </c>
      <c r="C28" s="18">
        <f t="shared" ref="C28:O28" si="37">C10/C$18*100</f>
        <v>7.5473107059491005</v>
      </c>
      <c r="D28" s="18">
        <f t="shared" si="37"/>
        <v>9.7374175593691206</v>
      </c>
      <c r="E28" s="18">
        <f t="shared" si="37"/>
        <v>10.608327820233029</v>
      </c>
      <c r="F28" s="18"/>
      <c r="G28" s="18">
        <f t="shared" si="37"/>
        <v>13.887418432356663</v>
      </c>
      <c r="H28" s="18">
        <f t="shared" si="37"/>
        <v>8.701505044511034</v>
      </c>
      <c r="I28" s="18">
        <f t="shared" si="37"/>
        <v>11.967635922185737</v>
      </c>
      <c r="J28" s="18">
        <f t="shared" si="37"/>
        <v>12.195438380746765</v>
      </c>
      <c r="K28" s="18"/>
      <c r="L28" s="18">
        <f t="shared" si="37"/>
        <v>13.897750462756903</v>
      </c>
      <c r="M28" s="18">
        <f t="shared" si="37"/>
        <v>9.1139364931682447</v>
      </c>
      <c r="N28" s="18">
        <f t="shared" si="37"/>
        <v>11.261900222495193</v>
      </c>
      <c r="O28" s="18">
        <f t="shared" si="37"/>
        <v>12.247873677956326</v>
      </c>
      <c r="Q28" t="str">
        <f>$A$10</f>
        <v>Associate professional occupations</v>
      </c>
      <c r="R28" s="18">
        <f t="shared" ref="R28:U28" si="38">R10/R$18*100</f>
        <v>12.113071052491488</v>
      </c>
      <c r="S28" s="18">
        <f t="shared" si="38"/>
        <v>6.7735303062476104</v>
      </c>
      <c r="T28" s="18">
        <f t="shared" si="38"/>
        <v>7.5545009210640472</v>
      </c>
      <c r="U28" s="18">
        <f t="shared" si="38"/>
        <v>10.613843546379069</v>
      </c>
      <c r="V28" s="18"/>
      <c r="W28" s="18">
        <f t="shared" ref="W28:Z28" si="39">W10/W$18*100</f>
        <v>13.500869669423372</v>
      </c>
      <c r="X28" s="18">
        <f t="shared" si="39"/>
        <v>8.4276907188323307</v>
      </c>
      <c r="Y28" s="18">
        <f t="shared" si="39"/>
        <v>9.5899733239374765</v>
      </c>
      <c r="Z28" s="18">
        <f t="shared" si="39"/>
        <v>12.200294983353679</v>
      </c>
      <c r="AA28" s="18"/>
      <c r="AB28" s="18">
        <f t="shared" ref="AB28:AE28" si="40">AB10/AB$18*100</f>
        <v>12.79318094233895</v>
      </c>
      <c r="AC28" s="18">
        <f t="shared" si="40"/>
        <v>7.1969684443287676</v>
      </c>
      <c r="AD28" s="18">
        <f t="shared" si="40"/>
        <v>8.3936009097192628</v>
      </c>
      <c r="AE28" s="18">
        <f t="shared" si="40"/>
        <v>11.28585335658506</v>
      </c>
      <c r="AG28" t="str">
        <f>$A$10</f>
        <v>Associate professional occupations</v>
      </c>
      <c r="AH28" s="18">
        <f t="shared" ref="AH28:AK28" si="41">AH10/AH$18*100</f>
        <v>12.666014946895915</v>
      </c>
      <c r="AI28" s="18">
        <f t="shared" si="41"/>
        <v>7.7976033730058543</v>
      </c>
      <c r="AJ28" s="18">
        <f t="shared" si="41"/>
        <v>15.089236200641215</v>
      </c>
      <c r="AK28" s="18">
        <f t="shared" si="41"/>
        <v>10.602152131224761</v>
      </c>
      <c r="AL28" s="18"/>
      <c r="AM28" s="18">
        <f t="shared" ref="AM28:AP28" si="42">AM10/AM$18*100</f>
        <v>14.538638365345003</v>
      </c>
      <c r="AN28" s="18">
        <f t="shared" si="42"/>
        <v>8.8065166823744434</v>
      </c>
      <c r="AO28" s="18">
        <f t="shared" si="42"/>
        <v>16.192775024822069</v>
      </c>
      <c r="AP28" s="18">
        <f t="shared" si="42"/>
        <v>12.189967993013887</v>
      </c>
      <c r="AQ28" s="18"/>
      <c r="AR28" s="18">
        <f t="shared" ref="AR28:AU28" si="43">AR10/AR$18*100</f>
        <v>15.573231237855023</v>
      </c>
      <c r="AS28" s="18">
        <f t="shared" si="43"/>
        <v>9.8953188908356005</v>
      </c>
      <c r="AT28" s="18">
        <f t="shared" si="43"/>
        <v>16.330316903460165</v>
      </c>
      <c r="AU28" s="18">
        <f t="shared" si="43"/>
        <v>13.285845717007867</v>
      </c>
    </row>
    <row r="29" spans="1:47" x14ac:dyDescent="0.2">
      <c r="A29" t="str">
        <f>$A$11</f>
        <v>Administrative and secretarial occupations</v>
      </c>
      <c r="B29" s="18">
        <f t="shared" si="29"/>
        <v>11.6871293208808</v>
      </c>
      <c r="C29" s="18">
        <f t="shared" ref="C29:O29" si="44">C11/C$18*100</f>
        <v>18.044999457714077</v>
      </c>
      <c r="D29" s="18">
        <f t="shared" si="44"/>
        <v>2.7592480375809689</v>
      </c>
      <c r="E29" s="18">
        <f t="shared" si="44"/>
        <v>12.382191053665908</v>
      </c>
      <c r="F29" s="18"/>
      <c r="G29" s="18">
        <f t="shared" si="44"/>
        <v>11.31697915684418</v>
      </c>
      <c r="H29" s="18">
        <f t="shared" si="44"/>
        <v>17.30679066975113</v>
      </c>
      <c r="I29" s="18">
        <f t="shared" si="44"/>
        <v>3.0201080422178652</v>
      </c>
      <c r="J29" s="18">
        <f t="shared" si="44"/>
        <v>12.050523271614409</v>
      </c>
      <c r="K29" s="18"/>
      <c r="L29" s="18">
        <f t="shared" si="44"/>
        <v>9.6379742781217406</v>
      </c>
      <c r="M29" s="18">
        <f t="shared" si="44"/>
        <v>15.145412114816079</v>
      </c>
      <c r="N29" s="18">
        <f t="shared" si="44"/>
        <v>2.7719187090705493</v>
      </c>
      <c r="O29" s="18">
        <f t="shared" si="44"/>
        <v>10.383542443043448</v>
      </c>
      <c r="Q29" t="str">
        <f>$A$11</f>
        <v>Administrative and secretarial occupations</v>
      </c>
      <c r="R29" s="18">
        <f t="shared" ref="R29:U29" si="45">R11/R$18*100</f>
        <v>7.7100125939956046</v>
      </c>
      <c r="S29" s="18">
        <f t="shared" si="45"/>
        <v>11.811253476182912</v>
      </c>
      <c r="T29" s="18">
        <f t="shared" si="45"/>
        <v>1.0787164697739511</v>
      </c>
      <c r="U29" s="18">
        <f t="shared" si="45"/>
        <v>7.1168929536043644</v>
      </c>
      <c r="V29" s="18"/>
      <c r="W29" s="18">
        <f t="shared" ref="W29:Z29" si="46">W11/W$18*100</f>
        <v>8.1851058217545472</v>
      </c>
      <c r="X29" s="18">
        <f t="shared" si="46"/>
        <v>11.82178033065053</v>
      </c>
      <c r="Y29" s="18">
        <f t="shared" si="46"/>
        <v>1.1744769864235252</v>
      </c>
      <c r="Z29" s="18">
        <f t="shared" si="46"/>
        <v>7.7409726929256601</v>
      </c>
      <c r="AA29" s="18"/>
      <c r="AB29" s="18">
        <f t="shared" ref="AB29:AE29" si="47">AB11/AB$18*100</f>
        <v>8.8951398986054535</v>
      </c>
      <c r="AC29" s="18">
        <f t="shared" si="47"/>
        <v>11.830974271121661</v>
      </c>
      <c r="AD29" s="18">
        <f t="shared" si="47"/>
        <v>1.5302916520942018</v>
      </c>
      <c r="AE29" s="18">
        <f t="shared" si="47"/>
        <v>8.298732929349864</v>
      </c>
      <c r="AG29" t="str">
        <f>$A$11</f>
        <v>Administrative and secretarial occupations</v>
      </c>
      <c r="AH29" s="18">
        <f t="shared" ref="AH29:AK29" si="48">AH11/AH$18*100</f>
        <v>18.430637291461085</v>
      </c>
      <c r="AI29" s="18">
        <f t="shared" si="48"/>
        <v>20.061412522808112</v>
      </c>
      <c r="AJ29" s="18">
        <f t="shared" si="48"/>
        <v>6.879377965592842</v>
      </c>
      <c r="AK29" s="18">
        <f t="shared" si="48"/>
        <v>18.277488017449834</v>
      </c>
      <c r="AL29" s="18"/>
      <c r="AM29" s="18">
        <f t="shared" ref="AM29:AP29" si="49">AM11/AM$18*100</f>
        <v>16.593256146914374</v>
      </c>
      <c r="AN29" s="18">
        <f t="shared" si="49"/>
        <v>19.410369136578893</v>
      </c>
      <c r="AO29" s="18">
        <f t="shared" si="49"/>
        <v>6.2998197845911568</v>
      </c>
      <c r="AP29" s="18">
        <f t="shared" si="49"/>
        <v>16.904721674901676</v>
      </c>
      <c r="AQ29" s="18"/>
      <c r="AR29" s="18">
        <f t="shared" ref="AR29:AU29" si="50">AR11/AR$18*100</f>
        <v>10.764752356780431</v>
      </c>
      <c r="AS29" s="18">
        <f t="shared" si="50"/>
        <v>16.496422315947605</v>
      </c>
      <c r="AT29" s="18">
        <f t="shared" si="50"/>
        <v>4.9659307701848903</v>
      </c>
      <c r="AU29" s="18">
        <f t="shared" si="50"/>
        <v>12.632948130106328</v>
      </c>
    </row>
    <row r="30" spans="1:47" x14ac:dyDescent="0.2">
      <c r="A30" t="str">
        <f>$A$12</f>
        <v>Skilled trades occupations</v>
      </c>
      <c r="B30" s="18">
        <f t="shared" si="29"/>
        <v>12.279056851269928</v>
      </c>
      <c r="C30" s="18">
        <f t="shared" ref="C30:O30" si="51">C12/C$18*100</f>
        <v>3.3665278328052857</v>
      </c>
      <c r="D30" s="18">
        <f t="shared" si="51"/>
        <v>33.137625793907887</v>
      </c>
      <c r="E30" s="18">
        <f t="shared" si="51"/>
        <v>12.373060007447931</v>
      </c>
      <c r="F30" s="18"/>
      <c r="G30" s="18">
        <f t="shared" si="51"/>
        <v>10.347233914993302</v>
      </c>
      <c r="H30" s="18">
        <f t="shared" si="51"/>
        <v>3.0147104098175661</v>
      </c>
      <c r="I30" s="18">
        <f t="shared" si="51"/>
        <v>28.153476941561962</v>
      </c>
      <c r="J30" s="18">
        <f t="shared" si="51"/>
        <v>10.337371528707321</v>
      </c>
      <c r="K30" s="18"/>
      <c r="L30" s="18">
        <f t="shared" si="51"/>
        <v>8.1334579156590543</v>
      </c>
      <c r="M30" s="18">
        <f t="shared" si="51"/>
        <v>3.2337495638059233</v>
      </c>
      <c r="N30" s="18">
        <f t="shared" si="51"/>
        <v>27.909648768542556</v>
      </c>
      <c r="O30" s="18">
        <f t="shared" si="51"/>
        <v>9.0630864506242581</v>
      </c>
      <c r="Q30" t="str">
        <f>$A$12</f>
        <v>Skilled trades occupations</v>
      </c>
      <c r="R30" s="18">
        <f t="shared" ref="R30:U30" si="52">R12/R$18*100</f>
        <v>18.309623006266161</v>
      </c>
      <c r="S30" s="18">
        <f t="shared" si="52"/>
        <v>8.8772826547194121</v>
      </c>
      <c r="T30" s="18">
        <f t="shared" si="52"/>
        <v>42.215053637917059</v>
      </c>
      <c r="U30" s="18">
        <f t="shared" si="52"/>
        <v>21.163829882902998</v>
      </c>
      <c r="V30" s="18"/>
      <c r="W30" s="18">
        <f t="shared" ref="W30:Z30" si="53">W12/W$18*100</f>
        <v>15.304879223269117</v>
      </c>
      <c r="X30" s="18">
        <f t="shared" si="53"/>
        <v>7.0201669357009528</v>
      </c>
      <c r="Y30" s="18">
        <f t="shared" si="53"/>
        <v>38.621127935143292</v>
      </c>
      <c r="Z30" s="18">
        <f t="shared" si="53"/>
        <v>17.346848931537306</v>
      </c>
      <c r="AA30" s="18"/>
      <c r="AB30" s="18">
        <f t="shared" ref="AB30:AE30" si="54">AB12/AB$18*100</f>
        <v>12.168446505414424</v>
      </c>
      <c r="AC30" s="18">
        <f t="shared" si="54"/>
        <v>7.2683287179974174</v>
      </c>
      <c r="AD30" s="18">
        <f t="shared" si="54"/>
        <v>37.130668758101791</v>
      </c>
      <c r="AE30" s="18">
        <f t="shared" si="54"/>
        <v>14.980829948715012</v>
      </c>
      <c r="AG30" t="str">
        <f>$A$12</f>
        <v>Skilled trades occupations</v>
      </c>
      <c r="AH30" s="18">
        <f t="shared" ref="AH30:AK30" si="55">AH12/AH$18*100</f>
        <v>2.0537670933857943</v>
      </c>
      <c r="AI30" s="18">
        <f t="shared" si="55"/>
        <v>1.5839787757280164</v>
      </c>
      <c r="AJ30" s="18">
        <f t="shared" si="55"/>
        <v>10.882654303979166</v>
      </c>
      <c r="AK30" s="18">
        <f t="shared" si="55"/>
        <v>2.5304645890636048</v>
      </c>
      <c r="AL30" s="18"/>
      <c r="AM30" s="18">
        <f t="shared" ref="AM30:AP30" si="56">AM12/AM$18*100</f>
        <v>1.9950730622823085</v>
      </c>
      <c r="AN30" s="18">
        <f t="shared" si="56"/>
        <v>1.4785616012002525</v>
      </c>
      <c r="AO30" s="18">
        <f t="shared" si="56"/>
        <v>9.5523173160058601</v>
      </c>
      <c r="AP30" s="18">
        <f t="shared" si="56"/>
        <v>2.4420252749807347</v>
      </c>
      <c r="AQ30" s="18"/>
      <c r="AR30" s="18">
        <f t="shared" ref="AR30:AU30" si="57">AR12/AR$18*100</f>
        <v>2.0129325119548658</v>
      </c>
      <c r="AS30" s="18">
        <f t="shared" si="57"/>
        <v>1.5891999141707116</v>
      </c>
      <c r="AT30" s="18">
        <f t="shared" si="57"/>
        <v>11.615682750971487</v>
      </c>
      <c r="AU30" s="18">
        <f t="shared" si="57"/>
        <v>2.6781357912226085</v>
      </c>
    </row>
    <row r="31" spans="1:47" x14ac:dyDescent="0.2">
      <c r="A31" t="str">
        <f>$A$13</f>
        <v>Caring, leisure and other service occupations</v>
      </c>
      <c r="B31" s="18">
        <f t="shared" si="29"/>
        <v>8.0479003555642699</v>
      </c>
      <c r="C31" s="18">
        <f t="shared" ref="C31:O31" si="58">C13/C$18*100</f>
        <v>16.205363213611328</v>
      </c>
      <c r="D31" s="18">
        <f t="shared" si="58"/>
        <v>6.0821669784957697</v>
      </c>
      <c r="E31" s="18">
        <f t="shared" si="58"/>
        <v>10.154765146411215</v>
      </c>
      <c r="F31" s="18"/>
      <c r="G31" s="18">
        <f t="shared" si="58"/>
        <v>7.4166500906065167</v>
      </c>
      <c r="H31" s="18">
        <f t="shared" si="58"/>
        <v>14.917263126631383</v>
      </c>
      <c r="I31" s="18">
        <f t="shared" si="58"/>
        <v>8.0632582856889208</v>
      </c>
      <c r="J31" s="18">
        <f t="shared" si="58"/>
        <v>9.6165320682299793</v>
      </c>
      <c r="K31" s="18"/>
      <c r="L31" s="18">
        <f t="shared" si="58"/>
        <v>8.5692699979625857</v>
      </c>
      <c r="M31" s="18">
        <f t="shared" si="58"/>
        <v>15.936191655764933</v>
      </c>
      <c r="N31" s="18">
        <f t="shared" si="58"/>
        <v>8.041545041765362</v>
      </c>
      <c r="O31" s="18">
        <f t="shared" si="58"/>
        <v>10.575448818341936</v>
      </c>
      <c r="Q31" t="str">
        <f>$A$13</f>
        <v>Caring, leisure and other service occupations</v>
      </c>
      <c r="R31" s="18">
        <f t="shared" ref="R31:U31" si="59">R13/R$18*100</f>
        <v>2.8983374524655128</v>
      </c>
      <c r="S31" s="18">
        <f t="shared" si="59"/>
        <v>6.8817473778032614</v>
      </c>
      <c r="T31" s="18">
        <f t="shared" si="59"/>
        <v>1.6577283137459942</v>
      </c>
      <c r="U31" s="18">
        <f t="shared" si="59"/>
        <v>3.2176303110028095</v>
      </c>
      <c r="V31" s="18"/>
      <c r="W31" s="18">
        <f t="shared" ref="W31:Z31" si="60">W13/W$18*100</f>
        <v>2.946936918012681</v>
      </c>
      <c r="X31" s="18">
        <f t="shared" si="60"/>
        <v>6.6954116952668699</v>
      </c>
      <c r="Y31" s="18">
        <f t="shared" si="60"/>
        <v>1.9711353645067733</v>
      </c>
      <c r="Z31" s="18">
        <f t="shared" si="60"/>
        <v>3.3657680778935974</v>
      </c>
      <c r="AA31" s="18"/>
      <c r="AB31" s="18">
        <f t="shared" ref="AB31:AE31" si="61">AB13/AB$18*100</f>
        <v>3.7627112662327504</v>
      </c>
      <c r="AC31" s="18">
        <f t="shared" si="61"/>
        <v>7.7292591716109627</v>
      </c>
      <c r="AD31" s="18">
        <f t="shared" si="61"/>
        <v>2.640442412749314</v>
      </c>
      <c r="AE31" s="18">
        <f t="shared" si="61"/>
        <v>4.2229512185047362</v>
      </c>
      <c r="AG31" t="str">
        <f>$A$13</f>
        <v>Caring, leisure and other service occupations</v>
      </c>
      <c r="AH31" s="18">
        <f t="shared" ref="AH31:AK31" si="62">AH13/AH$18*100</f>
        <v>16.77938119124191</v>
      </c>
      <c r="AI31" s="18">
        <f t="shared" si="62"/>
        <v>19.221248179238884</v>
      </c>
      <c r="AJ31" s="18">
        <f t="shared" si="62"/>
        <v>16.929486068774079</v>
      </c>
      <c r="AK31" s="18">
        <f t="shared" si="62"/>
        <v>17.921935998915252</v>
      </c>
      <c r="AL31" s="18"/>
      <c r="AM31" s="18">
        <f t="shared" ref="AM31:AP31" si="63">AM13/AM$18*100</f>
        <v>14.946790119112963</v>
      </c>
      <c r="AN31" s="18">
        <f t="shared" si="63"/>
        <v>18.070458573718067</v>
      </c>
      <c r="AO31" s="18">
        <f t="shared" si="63"/>
        <v>18.889044413341185</v>
      </c>
      <c r="AP31" s="18">
        <f t="shared" si="63"/>
        <v>16.657277507270297</v>
      </c>
      <c r="AQ31" s="18"/>
      <c r="AR31" s="18">
        <f t="shared" ref="AR31:AU31" si="64">AR13/AR$18*100</f>
        <v>15.860161698782044</v>
      </c>
      <c r="AS31" s="18">
        <f t="shared" si="64"/>
        <v>19.281449593603046</v>
      </c>
      <c r="AT31" s="18">
        <f t="shared" si="64"/>
        <v>17.585541562133802</v>
      </c>
      <c r="AU31" s="18">
        <f t="shared" si="64"/>
        <v>17.429477512220597</v>
      </c>
    </row>
    <row r="32" spans="1:47" x14ac:dyDescent="0.2">
      <c r="A32" t="str">
        <f>$A$14</f>
        <v>Sales and customer service occupations</v>
      </c>
      <c r="B32" s="18">
        <f t="shared" si="29"/>
        <v>5.5667260617982492</v>
      </c>
      <c r="C32" s="18">
        <f t="shared" ref="C32:O32" si="65">C14/C$18*100</f>
        <v>16.223549036722801</v>
      </c>
      <c r="D32" s="18">
        <f t="shared" si="65"/>
        <v>4.5604933302076534</v>
      </c>
      <c r="E32" s="18">
        <f t="shared" si="65"/>
        <v>8.5190939983141138</v>
      </c>
      <c r="F32" s="18"/>
      <c r="G32" s="18">
        <f t="shared" si="65"/>
        <v>5.2636204809265568</v>
      </c>
      <c r="H32" s="18">
        <f t="shared" si="65"/>
        <v>16.44774640040314</v>
      </c>
      <c r="I32" s="18">
        <f t="shared" si="65"/>
        <v>3.3432531029864347</v>
      </c>
      <c r="J32" s="18">
        <f t="shared" si="65"/>
        <v>8.208956227179673</v>
      </c>
      <c r="K32" s="18"/>
      <c r="L32" s="18">
        <f t="shared" si="65"/>
        <v>5.1935277347594306</v>
      </c>
      <c r="M32" s="18">
        <f t="shared" si="65"/>
        <v>16.047816668921747</v>
      </c>
      <c r="N32" s="18">
        <f t="shared" si="65"/>
        <v>2.5723921407673846</v>
      </c>
      <c r="O32" s="18">
        <f t="shared" si="65"/>
        <v>7.9345316410827866</v>
      </c>
      <c r="Q32" t="str">
        <f>$A$14</f>
        <v>Sales and customer service occupations</v>
      </c>
      <c r="R32" s="18">
        <f t="shared" ref="R32:U32" si="66">R14/R$18*100</f>
        <v>4.6517061659954448</v>
      </c>
      <c r="S32" s="18">
        <f t="shared" si="66"/>
        <v>17.580434885685349</v>
      </c>
      <c r="T32" s="18">
        <f t="shared" si="66"/>
        <v>3.7586948524957515</v>
      </c>
      <c r="U32" s="18">
        <f t="shared" si="66"/>
        <v>6.2275583355451589</v>
      </c>
      <c r="V32" s="18"/>
      <c r="W32" s="18">
        <f t="shared" ref="W32:Z32" si="67">W14/W$18*100</f>
        <v>4.7864214759968835</v>
      </c>
      <c r="X32" s="18">
        <f t="shared" si="67"/>
        <v>18.156807190137688</v>
      </c>
      <c r="Y32" s="18">
        <f t="shared" si="67"/>
        <v>3.1917604911674586</v>
      </c>
      <c r="Z32" s="18">
        <f t="shared" si="67"/>
        <v>6.5448460370247759</v>
      </c>
      <c r="AA32" s="18"/>
      <c r="AB32" s="18">
        <f>AB14/AB$18*100</f>
        <v>5.5449347847479995</v>
      </c>
      <c r="AC32" s="18">
        <f t="shared" ref="AC32:AE32" si="68">AC14/AC$18*100</f>
        <v>18.142982570282516</v>
      </c>
      <c r="AD32" s="18">
        <f t="shared" si="68"/>
        <v>2.5189611984015325</v>
      </c>
      <c r="AE32" s="18">
        <f t="shared" si="68"/>
        <v>7.0839062354144113</v>
      </c>
      <c r="AG32" t="str">
        <f>$A$14</f>
        <v>Sales and customer service occupations</v>
      </c>
      <c r="AH32" s="18">
        <f t="shared" ref="AH32:AK32" si="69">AH14/AH$18*100</f>
        <v>7.1182128257832602</v>
      </c>
      <c r="AI32" s="18">
        <f t="shared" si="69"/>
        <v>15.784640816561849</v>
      </c>
      <c r="AJ32" s="18">
        <f t="shared" si="69"/>
        <v>6.5262486706836667</v>
      </c>
      <c r="AK32" s="18">
        <f t="shared" si="69"/>
        <v>11.084814490942348</v>
      </c>
      <c r="AL32" s="18"/>
      <c r="AM32" s="18">
        <f t="shared" ref="AM32:AP32" si="70">AM14/AM$18*100</f>
        <v>6.0675591655422316</v>
      </c>
      <c r="AN32" s="18">
        <f t="shared" si="70"/>
        <v>15.792297594745133</v>
      </c>
      <c r="AO32" s="18">
        <f t="shared" si="70"/>
        <v>3.6124575554720089</v>
      </c>
      <c r="AP32" s="18">
        <f t="shared" si="70"/>
        <v>10.083379297624715</v>
      </c>
      <c r="AQ32" s="18"/>
      <c r="AR32" s="18">
        <f t="shared" ref="AR32:AU32" si="71">AR14/AR$18*100</f>
        <v>4.6604913385831086</v>
      </c>
      <c r="AS32" s="18">
        <f t="shared" si="71"/>
        <v>15.193798389114072</v>
      </c>
      <c r="AT32" s="18">
        <f t="shared" si="71"/>
        <v>2.6668070710225771</v>
      </c>
      <c r="AU32" s="18">
        <f t="shared" si="71"/>
        <v>8.8523141111371864</v>
      </c>
    </row>
    <row r="33" spans="1:47" x14ac:dyDescent="0.2">
      <c r="A33" t="str">
        <f>$A$15</f>
        <v>Process, plant and machine operatives</v>
      </c>
      <c r="B33" s="18">
        <f t="shared" si="29"/>
        <v>11.01631472582836</v>
      </c>
      <c r="C33" s="18">
        <f t="shared" ref="C33:O33" si="72">C15/C$18*100</f>
        <v>3.3421757191082624</v>
      </c>
      <c r="D33" s="18">
        <f t="shared" si="72"/>
        <v>9.1764879661272829</v>
      </c>
      <c r="E33" s="18">
        <f t="shared" si="72"/>
        <v>8.5619011221050592</v>
      </c>
      <c r="F33" s="18"/>
      <c r="G33" s="18">
        <f t="shared" si="72"/>
        <v>9.2391217282190787</v>
      </c>
      <c r="H33" s="18">
        <f t="shared" si="72"/>
        <v>3.7802168486533101</v>
      </c>
      <c r="I33" s="18">
        <f t="shared" si="72"/>
        <v>7.2583006762886937</v>
      </c>
      <c r="J33" s="18">
        <f t="shared" si="72"/>
        <v>7.4627206680968579</v>
      </c>
      <c r="K33" s="18"/>
      <c r="L33" s="18">
        <f t="shared" si="72"/>
        <v>8.726263948883032</v>
      </c>
      <c r="M33" s="18">
        <f t="shared" si="72"/>
        <v>4.8024572563967203</v>
      </c>
      <c r="N33" s="18">
        <f t="shared" si="72"/>
        <v>8.4261735561594087</v>
      </c>
      <c r="O33" s="18">
        <f t="shared" si="72"/>
        <v>7.5899899205329104</v>
      </c>
      <c r="Q33" t="str">
        <f>$A$15</f>
        <v>Process, plant and machine operatives</v>
      </c>
      <c r="R33" s="18">
        <f t="shared" ref="R33:U33" si="73">R15/R$18*100</f>
        <v>14.989843212116268</v>
      </c>
      <c r="S33" s="18">
        <f t="shared" si="73"/>
        <v>9.1841149373580482</v>
      </c>
      <c r="T33" s="18">
        <f t="shared" si="73"/>
        <v>11.650499242195471</v>
      </c>
      <c r="U33" s="18">
        <f t="shared" si="73"/>
        <v>13.638176951238554</v>
      </c>
      <c r="V33" s="18"/>
      <c r="W33" s="18">
        <f t="shared" ref="W33:Z33" si="74">W15/W$18*100</f>
        <v>12.650054639784052</v>
      </c>
      <c r="X33" s="18">
        <f t="shared" si="74"/>
        <v>10.043679388830679</v>
      </c>
      <c r="Y33" s="18">
        <f t="shared" si="74"/>
        <v>9.6793888100941654</v>
      </c>
      <c r="Z33" s="18">
        <f t="shared" si="74"/>
        <v>11.847036689151578</v>
      </c>
      <c r="AA33" s="18"/>
      <c r="AB33" s="18">
        <f t="shared" ref="AB33:AE33" si="75">AB15/AB$18*100</f>
        <v>12.170361971160407</v>
      </c>
      <c r="AC33" s="18">
        <f t="shared" si="75"/>
        <v>10.619448625569653</v>
      </c>
      <c r="AD33" s="18">
        <f t="shared" si="75"/>
        <v>11.546103501822001</v>
      </c>
      <c r="AE33" s="18">
        <f t="shared" si="75"/>
        <v>11.837957779915023</v>
      </c>
      <c r="AG33" t="str">
        <f>$A$15</f>
        <v>Process, plant and machine operatives</v>
      </c>
      <c r="AH33" s="18">
        <f t="shared" ref="AH33:AK33" si="76">AH15/AH$18*100</f>
        <v>4.2788908937659551</v>
      </c>
      <c r="AI33" s="18">
        <f t="shared" si="76"/>
        <v>1.4524993351066973</v>
      </c>
      <c r="AJ33" s="18">
        <f t="shared" si="76"/>
        <v>3.1109976795813026</v>
      </c>
      <c r="AK33" s="18">
        <f t="shared" si="76"/>
        <v>2.8782431574267453</v>
      </c>
      <c r="AL33" s="18"/>
      <c r="AM33" s="18">
        <f t="shared" ref="AM33:AP33" si="77">AM15/AM$18*100</f>
        <v>3.4927121801942773</v>
      </c>
      <c r="AN33" s="18">
        <f t="shared" si="77"/>
        <v>1.3780910343453814</v>
      </c>
      <c r="AO33" s="18">
        <f t="shared" si="77"/>
        <v>2.955993800364904</v>
      </c>
      <c r="AP33" s="18">
        <f t="shared" si="77"/>
        <v>2.5243078474759941</v>
      </c>
      <c r="AQ33" s="18"/>
      <c r="AR33" s="18">
        <f t="shared" ref="AR33:AU33" si="78">AR15/AR$18*100</f>
        <v>3.5020386582053034</v>
      </c>
      <c r="AS33" s="18">
        <f t="shared" si="78"/>
        <v>2.4313720074765199</v>
      </c>
      <c r="AT33" s="18">
        <f t="shared" si="78"/>
        <v>2.9131139847248977</v>
      </c>
      <c r="AU33" s="18">
        <f t="shared" si="78"/>
        <v>3.0066440567539905</v>
      </c>
    </row>
    <row r="34" spans="1:47" x14ac:dyDescent="0.2">
      <c r="A34" t="str">
        <f>$A$16</f>
        <v>Elementary occupations</v>
      </c>
      <c r="B34" s="18">
        <f t="shared" si="29"/>
        <v>9.2650548536463795</v>
      </c>
      <c r="C34" s="18">
        <f t="shared" ref="C34:O34" si="79">C16/C$18*100</f>
        <v>20.587124327416628</v>
      </c>
      <c r="D34" s="18">
        <f t="shared" si="79"/>
        <v>6.1033121891154698</v>
      </c>
      <c r="E34" s="18">
        <f t="shared" si="79"/>
        <v>12.133758210764062</v>
      </c>
      <c r="F34" s="18"/>
      <c r="G34" s="18">
        <f t="shared" si="79"/>
        <v>7.9741006475249998</v>
      </c>
      <c r="H34" s="18">
        <f t="shared" si="79"/>
        <v>17.665062122676652</v>
      </c>
      <c r="I34" s="18">
        <f t="shared" si="79"/>
        <v>5.1802518672074767</v>
      </c>
      <c r="J34" s="18">
        <f t="shared" si="79"/>
        <v>10.395033128985071</v>
      </c>
      <c r="K34" s="18"/>
      <c r="L34" s="18">
        <f t="shared" si="79"/>
        <v>6.9345313700806974</v>
      </c>
      <c r="M34" s="18">
        <f t="shared" si="79"/>
        <v>13.962870474241765</v>
      </c>
      <c r="N34" s="18">
        <f t="shared" si="79"/>
        <v>5.9938602288925606</v>
      </c>
      <c r="O34" s="18">
        <f t="shared" si="79"/>
        <v>8.797552582382453</v>
      </c>
      <c r="Q34" t="str">
        <f>$A$16</f>
        <v>Elementary occupations</v>
      </c>
      <c r="R34" s="18">
        <f t="shared" ref="R34:U34" si="80">R16/R$18*100</f>
        <v>11.519428068317925</v>
      </c>
      <c r="S34" s="18">
        <f t="shared" si="80"/>
        <v>26.991804128472701</v>
      </c>
      <c r="T34" s="18">
        <f t="shared" si="80"/>
        <v>5.8407029741602781</v>
      </c>
      <c r="U34" s="18">
        <f t="shared" si="80"/>
        <v>12.611559853565963</v>
      </c>
      <c r="V34" s="18"/>
      <c r="W34" s="18">
        <f t="shared" ref="W34:Z34" si="81">W16/W$18*100</f>
        <v>9.9429144838295507</v>
      </c>
      <c r="X34" s="18">
        <f t="shared" si="81"/>
        <v>22.054125901747053</v>
      </c>
      <c r="Y34" s="18">
        <f t="shared" si="81"/>
        <v>5.1249721145048817</v>
      </c>
      <c r="Z34" s="18">
        <f t="shared" si="81"/>
        <v>11.062605756286334</v>
      </c>
      <c r="AA34" s="18"/>
      <c r="AB34" s="18">
        <f t="shared" ref="AB34:AE34" si="82">AB16/AB$18*100</f>
        <v>9.0235607034599745</v>
      </c>
      <c r="AC34" s="18">
        <f t="shared" si="82"/>
        <v>18.33657242198321</v>
      </c>
      <c r="AD34" s="18">
        <f t="shared" si="82"/>
        <v>6.5502455811597642</v>
      </c>
      <c r="AE34" s="18">
        <f t="shared" si="82"/>
        <v>10.127334091522981</v>
      </c>
      <c r="AG34" t="str">
        <f>$A$16</f>
        <v>Elementary occupations</v>
      </c>
      <c r="AH34" s="18">
        <f t="shared" ref="AH34:AK34" si="83">AH16/AH$18*100</f>
        <v>5.4425912988221858</v>
      </c>
      <c r="AI34" s="18">
        <f t="shared" si="83"/>
        <v>18.515419758950834</v>
      </c>
      <c r="AJ34" s="18">
        <f t="shared" si="83"/>
        <v>6.7471466202178236</v>
      </c>
      <c r="AK34" s="18">
        <f t="shared" si="83"/>
        <v>11.598787061824147</v>
      </c>
      <c r="AL34" s="18"/>
      <c r="AM34" s="18">
        <f t="shared" ref="AM34:AP34" si="84">AM16/AM$18*100</f>
        <v>4.657233702161057</v>
      </c>
      <c r="AN34" s="18">
        <f t="shared" si="84"/>
        <v>15.981794547159165</v>
      </c>
      <c r="AO34" s="18">
        <f t="shared" si="84"/>
        <v>5.2784847472215946</v>
      </c>
      <c r="AP34" s="18">
        <f t="shared" si="84"/>
        <v>9.6430916162090199</v>
      </c>
      <c r="AQ34" s="18"/>
      <c r="AR34" s="18">
        <f t="shared" ref="AR34:AU34" si="85">AR16/AR$18*100</f>
        <v>3.7657598061426918</v>
      </c>
      <c r="AS34" s="18">
        <f t="shared" si="85"/>
        <v>12.180089735315242</v>
      </c>
      <c r="AT34" s="18">
        <f t="shared" si="85"/>
        <v>5.0107017461237291</v>
      </c>
      <c r="AU34" s="18">
        <f t="shared" si="85"/>
        <v>7.3627845282438642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3.9351659798459107</v>
      </c>
      <c r="C44" s="27">
        <f t="shared" ref="C44:E44" si="93">H8-C8</f>
        <v>1.3174527747159015</v>
      </c>
      <c r="D44" s="27">
        <f t="shared" si="93"/>
        <v>0.37010564070071705</v>
      </c>
      <c r="E44" s="27">
        <f t="shared" si="93"/>
        <v>5.6227243952625301</v>
      </c>
      <c r="F44" s="27"/>
      <c r="G44" s="27">
        <f>L8-G8</f>
        <v>1.7556569394516686</v>
      </c>
      <c r="H44" s="27">
        <f t="shared" ref="H44:J44" si="94">M8-H8</f>
        <v>0.86855616758288567</v>
      </c>
      <c r="I44" s="27">
        <f t="shared" si="94"/>
        <v>0.60849401229454436</v>
      </c>
      <c r="J44" s="27">
        <f t="shared" si="94"/>
        <v>3.232707119329099</v>
      </c>
      <c r="K44" s="27"/>
      <c r="L44" s="27">
        <f>L8-B8</f>
        <v>5.6908229192975792</v>
      </c>
      <c r="M44" s="27">
        <f t="shared" ref="M44:O44" si="95">M8-C8</f>
        <v>2.1860089422987872</v>
      </c>
      <c r="N44" s="27">
        <f t="shared" si="95"/>
        <v>0.97859965299526142</v>
      </c>
      <c r="O44" s="27">
        <f t="shared" si="95"/>
        <v>8.8554315145916291</v>
      </c>
      <c r="Q44" t="str">
        <f>$A$8</f>
        <v>Managers, directors and senior officials</v>
      </c>
      <c r="R44" s="27">
        <f>W8-R8</f>
        <v>2.7234482328688685</v>
      </c>
      <c r="S44" s="27">
        <f t="shared" ref="S44:S52" si="96">X8-S8</f>
        <v>0.55060072185532616</v>
      </c>
      <c r="T44" s="27">
        <f t="shared" ref="T44:T52" si="97">Y8-T8</f>
        <v>-2.9676023810876195E-2</v>
      </c>
      <c r="U44" s="27">
        <f t="shared" ref="U44:U52" si="98">Z8-U8</f>
        <v>3.2443729309133182</v>
      </c>
      <c r="V44" s="27"/>
      <c r="W44" s="27">
        <f>AB8-W8</f>
        <v>-7.6577392633094377E-2</v>
      </c>
      <c r="X44" s="27">
        <f t="shared" ref="X44:X52" si="99">AC8-X8</f>
        <v>0.46311645108080857</v>
      </c>
      <c r="Y44" s="27">
        <f t="shared" ref="Y44:Y52" si="100">AD8-Y8</f>
        <v>0.39926920331858406</v>
      </c>
      <c r="Z44" s="27">
        <f t="shared" ref="Z44:Z52" si="101">AE8-Z8</f>
        <v>0.7858082617662987</v>
      </c>
      <c r="AA44" s="27"/>
      <c r="AB44" s="27">
        <f>AB8-R8</f>
        <v>2.6468708402357741</v>
      </c>
      <c r="AC44" s="27">
        <f t="shared" ref="AC44:AC52" si="102">AC8-S8</f>
        <v>1.0137171729361347</v>
      </c>
      <c r="AD44" s="27">
        <f t="shared" ref="AD44:AD52" si="103">AD8-T8</f>
        <v>0.36959317950770787</v>
      </c>
      <c r="AE44" s="27">
        <f t="shared" ref="AE44:AE52" si="104">AE8-U8</f>
        <v>4.0301811926796169</v>
      </c>
      <c r="AG44" t="str">
        <f>$A$8</f>
        <v>Managers, directors and senior officials</v>
      </c>
      <c r="AH44" s="27">
        <f>AM8-AH8</f>
        <v>1.2117177469770253</v>
      </c>
      <c r="AI44" s="27">
        <f t="shared" ref="AI44:AI52" si="105">AN8-AI8</f>
        <v>0.7668520528605749</v>
      </c>
      <c r="AJ44" s="27">
        <f t="shared" ref="AJ44:AJ52" si="106">AO8-AJ8</f>
        <v>0.39978166451159725</v>
      </c>
      <c r="AK44" s="27">
        <f t="shared" ref="AK44:AK52" si="107">AP8-AK8</f>
        <v>2.3783514643491976</v>
      </c>
      <c r="AL44" s="27"/>
      <c r="AM44" s="27">
        <f>AR8-AM8</f>
        <v>1.8322343320847763</v>
      </c>
      <c r="AN44" s="27">
        <f t="shared" ref="AN44:AN52" si="108">AS8-AN8</f>
        <v>0.40543971650207977</v>
      </c>
      <c r="AO44" s="27">
        <f t="shared" ref="AO44:AO52" si="109">AT8-AO8</f>
        <v>0.20922480897595719</v>
      </c>
      <c r="AP44" s="27">
        <f t="shared" ref="AP44:AP52" si="110">AU8-AP8</f>
        <v>2.4468988575628128</v>
      </c>
      <c r="AQ44" s="27"/>
      <c r="AR44" s="27">
        <f>AR8-AH8</f>
        <v>3.0439520790618015</v>
      </c>
      <c r="AS44" s="27">
        <f t="shared" ref="AS44:AS52" si="111">AS8-AI8</f>
        <v>1.1722917693626547</v>
      </c>
      <c r="AT44" s="27">
        <f t="shared" ref="AT44:AT52" si="112">AT8-AJ8</f>
        <v>0.60900647348755443</v>
      </c>
      <c r="AU44" s="27">
        <f t="shared" ref="AU44:AU52" si="113">AU8-AK8</f>
        <v>4.8252503219120104</v>
      </c>
    </row>
    <row r="45" spans="1:47" x14ac:dyDescent="0.2">
      <c r="A45" t="str">
        <f>$A$9</f>
        <v>Professional occupations</v>
      </c>
      <c r="B45" s="27">
        <f t="shared" ref="B45:B54" si="114">G9-B9</f>
        <v>8.3535246391403639</v>
      </c>
      <c r="C45" s="27">
        <f t="shared" ref="C45:C54" si="115">H9-C9</f>
        <v>1.9046132190586178</v>
      </c>
      <c r="D45" s="27">
        <f t="shared" ref="D45:D54" si="116">I9-D9</f>
        <v>0.72293870117390835</v>
      </c>
      <c r="E45" s="27">
        <f t="shared" ref="E45:E54" si="117">J9-E9</f>
        <v>10.981076559372887</v>
      </c>
      <c r="F45" s="27"/>
      <c r="G45" s="27">
        <f t="shared" ref="G45:G54" si="118">L9-G9</f>
        <v>8.0049181334139092</v>
      </c>
      <c r="H45" s="27">
        <f t="shared" ref="H45:H54" si="119">M9-H9</f>
        <v>2.4127914538503035</v>
      </c>
      <c r="I45" s="27">
        <f t="shared" ref="I45:I54" si="120">N9-I9</f>
        <v>-0.23284329722127239</v>
      </c>
      <c r="J45" s="27">
        <f t="shared" ref="J45:J54" si="121">O9-J9</f>
        <v>10.18486629004294</v>
      </c>
      <c r="K45" s="27"/>
      <c r="L45" s="27">
        <f t="shared" ref="L45:L54" si="122">L9-B9</f>
        <v>16.358442772554273</v>
      </c>
      <c r="M45" s="27">
        <f t="shared" ref="M45:M54" si="123">M9-C9</f>
        <v>4.3174046729089213</v>
      </c>
      <c r="N45" s="27">
        <f t="shared" ref="N45:N54" si="124">N9-D9</f>
        <v>0.49009540395263596</v>
      </c>
      <c r="O45" s="27">
        <f t="shared" ref="O45:O54" si="125">O9-E9</f>
        <v>21.165942849415828</v>
      </c>
      <c r="Q45" t="str">
        <f>$A$9</f>
        <v>Professional occupations</v>
      </c>
      <c r="R45" s="27">
        <f t="shared" ref="R45:R52" si="126">W9-R9</f>
        <v>4.8980950062690702</v>
      </c>
      <c r="S45" s="27">
        <f t="shared" si="96"/>
        <v>0.71855933075762346</v>
      </c>
      <c r="T45" s="27">
        <f t="shared" si="97"/>
        <v>7.1124015305416233E-2</v>
      </c>
      <c r="U45" s="27">
        <f t="shared" si="98"/>
        <v>5.6877783523321099</v>
      </c>
      <c r="V45" s="27"/>
      <c r="W45" s="27">
        <f t="shared" ref="W45:W52" si="127">AB9-W9</f>
        <v>2.9972782404422773</v>
      </c>
      <c r="X45" s="27">
        <f t="shared" si="99"/>
        <v>0.51529607751213558</v>
      </c>
      <c r="Y45" s="27">
        <f t="shared" si="100"/>
        <v>-0.40231570201159439</v>
      </c>
      <c r="Z45" s="27">
        <f t="shared" si="101"/>
        <v>3.1102586159428149</v>
      </c>
      <c r="AA45" s="27"/>
      <c r="AB45" s="27">
        <f t="shared" ref="AB45:AB52" si="128">AB9-R9</f>
        <v>7.8953732467113475</v>
      </c>
      <c r="AC45" s="27">
        <f t="shared" si="102"/>
        <v>1.233855408269759</v>
      </c>
      <c r="AD45" s="27">
        <f t="shared" si="103"/>
        <v>-0.33119168670617816</v>
      </c>
      <c r="AE45" s="27">
        <f t="shared" si="104"/>
        <v>8.7980369682749249</v>
      </c>
      <c r="AG45" t="str">
        <f>$A$9</f>
        <v>Professional occupations</v>
      </c>
      <c r="AH45" s="27">
        <f t="shared" ref="AH45:AH52" si="129">AM9-AH9</f>
        <v>3.4554296328713043</v>
      </c>
      <c r="AI45" s="27">
        <f t="shared" si="105"/>
        <v>1.186053888300993</v>
      </c>
      <c r="AJ45" s="27">
        <f t="shared" si="106"/>
        <v>0.65181468586848967</v>
      </c>
      <c r="AK45" s="27">
        <f t="shared" si="107"/>
        <v>5.2932982070407846</v>
      </c>
      <c r="AL45" s="27"/>
      <c r="AM45" s="27">
        <f t="shared" ref="AM45:AM52" si="130">AR9-AM9</f>
        <v>5.0076398929716213</v>
      </c>
      <c r="AN45" s="27">
        <f t="shared" si="108"/>
        <v>1.8974953763381706</v>
      </c>
      <c r="AO45" s="27">
        <f t="shared" si="109"/>
        <v>0.16947240479032111</v>
      </c>
      <c r="AP45" s="27">
        <f t="shared" si="110"/>
        <v>7.0746076741001076</v>
      </c>
      <c r="AQ45" s="27"/>
      <c r="AR45" s="27">
        <f t="shared" ref="AR45:AR52" si="131">AR9-AH9</f>
        <v>8.4630695258429256</v>
      </c>
      <c r="AS45" s="27">
        <f t="shared" si="111"/>
        <v>3.0835492646391636</v>
      </c>
      <c r="AT45" s="27">
        <f t="shared" si="112"/>
        <v>0.82128709065881078</v>
      </c>
      <c r="AU45" s="27">
        <f t="shared" si="113"/>
        <v>12.367905881140892</v>
      </c>
    </row>
    <row r="46" spans="1:47" x14ac:dyDescent="0.2">
      <c r="A46" t="str">
        <f>$A$10</f>
        <v>Associate professional occupations</v>
      </c>
      <c r="B46" s="27">
        <f t="shared" si="114"/>
        <v>4.4093250623187146</v>
      </c>
      <c r="C46" s="27">
        <f t="shared" si="115"/>
        <v>1.1385847600721917</v>
      </c>
      <c r="D46" s="27">
        <f t="shared" si="116"/>
        <v>0.59601034403050424</v>
      </c>
      <c r="E46" s="27">
        <f t="shared" si="117"/>
        <v>6.1439201664214096</v>
      </c>
      <c r="F46" s="27"/>
      <c r="G46" s="27">
        <f t="shared" si="118"/>
        <v>0.82387484900703356</v>
      </c>
      <c r="H46" s="27">
        <f t="shared" si="119"/>
        <v>0.48671875711666068</v>
      </c>
      <c r="I46" s="27">
        <f t="shared" si="120"/>
        <v>-0.10810297175426031</v>
      </c>
      <c r="J46" s="27">
        <f t="shared" si="121"/>
        <v>1.2024906343694326</v>
      </c>
      <c r="K46" s="27"/>
      <c r="L46" s="27">
        <f t="shared" si="122"/>
        <v>5.2331999113257481</v>
      </c>
      <c r="M46" s="27">
        <f t="shared" si="123"/>
        <v>1.6253035171888524</v>
      </c>
      <c r="N46" s="27">
        <f t="shared" si="124"/>
        <v>0.48790737227624392</v>
      </c>
      <c r="O46" s="27">
        <f t="shared" si="125"/>
        <v>7.3464108007908422</v>
      </c>
      <c r="Q46" t="str">
        <f>$A$10</f>
        <v>Associate professional occupations</v>
      </c>
      <c r="R46" s="27">
        <f t="shared" si="126"/>
        <v>2.5239888511377746</v>
      </c>
      <c r="S46" s="27">
        <f t="shared" si="96"/>
        <v>0.59738717559170884</v>
      </c>
      <c r="T46" s="27">
        <f t="shared" si="97"/>
        <v>0.17572588564673364</v>
      </c>
      <c r="U46" s="27">
        <f t="shared" si="98"/>
        <v>3.2971019123762169</v>
      </c>
      <c r="V46" s="27"/>
      <c r="W46" s="27">
        <f>AB10-W10</f>
        <v>-0.86635680486449296</v>
      </c>
      <c r="X46" s="27">
        <f t="shared" si="99"/>
        <v>-0.17040037366322625</v>
      </c>
      <c r="Y46" s="27">
        <f t="shared" si="100"/>
        <v>-0.19827852283045222</v>
      </c>
      <c r="Z46" s="27">
        <f t="shared" si="101"/>
        <v>-1.2350357013581714</v>
      </c>
      <c r="AA46" s="27"/>
      <c r="AB46" s="27">
        <f t="shared" si="128"/>
        <v>1.6576320462732816</v>
      </c>
      <c r="AC46" s="27">
        <f t="shared" si="102"/>
        <v>0.4269868019284826</v>
      </c>
      <c r="AD46" s="27">
        <f t="shared" si="103"/>
        <v>-2.2552637183718582E-2</v>
      </c>
      <c r="AE46" s="27">
        <f t="shared" si="104"/>
        <v>2.0620662110180454</v>
      </c>
      <c r="AG46" t="str">
        <f>$A$10</f>
        <v>Associate professional occupations</v>
      </c>
      <c r="AH46" s="27">
        <f t="shared" si="129"/>
        <v>1.8853362111809435</v>
      </c>
      <c r="AI46" s="27">
        <f t="shared" si="105"/>
        <v>0.54119758448048572</v>
      </c>
      <c r="AJ46" s="27">
        <f t="shared" si="106"/>
        <v>0.4202844583837706</v>
      </c>
      <c r="AK46" s="27">
        <f t="shared" si="107"/>
        <v>2.8468182540451981</v>
      </c>
      <c r="AL46" s="27"/>
      <c r="AM46" s="27">
        <f t="shared" si="130"/>
        <v>1.6902316538715176</v>
      </c>
      <c r="AN46" s="27">
        <f t="shared" si="108"/>
        <v>0.65711913077988715</v>
      </c>
      <c r="AO46" s="27">
        <f t="shared" si="109"/>
        <v>9.0175551076190796E-2</v>
      </c>
      <c r="AP46" s="27">
        <f t="shared" si="110"/>
        <v>2.4375263357275969</v>
      </c>
      <c r="AQ46" s="27"/>
      <c r="AR46" s="27">
        <f t="shared" si="131"/>
        <v>3.5755678650524612</v>
      </c>
      <c r="AS46" s="27">
        <f t="shared" si="111"/>
        <v>1.1983167152603729</v>
      </c>
      <c r="AT46" s="27">
        <f t="shared" si="112"/>
        <v>0.51046000945996139</v>
      </c>
      <c r="AU46" s="27">
        <f t="shared" si="113"/>
        <v>5.284344589772795</v>
      </c>
    </row>
    <row r="47" spans="1:47" x14ac:dyDescent="0.2">
      <c r="A47" t="str">
        <f>$A$11</f>
        <v>Administrative and secretarial occupations</v>
      </c>
      <c r="B47" s="27">
        <f t="shared" si="114"/>
        <v>0.97833198846406688</v>
      </c>
      <c r="C47" s="27">
        <f t="shared" si="115"/>
        <v>-0.12213331462199051</v>
      </c>
      <c r="D47" s="27">
        <f t="shared" si="116"/>
        <v>4.5205969824138714E-2</v>
      </c>
      <c r="E47" s="27">
        <f t="shared" si="117"/>
        <v>0.90140464366621842</v>
      </c>
      <c r="F47" s="27"/>
      <c r="G47" s="27">
        <f t="shared" si="118"/>
        <v>-2.3358122435101336</v>
      </c>
      <c r="H47" s="27">
        <f t="shared" si="119"/>
        <v>-1.5061484327831867</v>
      </c>
      <c r="I47" s="27">
        <f t="shared" si="120"/>
        <v>-5.1432029769476029E-2</v>
      </c>
      <c r="J47" s="27">
        <f t="shared" si="121"/>
        <v>-3.893392706062798</v>
      </c>
      <c r="K47" s="27"/>
      <c r="L47" s="27">
        <f t="shared" si="122"/>
        <v>-1.3574802550460667</v>
      </c>
      <c r="M47" s="27">
        <f t="shared" si="123"/>
        <v>-1.6282817474051772</v>
      </c>
      <c r="N47" s="27">
        <f t="shared" si="124"/>
        <v>-6.2260599453373144E-3</v>
      </c>
      <c r="O47" s="27">
        <f t="shared" si="125"/>
        <v>-2.9919880623965796</v>
      </c>
      <c r="Q47" t="str">
        <f>$A$11</f>
        <v>Administrative and secretarial occupations</v>
      </c>
      <c r="R47" s="27">
        <f t="shared" si="126"/>
        <v>1.1648389430636108</v>
      </c>
      <c r="S47" s="27">
        <f t="shared" si="96"/>
        <v>0.39385105349792759</v>
      </c>
      <c r="T47" s="27">
        <f t="shared" si="97"/>
        <v>-1.6470806442510311E-2</v>
      </c>
      <c r="U47" s="27">
        <f t="shared" si="98"/>
        <v>1.5422191901190292</v>
      </c>
      <c r="V47" s="27"/>
      <c r="W47" s="27">
        <f t="shared" si="127"/>
        <v>0.69818681407471672</v>
      </c>
      <c r="X47" s="27">
        <f t="shared" si="99"/>
        <v>0.17801703062967622</v>
      </c>
      <c r="Y47" s="27">
        <f t="shared" si="100"/>
        <v>8.6251355337220781E-2</v>
      </c>
      <c r="Z47" s="27">
        <f t="shared" si="101"/>
        <v>0.96245520004161378</v>
      </c>
      <c r="AA47" s="27"/>
      <c r="AB47" s="27">
        <f t="shared" si="128"/>
        <v>1.8630257571383275</v>
      </c>
      <c r="AC47" s="27">
        <f t="shared" si="102"/>
        <v>0.57186808412760382</v>
      </c>
      <c r="AD47" s="27">
        <f t="shared" si="103"/>
        <v>6.978054889471047E-2</v>
      </c>
      <c r="AE47" s="27">
        <f t="shared" si="104"/>
        <v>2.504674390160643</v>
      </c>
      <c r="AG47" t="str">
        <f>$A$11</f>
        <v>Administrative and secretarial occupations</v>
      </c>
      <c r="AH47" s="27">
        <f t="shared" si="129"/>
        <v>-0.18650695459952971</v>
      </c>
      <c r="AI47" s="27">
        <f t="shared" si="105"/>
        <v>-0.5159843681199181</v>
      </c>
      <c r="AJ47" s="27">
        <f t="shared" si="106"/>
        <v>6.1676776266648248E-2</v>
      </c>
      <c r="AK47" s="27">
        <f t="shared" si="107"/>
        <v>-0.64081454645279834</v>
      </c>
      <c r="AL47" s="27"/>
      <c r="AM47" s="27">
        <f t="shared" si="130"/>
        <v>-3.0339990575848521</v>
      </c>
      <c r="AN47" s="27">
        <f t="shared" si="108"/>
        <v>-1.6841654634128673</v>
      </c>
      <c r="AO47" s="27">
        <f t="shared" si="109"/>
        <v>-0.13768338510669642</v>
      </c>
      <c r="AP47" s="27">
        <f>AU11-AP11</f>
        <v>-4.8558479061044189</v>
      </c>
      <c r="AQ47" s="27"/>
      <c r="AR47" s="27">
        <f t="shared" si="131"/>
        <v>-3.2205060121843818</v>
      </c>
      <c r="AS47" s="27">
        <f t="shared" si="111"/>
        <v>-2.2001498315327854</v>
      </c>
      <c r="AT47" s="27">
        <f t="shared" si="112"/>
        <v>-7.6006608840048173E-2</v>
      </c>
      <c r="AU47" s="27">
        <f t="shared" si="113"/>
        <v>-5.4966624525572172</v>
      </c>
    </row>
    <row r="48" spans="1:47" x14ac:dyDescent="0.2">
      <c r="A48" t="str">
        <f>$A$12</f>
        <v>Skilled trades occupations</v>
      </c>
      <c r="B48" s="27">
        <f t="shared" si="114"/>
        <v>-1.6323091251871347</v>
      </c>
      <c r="C48" s="27">
        <f t="shared" si="115"/>
        <v>-0.19688707654731497</v>
      </c>
      <c r="D48" s="27">
        <f t="shared" si="116"/>
        <v>-2.1623277928234668</v>
      </c>
      <c r="E48" s="27">
        <f t="shared" si="117"/>
        <v>-3.991523994557916</v>
      </c>
      <c r="F48" s="27"/>
      <c r="G48" s="27">
        <f t="shared" si="118"/>
        <v>-3.3450838484227052</v>
      </c>
      <c r="H48" s="27">
        <f t="shared" si="119"/>
        <v>0.23181623360050629</v>
      </c>
      <c r="I48" s="27">
        <f t="shared" si="120"/>
        <v>0.23373336492107555</v>
      </c>
      <c r="J48" s="27">
        <f t="shared" si="121"/>
        <v>-2.8795342499011234</v>
      </c>
      <c r="K48" s="27"/>
      <c r="L48" s="27">
        <f t="shared" si="122"/>
        <v>-4.9773929736098399</v>
      </c>
      <c r="M48" s="27">
        <f t="shared" si="123"/>
        <v>3.4929157053191329E-2</v>
      </c>
      <c r="N48" s="27">
        <f t="shared" si="124"/>
        <v>-1.9285944279023912</v>
      </c>
      <c r="O48" s="27">
        <f t="shared" si="125"/>
        <v>-6.8710582444590393</v>
      </c>
      <c r="Q48" t="str">
        <f>$A$12</f>
        <v>Skilled trades occupations</v>
      </c>
      <c r="R48" s="27">
        <f t="shared" si="126"/>
        <v>-1.7053194944578145</v>
      </c>
      <c r="S48" s="27">
        <f t="shared" si="96"/>
        <v>-0.12439913133532277</v>
      </c>
      <c r="T48" s="27">
        <f t="shared" si="97"/>
        <v>-2.210267565292245</v>
      </c>
      <c r="U48" s="27">
        <f t="shared" si="98"/>
        <v>-4.0399861910853829</v>
      </c>
      <c r="V48" s="27"/>
      <c r="W48" s="27">
        <f t="shared" si="127"/>
        <v>-3.489145769406079</v>
      </c>
      <c r="X48" s="27">
        <f t="shared" si="99"/>
        <v>0.16403185763343164</v>
      </c>
      <c r="Y48" s="27">
        <f t="shared" si="100"/>
        <v>-6.6299690896094887E-2</v>
      </c>
      <c r="Z48" s="27">
        <f t="shared" si="101"/>
        <v>-3.3914136026687416</v>
      </c>
      <c r="AA48" s="27"/>
      <c r="AB48" s="27">
        <f t="shared" si="128"/>
        <v>-5.1944652638638935</v>
      </c>
      <c r="AC48" s="27">
        <f t="shared" si="102"/>
        <v>3.9632726298108878E-2</v>
      </c>
      <c r="AD48" s="27">
        <f t="shared" si="103"/>
        <v>-2.2765672561883399</v>
      </c>
      <c r="AE48" s="27">
        <f t="shared" si="104"/>
        <v>-7.4313997937541245</v>
      </c>
      <c r="AG48" t="str">
        <f>$A$12</f>
        <v>Skilled trades occupations</v>
      </c>
      <c r="AH48" s="27">
        <f t="shared" si="129"/>
        <v>7.3010369270679831E-2</v>
      </c>
      <c r="AI48" s="27">
        <f t="shared" si="105"/>
        <v>-7.248794521199331E-2</v>
      </c>
      <c r="AJ48" s="27">
        <f t="shared" si="106"/>
        <v>4.7939772468776898E-2</v>
      </c>
      <c r="AK48" s="27">
        <f t="shared" si="107"/>
        <v>4.8462196527463419E-2</v>
      </c>
      <c r="AL48" s="27"/>
      <c r="AM48" s="27">
        <f t="shared" si="130"/>
        <v>0.14406192098337334</v>
      </c>
      <c r="AN48" s="27">
        <f t="shared" si="108"/>
        <v>6.7784375967074539E-2</v>
      </c>
      <c r="AO48" s="27">
        <f t="shared" si="109"/>
        <v>0.30003305581716599</v>
      </c>
      <c r="AP48" s="27">
        <f t="shared" si="110"/>
        <v>0.51187935276761376</v>
      </c>
      <c r="AQ48" s="27"/>
      <c r="AR48" s="27">
        <f t="shared" si="131"/>
        <v>0.21707229025405317</v>
      </c>
      <c r="AS48" s="27">
        <f t="shared" si="111"/>
        <v>-4.7035692449187705E-3</v>
      </c>
      <c r="AT48" s="27">
        <f t="shared" si="112"/>
        <v>0.34797282828594289</v>
      </c>
      <c r="AU48" s="27">
        <f t="shared" si="113"/>
        <v>0.56034154929507718</v>
      </c>
    </row>
    <row r="49" spans="1:47" x14ac:dyDescent="0.2">
      <c r="A49" t="str">
        <f>$A$13</f>
        <v>Caring, leisure and other service occupations</v>
      </c>
      <c r="B49" s="27">
        <f t="shared" si="114"/>
        <v>2.4800328134482186E-2</v>
      </c>
      <c r="C49" s="27">
        <f t="shared" si="115"/>
        <v>-0.61805219422847735</v>
      </c>
      <c r="D49" s="27">
        <f t="shared" si="116"/>
        <v>0.56826678663323538</v>
      </c>
      <c r="E49" s="27">
        <f t="shared" si="117"/>
        <v>-2.4985079460762449E-2</v>
      </c>
      <c r="F49" s="27"/>
      <c r="G49" s="27">
        <f t="shared" si="118"/>
        <v>2.484269645572267</v>
      </c>
      <c r="H49" s="27">
        <f t="shared" si="119"/>
        <v>1.0931994117463084</v>
      </c>
      <c r="I49" s="27">
        <f t="shared" si="120"/>
        <v>8.352266456019164E-2</v>
      </c>
      <c r="J49" s="27">
        <f t="shared" si="121"/>
        <v>3.6609917218787693</v>
      </c>
      <c r="K49" s="27"/>
      <c r="L49" s="27">
        <f t="shared" si="122"/>
        <v>2.5090699737067492</v>
      </c>
      <c r="M49" s="27">
        <f t="shared" si="123"/>
        <v>0.47514721751783107</v>
      </c>
      <c r="N49" s="27">
        <f t="shared" si="124"/>
        <v>0.65178945119342702</v>
      </c>
      <c r="O49" s="27">
        <f t="shared" si="125"/>
        <v>3.6360066424180069</v>
      </c>
      <c r="Q49" t="str">
        <f>$A$13</f>
        <v>Caring, leisure and other service occupations</v>
      </c>
      <c r="R49" s="27">
        <f t="shared" si="126"/>
        <v>0.29723841428283704</v>
      </c>
      <c r="S49" s="27">
        <f t="shared" si="96"/>
        <v>0.18608816203093204</v>
      </c>
      <c r="T49" s="27">
        <f t="shared" si="97"/>
        <v>1.0143080948369798E-2</v>
      </c>
      <c r="U49" s="27">
        <f t="shared" si="98"/>
        <v>0.49346965726213909</v>
      </c>
      <c r="V49" s="27"/>
      <c r="W49" s="27">
        <f t="shared" si="127"/>
        <v>0.85298634489110237</v>
      </c>
      <c r="X49" s="27">
        <f t="shared" si="99"/>
        <v>0.34799636716748283</v>
      </c>
      <c r="Y49" s="27">
        <f t="shared" si="100"/>
        <v>0.16063026352078769</v>
      </c>
      <c r="Z49" s="27">
        <f t="shared" si="101"/>
        <v>1.3616129755793729</v>
      </c>
      <c r="AA49" s="27"/>
      <c r="AB49" s="27">
        <f t="shared" si="128"/>
        <v>1.1502247591739394</v>
      </c>
      <c r="AC49" s="27">
        <f t="shared" si="102"/>
        <v>0.53408452919841487</v>
      </c>
      <c r="AD49" s="27">
        <f t="shared" si="103"/>
        <v>0.17077334446915748</v>
      </c>
      <c r="AE49" s="27">
        <f t="shared" si="104"/>
        <v>1.855082632841512</v>
      </c>
      <c r="AG49" t="str">
        <f>$A$13</f>
        <v>Caring, leisure and other service occupations</v>
      </c>
      <c r="AH49" s="27">
        <f t="shared" si="129"/>
        <v>-0.27243808614835707</v>
      </c>
      <c r="AI49" s="27">
        <f t="shared" si="105"/>
        <v>-0.80414035625940627</v>
      </c>
      <c r="AJ49" s="27">
        <f t="shared" si="106"/>
        <v>0.55812370568486558</v>
      </c>
      <c r="AK49" s="27">
        <f t="shared" si="107"/>
        <v>-0.51845473672289799</v>
      </c>
      <c r="AL49" s="27"/>
      <c r="AM49" s="27">
        <f t="shared" si="130"/>
        <v>1.6312833006811633</v>
      </c>
      <c r="AN49" s="27">
        <f t="shared" si="108"/>
        <v>0.74520304457882247</v>
      </c>
      <c r="AO49" s="27">
        <f t="shared" si="109"/>
        <v>-7.7107598960595602E-2</v>
      </c>
      <c r="AP49" s="27">
        <f t="shared" si="110"/>
        <v>2.2993787462993893</v>
      </c>
      <c r="AQ49" s="27"/>
      <c r="AR49" s="27">
        <f t="shared" si="131"/>
        <v>1.3588452145328063</v>
      </c>
      <c r="AS49" s="27">
        <f t="shared" si="111"/>
        <v>-5.8937311680583804E-2</v>
      </c>
      <c r="AT49" s="27">
        <f t="shared" si="112"/>
        <v>0.48101610672426998</v>
      </c>
      <c r="AU49" s="27">
        <f t="shared" si="113"/>
        <v>1.7809240095764913</v>
      </c>
    </row>
    <row r="50" spans="1:47" x14ac:dyDescent="0.2">
      <c r="A50" t="str">
        <f>$A$14</f>
        <v>Sales and customer service occupations</v>
      </c>
      <c r="B50" s="27">
        <f t="shared" si="114"/>
        <v>0.24737585152422703</v>
      </c>
      <c r="C50" s="27">
        <f t="shared" si="115"/>
        <v>0.61222609181004373</v>
      </c>
      <c r="D50" s="27">
        <f t="shared" si="116"/>
        <v>-0.47466024854515765</v>
      </c>
      <c r="E50" s="27">
        <f t="shared" si="117"/>
        <v>0.38494169478911289</v>
      </c>
      <c r="F50" s="27"/>
      <c r="G50" s="27">
        <f t="shared" si="118"/>
        <v>0.18037305220152078</v>
      </c>
      <c r="H50" s="27">
        <f t="shared" si="119"/>
        <v>-5.8759002973969743E-2</v>
      </c>
      <c r="I50" s="27">
        <f t="shared" si="120"/>
        <v>-0.22788034342467067</v>
      </c>
      <c r="J50" s="27">
        <f t="shared" si="121"/>
        <v>-0.10626629419711975</v>
      </c>
      <c r="K50" s="27"/>
      <c r="L50" s="27">
        <f t="shared" si="122"/>
        <v>0.42774890372574781</v>
      </c>
      <c r="M50" s="27">
        <f t="shared" si="123"/>
        <v>0.55346708883607398</v>
      </c>
      <c r="N50" s="27">
        <f t="shared" si="124"/>
        <v>-0.70254059196982832</v>
      </c>
      <c r="O50" s="27">
        <f t="shared" si="125"/>
        <v>0.27867540059199314</v>
      </c>
      <c r="Q50" t="str">
        <f>$A$14</f>
        <v>Sales and customer service occupations</v>
      </c>
      <c r="R50" s="27">
        <f t="shared" si="126"/>
        <v>0.53841616484217347</v>
      </c>
      <c r="S50" s="27">
        <f t="shared" si="96"/>
        <v>0.71262092847458058</v>
      </c>
      <c r="T50" s="27">
        <f t="shared" si="97"/>
        <v>-0.24945985705849083</v>
      </c>
      <c r="U50" s="27">
        <f t="shared" si="98"/>
        <v>1.0015772362582656</v>
      </c>
      <c r="V50" s="27"/>
      <c r="W50" s="27">
        <f t="shared" si="127"/>
        <v>0.77700671823690293</v>
      </c>
      <c r="X50" s="27">
        <f t="shared" si="99"/>
        <v>0.26669730621876386</v>
      </c>
      <c r="Y50" s="27">
        <f t="shared" si="100"/>
        <v>-0.1264193466986967</v>
      </c>
      <c r="Z50" s="27">
        <f t="shared" si="101"/>
        <v>0.91728467775696743</v>
      </c>
      <c r="AA50" s="27"/>
      <c r="AB50" s="27">
        <f t="shared" si="128"/>
        <v>1.3154228830790764</v>
      </c>
      <c r="AC50" s="27">
        <f t="shared" si="102"/>
        <v>0.97931823469334445</v>
      </c>
      <c r="AD50" s="27">
        <f t="shared" si="103"/>
        <v>-0.37587920375718753</v>
      </c>
      <c r="AE50" s="27">
        <f t="shared" si="104"/>
        <v>1.918861914015233</v>
      </c>
      <c r="AG50" t="str">
        <f>$A$14</f>
        <v>Sales and customer service occupations</v>
      </c>
      <c r="AH50" s="27">
        <f t="shared" si="129"/>
        <v>-0.29104031331793845</v>
      </c>
      <c r="AI50" s="27">
        <f t="shared" si="105"/>
        <v>-0.10039483666453997</v>
      </c>
      <c r="AJ50" s="27">
        <f t="shared" si="106"/>
        <v>-0.22520039148666782</v>
      </c>
      <c r="AK50" s="27">
        <f t="shared" si="107"/>
        <v>-0.61663554146914556</v>
      </c>
      <c r="AL50" s="27"/>
      <c r="AM50" s="27">
        <f t="shared" si="130"/>
        <v>-0.59663366603538925</v>
      </c>
      <c r="AN50" s="27">
        <f t="shared" si="108"/>
        <v>-0.32545630919273272</v>
      </c>
      <c r="AO50" s="27">
        <f t="shared" si="109"/>
        <v>-0.10146099672597381</v>
      </c>
      <c r="AP50" s="27">
        <f t="shared" si="110"/>
        <v>-1.0235509719540961</v>
      </c>
      <c r="AQ50" s="27"/>
      <c r="AR50" s="27">
        <f t="shared" si="131"/>
        <v>-0.8876739793533277</v>
      </c>
      <c r="AS50" s="27">
        <f t="shared" si="111"/>
        <v>-0.42585114585727268</v>
      </c>
      <c r="AT50" s="27">
        <f t="shared" si="112"/>
        <v>-0.32666138821264162</v>
      </c>
      <c r="AU50" s="27">
        <f t="shared" si="113"/>
        <v>-1.6401865134232416</v>
      </c>
    </row>
    <row r="51" spans="1:47" x14ac:dyDescent="0.2">
      <c r="A51" t="str">
        <f>$A$15</f>
        <v>Process, plant and machine operatives</v>
      </c>
      <c r="B51" s="27">
        <f t="shared" si="114"/>
        <v>-1.540365603327098</v>
      </c>
      <c r="C51" s="27">
        <f t="shared" si="115"/>
        <v>0.44477854790843141</v>
      </c>
      <c r="D51" s="27">
        <f t="shared" si="116"/>
        <v>-0.77808937688937219</v>
      </c>
      <c r="E51" s="27">
        <f t="shared" si="117"/>
        <v>-1.8736764323080379</v>
      </c>
      <c r="F51" s="27"/>
      <c r="G51" s="27">
        <f t="shared" si="118"/>
        <v>-0.37811122883213066</v>
      </c>
      <c r="H51" s="27">
        <f t="shared" si="119"/>
        <v>0.91102471606772939</v>
      </c>
      <c r="I51" s="27">
        <f t="shared" si="120"/>
        <v>0.48432986308190484</v>
      </c>
      <c r="J51" s="27">
        <f t="shared" si="121"/>
        <v>1.0172433503175036</v>
      </c>
      <c r="K51" s="27"/>
      <c r="L51" s="27">
        <f t="shared" si="122"/>
        <v>-1.9184768321592287</v>
      </c>
      <c r="M51" s="27">
        <f t="shared" si="123"/>
        <v>1.3558032639761608</v>
      </c>
      <c r="N51" s="27">
        <f t="shared" si="124"/>
        <v>-0.29375951380746734</v>
      </c>
      <c r="O51" s="27">
        <f t="shared" si="125"/>
        <v>-0.85643308199053436</v>
      </c>
      <c r="Q51" t="str">
        <f>$A$15</f>
        <v>Process, plant and machine operatives</v>
      </c>
      <c r="R51" s="27">
        <f t="shared" si="126"/>
        <v>-1.2661242369481958</v>
      </c>
      <c r="S51" s="27">
        <f t="shared" si="96"/>
        <v>0.49816646341737503</v>
      </c>
      <c r="T51" s="27">
        <f t="shared" si="97"/>
        <v>-0.81883252991383637</v>
      </c>
      <c r="U51" s="27">
        <f t="shared" si="98"/>
        <v>-1.5867903034446584</v>
      </c>
      <c r="V51" s="27"/>
      <c r="W51" s="27">
        <f t="shared" si="127"/>
        <v>-0.61478118425687001</v>
      </c>
      <c r="X51" s="27">
        <f t="shared" si="99"/>
        <v>0.28771757515662344</v>
      </c>
      <c r="Y51" s="27">
        <f t="shared" si="100"/>
        <v>0.4763345365433711</v>
      </c>
      <c r="Z51" s="27">
        <f t="shared" si="101"/>
        <v>0.14927092744312276</v>
      </c>
      <c r="AA51" s="27"/>
      <c r="AB51" s="27">
        <f t="shared" si="128"/>
        <v>-1.8809054212050658</v>
      </c>
      <c r="AC51" s="27">
        <f t="shared" si="102"/>
        <v>0.78588403857399847</v>
      </c>
      <c r="AD51" s="27">
        <f t="shared" si="103"/>
        <v>-0.34249799337046527</v>
      </c>
      <c r="AE51" s="27">
        <f t="shared" si="104"/>
        <v>-1.4375193760015357</v>
      </c>
      <c r="AG51" t="str">
        <f>$A$15</f>
        <v>Process, plant and machine operatives</v>
      </c>
      <c r="AH51" s="27">
        <f t="shared" si="129"/>
        <v>-0.27424136637890451</v>
      </c>
      <c r="AI51" s="27">
        <f t="shared" si="105"/>
        <v>-5.3387915508944395E-2</v>
      </c>
      <c r="AJ51" s="27">
        <f t="shared" si="106"/>
        <v>4.0743153024461076E-2</v>
      </c>
      <c r="AK51" s="27">
        <f t="shared" si="107"/>
        <v>-0.28688612886338793</v>
      </c>
      <c r="AL51" s="27"/>
      <c r="AM51" s="27">
        <f t="shared" si="130"/>
        <v>0.2366699554247309</v>
      </c>
      <c r="AN51" s="27">
        <f t="shared" si="108"/>
        <v>0.62330714091110673</v>
      </c>
      <c r="AO51" s="27">
        <f t="shared" si="109"/>
        <v>7.9953265385359629E-3</v>
      </c>
      <c r="AP51" s="27">
        <f t="shared" si="110"/>
        <v>0.86797242287437371</v>
      </c>
      <c r="AQ51" s="27"/>
      <c r="AR51" s="27">
        <f t="shared" si="131"/>
        <v>-3.7571410954173601E-2</v>
      </c>
      <c r="AS51" s="27">
        <f t="shared" si="111"/>
        <v>0.56991922540216233</v>
      </c>
      <c r="AT51" s="27">
        <f t="shared" si="112"/>
        <v>4.8738479562997039E-2</v>
      </c>
      <c r="AU51" s="27">
        <f t="shared" si="113"/>
        <v>0.58108629401098577</v>
      </c>
    </row>
    <row r="52" spans="1:47" x14ac:dyDescent="0.2">
      <c r="A52" t="str">
        <f>$A$16</f>
        <v>Elementary occupations</v>
      </c>
      <c r="B52" s="27">
        <f t="shared" si="114"/>
        <v>-0.94425779912422847</v>
      </c>
      <c r="C52" s="27">
        <f t="shared" si="115"/>
        <v>-1.8306732590595551</v>
      </c>
      <c r="D52" s="27">
        <f t="shared" si="116"/>
        <v>-0.39995089500171721</v>
      </c>
      <c r="E52" s="27">
        <f t="shared" si="117"/>
        <v>-3.1748819531855013</v>
      </c>
      <c r="F52" s="27"/>
      <c r="G52" s="27">
        <f t="shared" si="118"/>
        <v>-1.3901454305226295</v>
      </c>
      <c r="H52" s="27">
        <f t="shared" si="119"/>
        <v>-2.7787689385009635</v>
      </c>
      <c r="I52" s="27">
        <f t="shared" si="120"/>
        <v>0.33880850324694922</v>
      </c>
      <c r="J52" s="27">
        <f t="shared" si="121"/>
        <v>-3.8301058657766447</v>
      </c>
      <c r="K52" s="27"/>
      <c r="L52" s="27">
        <f t="shared" si="122"/>
        <v>-2.334403229646858</v>
      </c>
      <c r="M52" s="27">
        <f t="shared" si="123"/>
        <v>-4.6094421975605187</v>
      </c>
      <c r="N52" s="27">
        <f t="shared" si="124"/>
        <v>-6.1142391754767988E-2</v>
      </c>
      <c r="O52" s="27">
        <f t="shared" si="125"/>
        <v>-7.004987818962146</v>
      </c>
      <c r="Q52" t="str">
        <f>$A$16</f>
        <v>Elementary occupations</v>
      </c>
      <c r="R52" s="27">
        <f t="shared" si="126"/>
        <v>-0.73327046478273061</v>
      </c>
      <c r="S52" s="27">
        <f t="shared" si="96"/>
        <v>-0.21842476907662967</v>
      </c>
      <c r="T52" s="27">
        <f t="shared" si="97"/>
        <v>-0.35240024377165113</v>
      </c>
      <c r="U52" s="27">
        <f t="shared" si="98"/>
        <v>-1.3040954776310123</v>
      </c>
      <c r="V52" s="27"/>
      <c r="W52" s="27">
        <f t="shared" si="127"/>
        <v>-1.0656909623315691</v>
      </c>
      <c r="X52" s="27">
        <f t="shared" si="99"/>
        <v>-0.56532066229338174</v>
      </c>
      <c r="Y52" s="27">
        <f t="shared" si="100"/>
        <v>0.34834218320489474</v>
      </c>
      <c r="Z52" s="27">
        <f t="shared" si="101"/>
        <v>-1.2826694414200546</v>
      </c>
      <c r="AA52" s="27"/>
      <c r="AB52" s="27">
        <f t="shared" si="128"/>
        <v>-1.7989614271142997</v>
      </c>
      <c r="AC52" s="27">
        <f t="shared" si="102"/>
        <v>-0.7837454313700114</v>
      </c>
      <c r="AD52" s="27">
        <f t="shared" si="103"/>
        <v>-4.058060566756394E-3</v>
      </c>
      <c r="AE52" s="27">
        <f t="shared" si="104"/>
        <v>-2.5867649190510669</v>
      </c>
      <c r="AG52" t="str">
        <f>$A$16</f>
        <v>Elementary occupations</v>
      </c>
      <c r="AH52" s="27">
        <f t="shared" si="129"/>
        <v>-0.21098733434149963</v>
      </c>
      <c r="AI52" s="27">
        <f t="shared" si="105"/>
        <v>-1.612248489982921</v>
      </c>
      <c r="AJ52" s="27">
        <f t="shared" si="106"/>
        <v>-4.7550651230066632E-2</v>
      </c>
      <c r="AK52" s="27">
        <f t="shared" si="107"/>
        <v>-1.8707864755544872</v>
      </c>
      <c r="AL52" s="27"/>
      <c r="AM52" s="27">
        <f t="shared" si="130"/>
        <v>-0.32445446819105683</v>
      </c>
      <c r="AN52" s="27">
        <f t="shared" si="108"/>
        <v>-2.2134482762075836</v>
      </c>
      <c r="AO52" s="27">
        <f t="shared" si="109"/>
        <v>-9.5336799579451847E-3</v>
      </c>
      <c r="AP52" s="27">
        <f t="shared" si="110"/>
        <v>-2.5474364243565866</v>
      </c>
      <c r="AQ52" s="27"/>
      <c r="AR52" s="27">
        <f t="shared" si="131"/>
        <v>-0.53544180253255647</v>
      </c>
      <c r="AS52" s="27">
        <f t="shared" si="111"/>
        <v>-3.8256967661905046</v>
      </c>
      <c r="AT52" s="27">
        <f t="shared" si="112"/>
        <v>-5.7084331188011816E-2</v>
      </c>
      <c r="AU52" s="27">
        <f t="shared" si="113"/>
        <v>-4.4182228999110738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13.831591321789347</v>
      </c>
      <c r="C54" s="29">
        <f t="shared" si="115"/>
        <v>2.6499095491078606</v>
      </c>
      <c r="D54" s="29">
        <f t="shared" si="116"/>
        <v>-1.5125008708972132</v>
      </c>
      <c r="E54" s="29">
        <f t="shared" si="117"/>
        <v>14.968999999999994</v>
      </c>
      <c r="F54" s="29"/>
      <c r="G54" s="29">
        <f t="shared" si="118"/>
        <v>5.7999398683587344</v>
      </c>
      <c r="H54" s="29">
        <f t="shared" si="119"/>
        <v>1.6604303657062758</v>
      </c>
      <c r="I54" s="29">
        <f t="shared" si="120"/>
        <v>1.1286297659349813</v>
      </c>
      <c r="J54" s="29">
        <f t="shared" si="121"/>
        <v>8.5889999999999986</v>
      </c>
      <c r="K54" s="29"/>
      <c r="L54" s="29">
        <f t="shared" si="122"/>
        <v>19.631531190148081</v>
      </c>
      <c r="M54" s="29">
        <f t="shared" si="123"/>
        <v>4.3103399148141364</v>
      </c>
      <c r="N54" s="29">
        <f t="shared" si="124"/>
        <v>-0.38387110496223187</v>
      </c>
      <c r="O54" s="29">
        <f t="shared" si="125"/>
        <v>23.557999999999993</v>
      </c>
      <c r="Q54" s="24" t="str">
        <f>$A$18</f>
        <v>All occupations</v>
      </c>
      <c r="R54" s="29">
        <f t="shared" ref="R54" si="132">W18-R18</f>
        <v>8.4413114162756102</v>
      </c>
      <c r="S54" s="29">
        <f t="shared" ref="S54" si="133">X18-S18</f>
        <v>3.3144499352135206</v>
      </c>
      <c r="T54" s="29">
        <f t="shared" ref="T54" si="134">Y18-T18</f>
        <v>-3.4201140443890843</v>
      </c>
      <c r="U54" s="29">
        <f t="shared" ref="U54" si="135">Z18-U18</f>
        <v>8.3356473071000607</v>
      </c>
      <c r="V54" s="29"/>
      <c r="W54" s="29">
        <f t="shared" ref="W54" si="136">AB18-W18</f>
        <v>-0.78709399584711548</v>
      </c>
      <c r="X54" s="29">
        <f t="shared" ref="X54" si="137">AC18-X18</f>
        <v>1.4871516294423124</v>
      </c>
      <c r="Y54" s="29">
        <f t="shared" ref="Y54" si="138">AD18-Y18</f>
        <v>0.67751427948801535</v>
      </c>
      <c r="Z54" s="29">
        <f t="shared" ref="Z54" si="139">AE18-Z18</f>
        <v>1.3775719130831874</v>
      </c>
      <c r="AA54" s="29"/>
      <c r="AB54" s="29">
        <f t="shared" ref="AB54" si="140">AB18-R18</f>
        <v>7.6542174204284947</v>
      </c>
      <c r="AC54" s="29">
        <f t="shared" ref="AC54" si="141">AC18-S18</f>
        <v>4.801601564655833</v>
      </c>
      <c r="AD54" s="29">
        <f t="shared" ref="AD54" si="142">AD18-T18</f>
        <v>-2.7425997649010689</v>
      </c>
      <c r="AE54" s="29">
        <f t="shared" ref="AE54" si="143">AE18-U18</f>
        <v>9.7132192201832481</v>
      </c>
      <c r="AG54" s="24" t="str">
        <f>$A$18</f>
        <v>All occupations</v>
      </c>
      <c r="AH54" s="29">
        <f t="shared" ref="AH54" si="144">AM18-AH18</f>
        <v>5.3902799055137152</v>
      </c>
      <c r="AI54" s="29">
        <f t="shared" ref="AI54" si="145">AN18-AI18</f>
        <v>-0.66454038610565647</v>
      </c>
      <c r="AJ54" s="29">
        <f t="shared" ref="AJ54" si="146">AO18-AJ18</f>
        <v>1.9076131734918729</v>
      </c>
      <c r="AK54" s="29">
        <f t="shared" ref="AK54" si="147">AP18-AK18</f>
        <v>6.6333526928999618</v>
      </c>
      <c r="AL54" s="29"/>
      <c r="AM54" s="29">
        <f t="shared" ref="AM54" si="148">AR18-AM18</f>
        <v>6.5870338642058783</v>
      </c>
      <c r="AN54" s="29">
        <f t="shared" ref="AN54" si="149">AS18-AN18</f>
        <v>0.17327873626394563</v>
      </c>
      <c r="AO54" s="29">
        <f t="shared" ref="AO54" si="150">AT18-AO18</f>
        <v>0.45111548644696065</v>
      </c>
      <c r="AP54" s="29">
        <f t="shared" ref="AP54" si="151">AU18-AP18</f>
        <v>7.2114280869167544</v>
      </c>
      <c r="AQ54" s="29"/>
      <c r="AR54" s="29">
        <f t="shared" ref="AR54" si="152">AR18-AH18</f>
        <v>11.977313769719593</v>
      </c>
      <c r="AS54" s="29">
        <f t="shared" ref="AS54" si="153">AS18-AI18</f>
        <v>-0.49126164984171083</v>
      </c>
      <c r="AT54" s="29">
        <f t="shared" ref="AT54" si="154">AT18-AJ18</f>
        <v>2.3587286599388335</v>
      </c>
      <c r="AU54" s="29">
        <f t="shared" ref="AU54" si="155">AU18-AK18</f>
        <v>13.844780779816716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Humber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1.076850422885034</v>
      </c>
      <c r="N7" s="91">
        <f>'Occ T2'!I180</f>
        <v>0.19673785372678054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-1.5062296760268157</v>
      </c>
      <c r="N9" s="91">
        <f>'Occ T2'!I178</f>
        <v>-0.6767876472417389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-4.0678547031763879</v>
      </c>
      <c r="N10" s="91">
        <f>'Occ T2'!I177</f>
        <v>-2.0811938674386021</v>
      </c>
    </row>
    <row r="11" spans="1:14" x14ac:dyDescent="0.2">
      <c r="L11" s="114" t="str">
        <f>"["&amp;'Occ T3'!A47&amp;"]"</f>
        <v>[Elementary occupations]</v>
      </c>
      <c r="M11" s="91">
        <f>'Occ T1'!H88</f>
        <v>-2.0018653897470595</v>
      </c>
      <c r="N11" s="91">
        <f>'Occ T1'!I88</f>
        <v>-0.91163817967985228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-1.4656559536828317</v>
      </c>
      <c r="N13" s="91">
        <f>'Occ T2'!I176</f>
        <v>-1.4567790303665618E-2</v>
      </c>
    </row>
    <row r="14" spans="1:14" x14ac:dyDescent="0.2">
      <c r="L14" s="91" t="str">
        <f>'Occ T3'!A44</f>
        <v>81 Process, plant and machine operatives</v>
      </c>
      <c r="M14" s="91">
        <f>'Occ T2'!H175</f>
        <v>-1.8367536905913417</v>
      </c>
      <c r="N14" s="91">
        <f>'Occ T2'!I175</f>
        <v>0.58679640174559289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-1.6629679873027881</v>
      </c>
      <c r="N15" s="91">
        <f>'Occ T1'!I87</f>
        <v>0.30975810605959886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3.0775735282881467</v>
      </c>
      <c r="N17" s="91">
        <f>'Occ T2'!I174</f>
        <v>2.6818725114841735</v>
      </c>
    </row>
    <row r="18" spans="12:14" x14ac:dyDescent="0.2">
      <c r="L18" s="91" t="str">
        <f>'Occ T3'!A40</f>
        <v>71 Sales occupations</v>
      </c>
      <c r="M18" s="91">
        <f>'Occ T2'!H173</f>
        <v>-0.38499016923645435</v>
      </c>
      <c r="N18" s="91">
        <f>'Occ T2'!I173</f>
        <v>-1.0482373718011861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0.32995251028304917</v>
      </c>
      <c r="N19" s="91">
        <f>'Occ T1'!I86</f>
        <v>-3.0127237618648994E-2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1.9884750596517842</v>
      </c>
      <c r="N21" s="91">
        <f>'Occ T2'!I172</f>
        <v>-0.75867498749238038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2.6022265068323724</v>
      </c>
      <c r="N22" s="91">
        <f>'Occ T2'!I171</f>
        <v>-0.63736261333448008</v>
      </c>
    </row>
    <row r="23" spans="12:14" x14ac:dyDescent="0.2">
      <c r="L23" s="91" t="str">
        <f>'Occ T3'!A35</f>
        <v>61 Caring personal service occupations</v>
      </c>
      <c r="M23" s="91">
        <f>'Occ T2'!H170</f>
        <v>-0.7650661025437544</v>
      </c>
      <c r="N23" s="91">
        <f>'Occ T2'!I170</f>
        <v>1.2466520655409319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-1.8091884821458404E-2</v>
      </c>
      <c r="N24" s="91">
        <f>'Occ T1'!I85</f>
        <v>0.83367685416433357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-3.208096076546918</v>
      </c>
      <c r="N26" s="91">
        <f>'Occ T2'!I169</f>
        <v>-0.86194029425630259</v>
      </c>
    </row>
    <row r="27" spans="12:14" x14ac:dyDescent="0.2">
      <c r="L27" s="91" t="str">
        <f>'Occ T3'!A31</f>
        <v>53 Skilled construction and building trades</v>
      </c>
      <c r="M27" s="91">
        <f>'Occ T2'!H168</f>
        <v>-2.7874410948340866</v>
      </c>
      <c r="N27" s="91">
        <f>'Occ T2'!I168</f>
        <v>-0.99949044445415414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-1.2374602675397917</v>
      </c>
      <c r="N28" s="91">
        <f>'Occ T2'!I167</f>
        <v>-0.77037259639370914</v>
      </c>
    </row>
    <row r="29" spans="12:14" x14ac:dyDescent="0.2">
      <c r="L29" s="91" t="str">
        <f>'Occ T3'!A29</f>
        <v>51 Skilled agricultural and related trades</v>
      </c>
      <c r="M29" s="91">
        <f>'Occ T2'!H166</f>
        <v>-4.1431116116209203</v>
      </c>
      <c r="N29" s="91">
        <f>'Occ T2'!I166</f>
        <v>0.56901635559787334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-2.492437072687359</v>
      </c>
      <c r="N30" s="91">
        <f>'Occ T1'!I84</f>
        <v>-0.67818465042960296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-1.9586505461766546</v>
      </c>
      <c r="N32" s="91">
        <f>'Occ T2'!I165</f>
        <v>-0.96383614748428714</v>
      </c>
    </row>
    <row r="33" spans="12:14" x14ac:dyDescent="0.2">
      <c r="L33" s="91" t="str">
        <f>'Occ T3'!A25</f>
        <v>41 Administrative occupations</v>
      </c>
      <c r="M33" s="91">
        <f>'Occ T2'!H164</f>
        <v>1.1004183071925411</v>
      </c>
      <c r="N33" s="91">
        <f>'Occ T2'!I164</f>
        <v>-0.75762846774740655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0.52946741204655812</v>
      </c>
      <c r="N34" s="91">
        <f>'Occ T1'!I83</f>
        <v>-0.79286876151343222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3.6608816150981882</v>
      </c>
      <c r="N36" s="91">
        <f>'Occ T2'!I163</f>
        <v>-3.9176461582168809E-2</v>
      </c>
    </row>
    <row r="37" spans="12:14" x14ac:dyDescent="0.2">
      <c r="L37" s="91" t="str">
        <f>'Occ T3'!A21</f>
        <v>34 Culture, media and sports occupations</v>
      </c>
      <c r="M37" s="91">
        <f>'Occ T2'!H162</f>
        <v>5.8944496377342448</v>
      </c>
      <c r="N37" s="91">
        <f>'Occ T2'!I162</f>
        <v>-8.9476628564211236E-2</v>
      </c>
    </row>
    <row r="38" spans="12:14" x14ac:dyDescent="0.2">
      <c r="L38" s="91" t="str">
        <f>'Occ T3'!A20</f>
        <v>33 Protective service occupations</v>
      </c>
      <c r="M38" s="91">
        <f>'Occ T2'!H161</f>
        <v>1.4527892371726914</v>
      </c>
      <c r="N38" s="91">
        <f>'Occ T2'!I161</f>
        <v>1.8888830142726354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2.5579500626133234</v>
      </c>
      <c r="N39" s="91">
        <f>'Occ T2'!I160</f>
        <v>0.78340538876966459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6.4933574587781706</v>
      </c>
      <c r="N40" s="91">
        <f>'Occ T2'!I159</f>
        <v>-0.60061886472558834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3.9349945476058634</v>
      </c>
      <c r="N41" s="91">
        <f>'Occ T1'!I82</f>
        <v>0.22540066457155117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7.252531380296201</v>
      </c>
      <c r="N43" s="91">
        <f>'Occ T2'!I158</f>
        <v>1.4594262667591895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1.6442976175946145</v>
      </c>
      <c r="N44" s="91">
        <f>'Occ T2'!I157</f>
        <v>0.66934685739377109</v>
      </c>
    </row>
    <row r="45" spans="12:14" x14ac:dyDescent="0.2">
      <c r="L45" s="91" t="str">
        <f>'Occ T3'!A13</f>
        <v>22 Health professionals</v>
      </c>
      <c r="M45" s="91">
        <f>'Occ T2'!H156</f>
        <v>2.5139695918683813</v>
      </c>
      <c r="N45" s="91">
        <f>'Occ T2'!I156</f>
        <v>1.2072461824123026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5.7360559735192496</v>
      </c>
      <c r="N46" s="91">
        <f>'Occ T2'!I155</f>
        <v>0.95937568039257126</v>
      </c>
    </row>
    <row r="47" spans="12:14" x14ac:dyDescent="0.2">
      <c r="L47" s="114" t="str">
        <f>"["&amp;'Occ T3'!A11&amp;"]"</f>
        <v>[Professional occupations]</v>
      </c>
      <c r="M47" s="91">
        <f>'Occ T1'!H81</f>
        <v>4.4069280166312508</v>
      </c>
      <c r="N47" s="91">
        <f>'Occ T1'!I81</f>
        <v>1.1089795680037096</v>
      </c>
    </row>
    <row r="49" spans="12:14" x14ac:dyDescent="0.2">
      <c r="L49" s="107" t="str">
        <f>'Occ T3'!A9</f>
        <v>12 Other managers and proprietors</v>
      </c>
      <c r="M49" s="91">
        <f>'Occ T2'!H154</f>
        <v>2.3778657119880364</v>
      </c>
      <c r="N49" s="91">
        <f>'Occ T2'!I154</f>
        <v>2.0869788969577252</v>
      </c>
    </row>
    <row r="50" spans="12:14" x14ac:dyDescent="0.2">
      <c r="L50" s="107" t="str">
        <f>'Occ T3'!A8</f>
        <v>11 Corporate managers and directors</v>
      </c>
      <c r="M50" s="91">
        <f>'Occ T2'!H153</f>
        <v>5.4820039052831504</v>
      </c>
      <c r="N50" s="91">
        <f>'Occ T2'!I153</f>
        <v>-1.0386620966951199E-2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4.4504976202659252</v>
      </c>
      <c r="N51" s="91">
        <f>'Occ T1'!I80</f>
        <v>0.71316502473344201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Humber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4.6265677252613795</v>
      </c>
      <c r="N82" s="94">
        <f>'Occ T2'!F119</f>
        <v>-3.0753760880710246E-2</v>
      </c>
    </row>
    <row r="83" spans="12:14" x14ac:dyDescent="0.2">
      <c r="L83" s="10" t="str">
        <f>name!D5</f>
        <v>12 Other managers and proprietors</v>
      </c>
      <c r="M83" s="94">
        <f>'Occ T2'!D9-'Occ T2'!B9</f>
        <v>0.99615667000116925</v>
      </c>
      <c r="N83" s="94">
        <f>'Occ T2'!F120</f>
        <v>3.2634608802097294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3.4055796574420043</v>
      </c>
      <c r="N84" s="94">
        <f>'Occ T2'!F121</f>
        <v>2.1547795727116235</v>
      </c>
    </row>
    <row r="85" spans="12:14" x14ac:dyDescent="0.2">
      <c r="L85" s="10" t="str">
        <f>name!D7</f>
        <v>22 Health professionals</v>
      </c>
      <c r="M85" s="94">
        <f>'Occ T2'!D11-'Occ T2'!B11</f>
        <v>1.4842327104629991</v>
      </c>
      <c r="N85" s="94">
        <f>'Occ T2'!F122</f>
        <v>2.5072944357912377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0.98934200445136611</v>
      </c>
      <c r="N86" s="94">
        <f>'Occ T2'!F123</f>
        <v>1.3296372881528438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5.1019221870164806</v>
      </c>
      <c r="N87" s="94">
        <f>'Occ T2'!F124</f>
        <v>4.1931549933872603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1.5752549872916441</v>
      </c>
      <c r="N88" s="94">
        <f>'Occ T2'!F125</f>
        <v>-0.50429509017806406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0.63221166143626562</v>
      </c>
      <c r="N89" s="94">
        <f>'Occ T2'!F126</f>
        <v>0.66172756651322118</v>
      </c>
    </row>
    <row r="90" spans="12:14" x14ac:dyDescent="0.2">
      <c r="L90" s="10" t="str">
        <f>name!D12</f>
        <v>33 Protective service occupations</v>
      </c>
      <c r="M90" s="94">
        <f>'Occ T2'!D16-'Occ T2'!B16</f>
        <v>0.2566652852932032</v>
      </c>
      <c r="N90" s="94">
        <f>'Occ T2'!F127</f>
        <v>1.1953593886597038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1.0720453705451156</v>
      </c>
      <c r="N91" s="94">
        <f>'Occ T2'!F128</f>
        <v>-5.7422051781240491E-2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2.6077428618551561</v>
      </c>
      <c r="N92" s="94">
        <f>'Occ T2'!F129</f>
        <v>-9.2879178844190946E-2</v>
      </c>
    </row>
    <row r="93" spans="12:14" x14ac:dyDescent="0.2">
      <c r="L93" s="10" t="str">
        <f>name!D15</f>
        <v>41 Administrative occupations</v>
      </c>
      <c r="M93" s="94">
        <f>'Occ T2'!D19-'Occ T2'!B19</f>
        <v>1.5234310996735836</v>
      </c>
      <c r="N93" s="94">
        <f>'Occ T2'!F130</f>
        <v>-3.0843506401689211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-0.62202645600731632</v>
      </c>
      <c r="N94" s="94">
        <f>'Occ T2'!F131</f>
        <v>-0.80904206589390171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-0.85767489844401013</v>
      </c>
      <c r="N95" s="94">
        <f>'Occ T2'!F132</f>
        <v>0.32338112980704281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-0.70741804124632779</v>
      </c>
      <c r="N96" s="94">
        <f>'Occ T2'!F133</f>
        <v>-1.2061693435040421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-1.4047348830248509</v>
      </c>
      <c r="N97" s="94">
        <f>'Occ T2'!F134</f>
        <v>-1.2941350757349737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-1.021696171842752</v>
      </c>
      <c r="N98" s="94">
        <f>'Occ T2'!F135</f>
        <v>-0.70261096046913707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-0.81967134127413743</v>
      </c>
      <c r="N99" s="94">
        <f>'Occ T2'!F136</f>
        <v>4.2762408398954648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0.76332506487851415</v>
      </c>
      <c r="N100" s="94">
        <f>'Occ T2'!F137</f>
        <v>-0.57913995780686633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3.1361196934866997E-2</v>
      </c>
      <c r="N101" s="94">
        <f>'Occ T2'!F138</f>
        <v>-3.6109160209848612E-2</v>
      </c>
    </row>
    <row r="102" spans="12:14" x14ac:dyDescent="0.2">
      <c r="L102" s="10" t="str">
        <f>name!D24</f>
        <v>71 Sales occupations</v>
      </c>
      <c r="M102" s="94">
        <f>'Occ T2'!D28-'Occ T2'!B28</f>
        <v>-0.35625749364513126</v>
      </c>
      <c r="N102" s="94">
        <f>'Occ T2'!F139</f>
        <v>-2.6747173789065783</v>
      </c>
    </row>
    <row r="103" spans="12:14" x14ac:dyDescent="0.2">
      <c r="L103" s="10" t="str">
        <f>name!D25</f>
        <v>72 Customer service occupations</v>
      </c>
      <c r="M103" s="94">
        <f>'Occ T2'!D29-'Occ T2'!B29</f>
        <v>0.74119918843424504</v>
      </c>
      <c r="N103" s="94">
        <f>'Occ T2'!F140</f>
        <v>2.5684510847095039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-1.1003974466813702</v>
      </c>
      <c r="N104" s="94">
        <f>'Occ T2'!F141</f>
        <v>1.0392748726329142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-0.77327898562664821</v>
      </c>
      <c r="N105" s="94">
        <f>'Occ T2'!F142</f>
        <v>-2.2031522315488772E-2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-1.2490673113027162</v>
      </c>
      <c r="N106" s="94">
        <f>'Occ T2'!F143</f>
        <v>-1.4643744749930048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-1.9258146418828019</v>
      </c>
      <c r="N107" s="94">
        <f>'Occ T2'!F144</f>
        <v>-2.3657313907836262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14.969000000000051</v>
      </c>
      <c r="N109" s="94">
        <f>'Occ T2'!F146</f>
        <v>8.5889999999998849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Humber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5.6227243952625479</v>
      </c>
      <c r="N153" s="94">
        <f>'Occ T1'!H8</f>
        <v>3.2327071193290173</v>
      </c>
    </row>
    <row r="154" spans="1:14" x14ac:dyDescent="0.2">
      <c r="L154" s="10" t="str">
        <f>name!E5</f>
        <v>Professional occupations</v>
      </c>
      <c r="M154" s="94">
        <f>'Occ T1'!D9-'Occ T1'!B9</f>
        <v>10.981076559372845</v>
      </c>
      <c r="N154" s="94">
        <f>'Occ T1'!H9</f>
        <v>10.184866290042969</v>
      </c>
    </row>
    <row r="155" spans="1:14" x14ac:dyDescent="0.2">
      <c r="L155" s="10" t="str">
        <f>name!E6</f>
        <v>Associate professional occupations</v>
      </c>
      <c r="M155" s="94">
        <f>'Occ T1'!D10-'Occ T1'!B10</f>
        <v>6.1439201664213883</v>
      </c>
      <c r="N155" s="94">
        <f>'Occ T1'!H10</f>
        <v>1.2024906343694326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0.90140464366626816</v>
      </c>
      <c r="N156" s="94">
        <f>'Occ T1'!H11</f>
        <v>-3.8933927060628228</v>
      </c>
    </row>
    <row r="157" spans="1:14" x14ac:dyDescent="0.2">
      <c r="L157" s="10" t="str">
        <f>name!E8</f>
        <v>Skilled trades occupations</v>
      </c>
      <c r="M157" s="94">
        <f>'Occ T1'!D12-'Occ T1'!B12</f>
        <v>-3.9915239945579373</v>
      </c>
      <c r="N157" s="94">
        <f>'Occ T1'!H12</f>
        <v>-2.8795342499011127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-2.4985079460755344E-2</v>
      </c>
      <c r="N158" s="94">
        <f>'Occ T1'!H13</f>
        <v>3.6609917218787515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0.38494169478911644</v>
      </c>
      <c r="N159" s="94">
        <f>'Occ T1'!H14</f>
        <v>-0.10626629419707712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-1.8736764323080166</v>
      </c>
      <c r="N160" s="94">
        <f>'Occ T1'!H15</f>
        <v>1.0172433503174219</v>
      </c>
    </row>
    <row r="161" spans="12:14" x14ac:dyDescent="0.2">
      <c r="L161" s="10" t="str">
        <f>name!E12</f>
        <v>Elementary occupations</v>
      </c>
      <c r="M161" s="94">
        <f>'Occ T1'!D16-'Occ T1'!B16</f>
        <v>-3.174881953185519</v>
      </c>
      <c r="N161" s="94">
        <f>'Occ T1'!H16</f>
        <v>-3.830105865776634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14.968999999999994</v>
      </c>
      <c r="N163" s="94">
        <f>'Occ T1'!H18</f>
        <v>8.5889999999999453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Humber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19.919998379679313</v>
      </c>
      <c r="N5" s="87">
        <f>SUM(N6:N7)</f>
        <v>21.413020995632987</v>
      </c>
      <c r="O5" s="87">
        <f t="shared" ref="O5:AL5" si="1">SUM(O6:O7)</f>
        <v>21.914137282563921</v>
      </c>
      <c r="P5" s="87">
        <f t="shared" si="1"/>
        <v>22.02268334844905</v>
      </c>
      <c r="Q5" s="87">
        <f t="shared" si="1"/>
        <v>22.556123737920387</v>
      </c>
      <c r="R5" s="87">
        <f t="shared" si="1"/>
        <v>23.116608003974122</v>
      </c>
      <c r="S5" s="87">
        <f t="shared" si="1"/>
        <v>24.887323642703109</v>
      </c>
      <c r="T5" s="87">
        <f t="shared" si="1"/>
        <v>26.380392091227883</v>
      </c>
      <c r="U5" s="87">
        <f t="shared" si="1"/>
        <v>26.56150466750104</v>
      </c>
      <c r="V5" s="87">
        <f t="shared" si="1"/>
        <v>27.001133764966859</v>
      </c>
      <c r="W5" s="87">
        <f t="shared" si="1"/>
        <v>28.73933239923667</v>
      </c>
      <c r="X5" s="87">
        <f t="shared" si="1"/>
        <v>27.703131867907473</v>
      </c>
      <c r="Y5" s="87">
        <f t="shared" si="1"/>
        <v>27.898644902780632</v>
      </c>
      <c r="Z5" s="87">
        <f t="shared" si="1"/>
        <v>28.180041484615508</v>
      </c>
      <c r="AA5" s="87">
        <f t="shared" si="1"/>
        <v>28.517093236092762</v>
      </c>
      <c r="AB5" s="87">
        <f t="shared" si="1"/>
        <v>28.825674775610931</v>
      </c>
      <c r="AC5" s="87">
        <f t="shared" si="1"/>
        <v>29.1151766457712</v>
      </c>
      <c r="AD5" s="87">
        <f t="shared" si="1"/>
        <v>29.401555010205112</v>
      </c>
      <c r="AE5" s="87">
        <f t="shared" si="1"/>
        <v>29.700586198338861</v>
      </c>
      <c r="AF5" s="87">
        <f t="shared" si="1"/>
        <v>30.004727229287596</v>
      </c>
      <c r="AG5" s="87">
        <f t="shared" si="1"/>
        <v>30.327839441560663</v>
      </c>
      <c r="AH5" s="87">
        <f t="shared" si="1"/>
        <v>30.647515747363038</v>
      </c>
      <c r="AI5" s="87">
        <f t="shared" si="1"/>
        <v>30.962780122947397</v>
      </c>
      <c r="AJ5" s="87">
        <f t="shared" si="1"/>
        <v>31.280851680389389</v>
      </c>
      <c r="AK5" s="87">
        <f t="shared" si="1"/>
        <v>31.598164942064848</v>
      </c>
      <c r="AL5" s="87">
        <f t="shared" si="1"/>
        <v>31.972039518565687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13.032760333144088</v>
      </c>
      <c r="N6" s="11">
        <v>14.037432118733694</v>
      </c>
      <c r="O6" s="11">
        <v>14.453849709067152</v>
      </c>
      <c r="P6" s="11">
        <v>14.635221641520747</v>
      </c>
      <c r="Q6" s="11">
        <v>14.423226421448085</v>
      </c>
      <c r="R6" s="11">
        <v>15.127130876141605</v>
      </c>
      <c r="S6" s="11">
        <v>16.785244840973913</v>
      </c>
      <c r="T6" s="11">
        <v>17.649630210842471</v>
      </c>
      <c r="U6" s="11">
        <v>18.016348549492164</v>
      </c>
      <c r="V6" s="11">
        <v>18.154299550274818</v>
      </c>
      <c r="W6" s="11">
        <v>19.753698601402984</v>
      </c>
      <c r="X6" s="11">
        <v>17.52640786569448</v>
      </c>
      <c r="Y6" s="11">
        <v>17.646909094517103</v>
      </c>
      <c r="Z6" s="11">
        <v>17.801852553542119</v>
      </c>
      <c r="AA6" s="11">
        <v>17.983524888835863</v>
      </c>
      <c r="AB6" s="11">
        <v>18.143650068874621</v>
      </c>
      <c r="AC6" s="11">
        <v>18.293496456845425</v>
      </c>
      <c r="AD6" s="11">
        <v>18.437063597745173</v>
      </c>
      <c r="AE6" s="11">
        <v>18.588345355233702</v>
      </c>
      <c r="AF6" s="11">
        <v>18.740198818389601</v>
      </c>
      <c r="AG6" s="11">
        <v>18.905212209392047</v>
      </c>
      <c r="AH6" s="11">
        <v>19.066010463340092</v>
      </c>
      <c r="AI6" s="11">
        <v>19.226483363312155</v>
      </c>
      <c r="AJ6" s="11">
        <v>19.389711517631145</v>
      </c>
      <c r="AK6" s="11">
        <v>19.553283349265808</v>
      </c>
      <c r="AL6" s="11">
        <v>19.722944840522274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6.8872380465352263</v>
      </c>
      <c r="N7" s="11">
        <v>7.3755888768992932</v>
      </c>
      <c r="O7" s="11">
        <v>7.4602875734967684</v>
      </c>
      <c r="P7" s="11">
        <v>7.3874617069283008</v>
      </c>
      <c r="Q7" s="11">
        <v>8.1328973164723006</v>
      </c>
      <c r="R7" s="11">
        <v>7.9894771278325161</v>
      </c>
      <c r="S7" s="11">
        <v>8.1020788017291938</v>
      </c>
      <c r="T7" s="11">
        <v>8.7307618803854137</v>
      </c>
      <c r="U7" s="11">
        <v>8.545156118008876</v>
      </c>
      <c r="V7" s="11">
        <v>8.8468342146920396</v>
      </c>
      <c r="W7" s="11">
        <v>8.9856337978336853</v>
      </c>
      <c r="X7" s="11">
        <v>10.176724002212994</v>
      </c>
      <c r="Y7" s="11">
        <v>10.251735808263531</v>
      </c>
      <c r="Z7" s="11">
        <v>10.378188931073387</v>
      </c>
      <c r="AA7" s="11">
        <v>10.533568347256901</v>
      </c>
      <c r="AB7" s="11">
        <v>10.682024706736311</v>
      </c>
      <c r="AC7" s="11">
        <v>10.821680188925773</v>
      </c>
      <c r="AD7" s="11">
        <v>10.964491412459939</v>
      </c>
      <c r="AE7" s="11">
        <v>11.112240843105159</v>
      </c>
      <c r="AF7" s="11">
        <v>11.264528410897997</v>
      </c>
      <c r="AG7" s="11">
        <v>11.422627232168615</v>
      </c>
      <c r="AH7" s="11">
        <v>11.581505284022947</v>
      </c>
      <c r="AI7" s="11">
        <v>11.736296759635241</v>
      </c>
      <c r="AJ7" s="11">
        <v>11.891140162758244</v>
      </c>
      <c r="AK7" s="11">
        <v>12.044881592799038</v>
      </c>
      <c r="AL7" s="11">
        <v>12.249094678043415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46.52003089735279</v>
      </c>
      <c r="N9" s="87">
        <f>SUM(N10:N13)</f>
        <v>44.194067825809228</v>
      </c>
      <c r="O9" s="87">
        <f t="shared" ref="O9:AL9" si="3">SUM(O10:O13)</f>
        <v>45.23830482600399</v>
      </c>
      <c r="P9" s="87">
        <f t="shared" si="3"/>
        <v>46.308870186391921</v>
      </c>
      <c r="Q9" s="87">
        <f t="shared" si="3"/>
        <v>45.745506480318305</v>
      </c>
      <c r="R9" s="87">
        <f t="shared" si="3"/>
        <v>45.632360061108898</v>
      </c>
      <c r="S9" s="87">
        <f t="shared" si="3"/>
        <v>48.669663330169627</v>
      </c>
      <c r="T9" s="87">
        <f t="shared" si="3"/>
        <v>49.75488516849461</v>
      </c>
      <c r="U9" s="87">
        <f t="shared" si="3"/>
        <v>52.105919703550796</v>
      </c>
      <c r="V9" s="87">
        <f t="shared" si="3"/>
        <v>52.512994795984213</v>
      </c>
      <c r="W9" s="87">
        <f t="shared" si="3"/>
        <v>56.613436620481743</v>
      </c>
      <c r="X9" s="87">
        <f t="shared" si="3"/>
        <v>57.820739755544928</v>
      </c>
      <c r="Y9" s="87">
        <f t="shared" si="3"/>
        <v>58.246837465301439</v>
      </c>
      <c r="Z9" s="87">
        <f t="shared" si="3"/>
        <v>58.881542837846297</v>
      </c>
      <c r="AA9" s="87">
        <f t="shared" si="3"/>
        <v>59.598995948869437</v>
      </c>
      <c r="AB9" s="87">
        <f t="shared" si="3"/>
        <v>60.244770327046936</v>
      </c>
      <c r="AC9" s="87">
        <f t="shared" si="3"/>
        <v>60.854757477354795</v>
      </c>
      <c r="AD9" s="87">
        <f t="shared" si="3"/>
        <v>61.462842305558006</v>
      </c>
      <c r="AE9" s="87">
        <f t="shared" si="3"/>
        <v>62.109307953902601</v>
      </c>
      <c r="AF9" s="87">
        <f t="shared" si="3"/>
        <v>62.747383725094622</v>
      </c>
      <c r="AG9" s="87">
        <f t="shared" si="3"/>
        <v>63.430870086265145</v>
      </c>
      <c r="AH9" s="87">
        <f t="shared" si="3"/>
        <v>64.096614930057626</v>
      </c>
      <c r="AI9" s="87">
        <f t="shared" si="3"/>
        <v>64.767799344278401</v>
      </c>
      <c r="AJ9" s="87">
        <f t="shared" si="3"/>
        <v>65.438896039649592</v>
      </c>
      <c r="AK9" s="87">
        <f t="shared" si="3"/>
        <v>66.12149233344087</v>
      </c>
      <c r="AL9" s="87">
        <f t="shared" si="3"/>
        <v>66.798302910524711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10.285897782838799</v>
      </c>
      <c r="N10" s="11">
        <v>9.5993409475677858</v>
      </c>
      <c r="O10" s="11">
        <v>10.374427538005719</v>
      </c>
      <c r="P10" s="11">
        <v>9.9858970469504982</v>
      </c>
      <c r="Q10" s="11">
        <v>10.736548358625527</v>
      </c>
      <c r="R10" s="11">
        <v>10.587935610095817</v>
      </c>
      <c r="S10" s="11">
        <v>11.535624585503184</v>
      </c>
      <c r="T10" s="11">
        <v>11.759563382113194</v>
      </c>
      <c r="U10" s="11">
        <v>12.776205099935419</v>
      </c>
      <c r="V10" s="11">
        <v>12.763699746730381</v>
      </c>
      <c r="W10" s="11">
        <v>13.993515267537822</v>
      </c>
      <c r="X10" s="11">
        <v>14.010729176849194</v>
      </c>
      <c r="Y10" s="11">
        <v>14.128566364153455</v>
      </c>
      <c r="Z10" s="11">
        <v>14.281833606269451</v>
      </c>
      <c r="AA10" s="11">
        <v>14.468727114640355</v>
      </c>
      <c r="AB10" s="11">
        <v>14.620631871405784</v>
      </c>
      <c r="AC10" s="11">
        <v>14.762721375279583</v>
      </c>
      <c r="AD10" s="11">
        <v>14.906409360681442</v>
      </c>
      <c r="AE10" s="11">
        <v>15.058854624382057</v>
      </c>
      <c r="AF10" s="11">
        <v>15.201000204018749</v>
      </c>
      <c r="AG10" s="11">
        <v>15.357128895713945</v>
      </c>
      <c r="AH10" s="11">
        <v>15.50951788679339</v>
      </c>
      <c r="AI10" s="11">
        <v>15.669393063554342</v>
      </c>
      <c r="AJ10" s="11">
        <v>15.821541317698721</v>
      </c>
      <c r="AK10" s="11">
        <v>15.987311798619817</v>
      </c>
      <c r="AL10" s="11">
        <v>16.148294840249445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9.8697149602253305</v>
      </c>
      <c r="N11" s="11">
        <v>10.583935219967984</v>
      </c>
      <c r="O11" s="11">
        <v>10.943081298869188</v>
      </c>
      <c r="P11" s="11">
        <v>11.105749542790754</v>
      </c>
      <c r="Q11" s="11">
        <v>10.794623866288207</v>
      </c>
      <c r="R11" s="11">
        <v>11.228924892296789</v>
      </c>
      <c r="S11" s="11">
        <v>11.57841890437944</v>
      </c>
      <c r="T11" s="11">
        <v>11.930489266068689</v>
      </c>
      <c r="U11" s="11">
        <v>11.789940373973288</v>
      </c>
      <c r="V11" s="11">
        <v>12.544947447733488</v>
      </c>
      <c r="W11" s="11">
        <v>12.713157602759788</v>
      </c>
      <c r="X11" s="11">
        <v>13.097020372000321</v>
      </c>
      <c r="Y11" s="11">
        <v>13.220630295821413</v>
      </c>
      <c r="Z11" s="11">
        <v>13.384162313418184</v>
      </c>
      <c r="AA11" s="11">
        <v>13.5499130609732</v>
      </c>
      <c r="AB11" s="11">
        <v>13.70418686923537</v>
      </c>
      <c r="AC11" s="11">
        <v>13.850683995718096</v>
      </c>
      <c r="AD11" s="11">
        <v>13.992549076665355</v>
      </c>
      <c r="AE11" s="11">
        <v>14.147524851321831</v>
      </c>
      <c r="AF11" s="11">
        <v>14.294111253766944</v>
      </c>
      <c r="AG11" s="11">
        <v>14.453989529752462</v>
      </c>
      <c r="AH11" s="11">
        <v>14.609310438261803</v>
      </c>
      <c r="AI11" s="11">
        <v>14.764357878060025</v>
      </c>
      <c r="AJ11" s="11">
        <v>14.922456774963281</v>
      </c>
      <c r="AK11" s="11">
        <v>15.074696328153074</v>
      </c>
      <c r="AL11" s="11">
        <v>15.220452038551025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12.987061847829976</v>
      </c>
      <c r="N12" s="11">
        <v>11.572464540759778</v>
      </c>
      <c r="O12" s="11">
        <v>11.379200291680556</v>
      </c>
      <c r="P12" s="11">
        <v>12.152253714429834</v>
      </c>
      <c r="Q12" s="11">
        <v>11.321405226151187</v>
      </c>
      <c r="R12" s="11">
        <v>11.644328958830419</v>
      </c>
      <c r="S12" s="11">
        <v>11.561626445095341</v>
      </c>
      <c r="T12" s="11">
        <v>11.648396020452228</v>
      </c>
      <c r="U12" s="11">
        <v>12.004382319478413</v>
      </c>
      <c r="V12" s="11">
        <v>12.067668125892762</v>
      </c>
      <c r="W12" s="11">
        <v>12.633670963281785</v>
      </c>
      <c r="X12" s="11">
        <v>12.61967288196141</v>
      </c>
      <c r="Y12" s="11">
        <v>12.65977908995667</v>
      </c>
      <c r="Z12" s="11">
        <v>12.756175667714306</v>
      </c>
      <c r="AA12" s="11">
        <v>12.866580481059188</v>
      </c>
      <c r="AB12" s="11">
        <v>12.96555034456671</v>
      </c>
      <c r="AC12" s="11">
        <v>13.053072036937898</v>
      </c>
      <c r="AD12" s="11">
        <v>13.141489890362452</v>
      </c>
      <c r="AE12" s="11">
        <v>13.234241947343975</v>
      </c>
      <c r="AF12" s="11">
        <v>13.337887106469452</v>
      </c>
      <c r="AG12" s="11">
        <v>13.442148621853443</v>
      </c>
      <c r="AH12" s="11">
        <v>13.544688031170908</v>
      </c>
      <c r="AI12" s="11">
        <v>13.648236369044684</v>
      </c>
      <c r="AJ12" s="11">
        <v>13.755612245011307</v>
      </c>
      <c r="AK12" s="11">
        <v>13.860105376759748</v>
      </c>
      <c r="AL12" s="11">
        <v>13.963308251434629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13.377356306458687</v>
      </c>
      <c r="N13" s="11">
        <v>12.438327117513682</v>
      </c>
      <c r="O13" s="11">
        <v>12.541595697448528</v>
      </c>
      <c r="P13" s="11">
        <v>13.064969882220835</v>
      </c>
      <c r="Q13" s="11">
        <v>12.892929029253386</v>
      </c>
      <c r="R13" s="11">
        <v>12.171170599885865</v>
      </c>
      <c r="S13" s="11">
        <v>13.993993395191662</v>
      </c>
      <c r="T13" s="11">
        <v>14.416436499860499</v>
      </c>
      <c r="U13" s="11">
        <v>15.535391910163685</v>
      </c>
      <c r="V13" s="11">
        <v>15.136679475627577</v>
      </c>
      <c r="W13" s="11">
        <v>17.273092786902346</v>
      </c>
      <c r="X13" s="11">
        <v>18.093317324734002</v>
      </c>
      <c r="Y13" s="11">
        <v>18.237861715369906</v>
      </c>
      <c r="Z13" s="11">
        <v>18.459371250444359</v>
      </c>
      <c r="AA13" s="11">
        <v>18.713775292196694</v>
      </c>
      <c r="AB13" s="11">
        <v>18.954401241839072</v>
      </c>
      <c r="AC13" s="11">
        <v>19.188280069419221</v>
      </c>
      <c r="AD13" s="11">
        <v>19.422393977848756</v>
      </c>
      <c r="AE13" s="11">
        <v>19.668686530854732</v>
      </c>
      <c r="AF13" s="11">
        <v>19.914385160839476</v>
      </c>
      <c r="AG13" s="11">
        <v>20.177603038945296</v>
      </c>
      <c r="AH13" s="11">
        <v>20.433098573831526</v>
      </c>
      <c r="AI13" s="11">
        <v>20.685812033619346</v>
      </c>
      <c r="AJ13" s="11">
        <v>20.939285701976274</v>
      </c>
      <c r="AK13" s="11">
        <v>21.199378829908223</v>
      </c>
      <c r="AL13" s="11">
        <v>21.466247780289606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29.109872844479156</v>
      </c>
      <c r="N15" s="87">
        <f>SUM(N16:N20)</f>
        <v>28.535032019697724</v>
      </c>
      <c r="O15" s="87">
        <f t="shared" ref="O15:AL15" si="5">SUM(O16:O20)</f>
        <v>29.579167628145008</v>
      </c>
      <c r="P15" s="87">
        <f t="shared" si="5"/>
        <v>29.011940671362474</v>
      </c>
      <c r="Q15" s="87">
        <f t="shared" si="5"/>
        <v>29.723053621484109</v>
      </c>
      <c r="R15" s="87">
        <f t="shared" si="5"/>
        <v>28.864305249350274</v>
      </c>
      <c r="S15" s="87">
        <f t="shared" si="5"/>
        <v>30.948684726340794</v>
      </c>
      <c r="T15" s="87">
        <f t="shared" si="5"/>
        <v>32.10966119180933</v>
      </c>
      <c r="U15" s="87">
        <f t="shared" si="5"/>
        <v>33.119727289814364</v>
      </c>
      <c r="V15" s="87">
        <f t="shared" si="5"/>
        <v>32.152414338930782</v>
      </c>
      <c r="W15" s="87">
        <f t="shared" si="5"/>
        <v>35.008225415771662</v>
      </c>
      <c r="X15" s="87">
        <f t="shared" si="5"/>
        <v>32.802295973552042</v>
      </c>
      <c r="Y15" s="87">
        <f t="shared" si="5"/>
        <v>32.897953315845314</v>
      </c>
      <c r="Z15" s="87">
        <f t="shared" si="5"/>
        <v>33.134924329218997</v>
      </c>
      <c r="AA15" s="87">
        <f t="shared" si="5"/>
        <v>33.43131765192777</v>
      </c>
      <c r="AB15" s="87">
        <f t="shared" si="5"/>
        <v>33.690085973964244</v>
      </c>
      <c r="AC15" s="87">
        <f t="shared" si="5"/>
        <v>33.935306121297629</v>
      </c>
      <c r="AD15" s="87">
        <f t="shared" si="5"/>
        <v>34.168630102303396</v>
      </c>
      <c r="AE15" s="87">
        <f t="shared" si="5"/>
        <v>34.418082233807823</v>
      </c>
      <c r="AF15" s="87">
        <f t="shared" si="5"/>
        <v>34.661390610265144</v>
      </c>
      <c r="AG15" s="87">
        <f t="shared" si="5"/>
        <v>34.929316059739193</v>
      </c>
      <c r="AH15" s="87">
        <f t="shared" si="5"/>
        <v>35.1835455396388</v>
      </c>
      <c r="AI15" s="87">
        <f t="shared" si="5"/>
        <v>35.437255809658794</v>
      </c>
      <c r="AJ15" s="87">
        <f t="shared" si="5"/>
        <v>35.684451957297064</v>
      </c>
      <c r="AK15" s="87">
        <f t="shared" si="5"/>
        <v>35.947765318818846</v>
      </c>
      <c r="AL15" s="87">
        <f t="shared" si="5"/>
        <v>36.210716050141095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4.5913655996376974</v>
      </c>
      <c r="N16" s="11">
        <v>4.4006763034165077</v>
      </c>
      <c r="O16" s="11">
        <v>4.7016055123929545</v>
      </c>
      <c r="P16" s="11">
        <v>4.7016134459062133</v>
      </c>
      <c r="Q16" s="11">
        <v>4.441784137210945</v>
      </c>
      <c r="R16" s="11">
        <v>4.2613681390672982</v>
      </c>
      <c r="S16" s="11">
        <v>4.5929938439909224</v>
      </c>
      <c r="T16" s="11">
        <v>5.3102669741334552</v>
      </c>
      <c r="U16" s="11">
        <v>5.4716391950922372</v>
      </c>
      <c r="V16" s="11">
        <v>5.1608059960645978</v>
      </c>
      <c r="W16" s="11">
        <v>5.8366231263589423</v>
      </c>
      <c r="X16" s="11">
        <v>4.9218847461407957</v>
      </c>
      <c r="Y16" s="11">
        <v>4.9438417406582804</v>
      </c>
      <c r="Z16" s="11">
        <v>4.971190016123991</v>
      </c>
      <c r="AA16" s="11">
        <v>5.0064727877351318</v>
      </c>
      <c r="AB16" s="11">
        <v>5.033990512705051</v>
      </c>
      <c r="AC16" s="11">
        <v>5.0643135913230442</v>
      </c>
      <c r="AD16" s="11">
        <v>5.0895182064736213</v>
      </c>
      <c r="AE16" s="11">
        <v>5.1184233477239438</v>
      </c>
      <c r="AF16" s="11">
        <v>5.1440652655258043</v>
      </c>
      <c r="AG16" s="11">
        <v>5.1764627364052256</v>
      </c>
      <c r="AH16" s="11">
        <v>5.2063069275149125</v>
      </c>
      <c r="AI16" s="11">
        <v>5.2409975563438502</v>
      </c>
      <c r="AJ16" s="11">
        <v>5.2696543176940844</v>
      </c>
      <c r="AK16" s="11">
        <v>5.3039599368323795</v>
      </c>
      <c r="AL16" s="11">
        <v>5.3323280361808783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3.8503681499693561</v>
      </c>
      <c r="N17" s="11">
        <v>4.7492537344230277</v>
      </c>
      <c r="O17" s="11">
        <v>4.7619488840531643</v>
      </c>
      <c r="P17" s="11">
        <v>4.5882891849396517</v>
      </c>
      <c r="Q17" s="11">
        <v>4.5734326777444529</v>
      </c>
      <c r="R17" s="11">
        <v>4.6966127208402462</v>
      </c>
      <c r="S17" s="11">
        <v>4.7999470868550311</v>
      </c>
      <c r="T17" s="11">
        <v>4.7463691015707186</v>
      </c>
      <c r="U17" s="11">
        <v>5.1233190680212468</v>
      </c>
      <c r="V17" s="11">
        <v>5.1399168732835632</v>
      </c>
      <c r="W17" s="11">
        <v>5.3288243822765118</v>
      </c>
      <c r="X17" s="11">
        <v>5.1299564975676031</v>
      </c>
      <c r="Y17" s="11">
        <v>5.1761358477799257</v>
      </c>
      <c r="Z17" s="11">
        <v>5.2397147383089901</v>
      </c>
      <c r="AA17" s="11">
        <v>5.3037585598865764</v>
      </c>
      <c r="AB17" s="11">
        <v>5.3634426538400284</v>
      </c>
      <c r="AC17" s="11">
        <v>5.4198601206072627</v>
      </c>
      <c r="AD17" s="11">
        <v>5.4796121100256174</v>
      </c>
      <c r="AE17" s="11">
        <v>5.5397485385716312</v>
      </c>
      <c r="AF17" s="11">
        <v>5.6026482463370382</v>
      </c>
      <c r="AG17" s="11">
        <v>5.6678838916770973</v>
      </c>
      <c r="AH17" s="11">
        <v>5.7338032279112712</v>
      </c>
      <c r="AI17" s="11">
        <v>5.7965822020470519</v>
      </c>
      <c r="AJ17" s="11">
        <v>5.8594495796095947</v>
      </c>
      <c r="AK17" s="11">
        <v>5.9232445348389957</v>
      </c>
      <c r="AL17" s="11">
        <v>5.990551948789733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3.8741319565482932</v>
      </c>
      <c r="N18" s="11">
        <v>4.118890914300092</v>
      </c>
      <c r="O18" s="11">
        <v>4.1963423327048464</v>
      </c>
      <c r="P18" s="11">
        <v>3.7111604235414939</v>
      </c>
      <c r="Q18" s="11">
        <v>3.8365783135880109</v>
      </c>
      <c r="R18" s="11">
        <v>3.4322284589077197</v>
      </c>
      <c r="S18" s="11">
        <v>3.6836043103244398</v>
      </c>
      <c r="T18" s="11">
        <v>3.4940783345555246</v>
      </c>
      <c r="U18" s="11">
        <v>3.5766634784257123</v>
      </c>
      <c r="V18" s="11">
        <v>3.3614752037126951</v>
      </c>
      <c r="W18" s="11">
        <v>3.6888937442009229</v>
      </c>
      <c r="X18" s="11">
        <v>4.110700644888313</v>
      </c>
      <c r="Y18" s="11">
        <v>4.1542099711713867</v>
      </c>
      <c r="Z18" s="11">
        <v>4.2059367021700753</v>
      </c>
      <c r="AA18" s="11">
        <v>4.2620979926404408</v>
      </c>
      <c r="AB18" s="11">
        <v>4.3193478731736459</v>
      </c>
      <c r="AC18" s="11">
        <v>4.3767956477922647</v>
      </c>
      <c r="AD18" s="11">
        <v>4.430920563347021</v>
      </c>
      <c r="AE18" s="11">
        <v>4.4854817602801305</v>
      </c>
      <c r="AF18" s="11">
        <v>4.5397585025665874</v>
      </c>
      <c r="AG18" s="11">
        <v>4.592745178941664</v>
      </c>
      <c r="AH18" s="11">
        <v>4.6484740651603413</v>
      </c>
      <c r="AI18" s="11">
        <v>4.7086764605422173</v>
      </c>
      <c r="AJ18" s="11">
        <v>4.768316454660134</v>
      </c>
      <c r="AK18" s="11">
        <v>4.8260663442250653</v>
      </c>
      <c r="AL18" s="11">
        <v>4.8842531328606267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3.0259058826978671</v>
      </c>
      <c r="N19" s="11">
        <v>2.7658686883804005</v>
      </c>
      <c r="O19" s="11">
        <v>2.994797223635155</v>
      </c>
      <c r="P19" s="11">
        <v>3.0137848467295831</v>
      </c>
      <c r="Q19" s="11">
        <v>3.2345453311899162</v>
      </c>
      <c r="R19" s="11">
        <v>3.2331805828591413</v>
      </c>
      <c r="S19" s="11">
        <v>3.7593811152398424</v>
      </c>
      <c r="T19" s="11">
        <v>3.9519473211664629</v>
      </c>
      <c r="U19" s="11">
        <v>4.2231086350891509</v>
      </c>
      <c r="V19" s="11">
        <v>3.9773017735470848</v>
      </c>
      <c r="W19" s="11">
        <v>4.305225953404257</v>
      </c>
      <c r="X19" s="11">
        <v>3.8920121089145026</v>
      </c>
      <c r="Y19" s="11">
        <v>3.8333031758815892</v>
      </c>
      <c r="Z19" s="11">
        <v>3.8455681807389421</v>
      </c>
      <c r="AA19" s="11">
        <v>3.8878761834405164</v>
      </c>
      <c r="AB19" s="11">
        <v>3.9270506770124576</v>
      </c>
      <c r="AC19" s="11">
        <v>3.9608862943919365</v>
      </c>
      <c r="AD19" s="11">
        <v>3.9946001662117379</v>
      </c>
      <c r="AE19" s="11">
        <v>4.0295094979131019</v>
      </c>
      <c r="AF19" s="11">
        <v>4.0661238402986939</v>
      </c>
      <c r="AG19" s="11">
        <v>4.1055140978013114</v>
      </c>
      <c r="AH19" s="11">
        <v>4.1386487683341606</v>
      </c>
      <c r="AI19" s="11">
        <v>4.1642926308420849</v>
      </c>
      <c r="AJ19" s="11">
        <v>4.1884834800601345</v>
      </c>
      <c r="AK19" s="11">
        <v>4.2134359163978834</v>
      </c>
      <c r="AL19" s="11">
        <v>4.2478039016230165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13.768101255625945</v>
      </c>
      <c r="N20" s="11">
        <v>12.500342379177695</v>
      </c>
      <c r="O20" s="11">
        <v>12.92447367535889</v>
      </c>
      <c r="P20" s="11">
        <v>12.997092770245533</v>
      </c>
      <c r="Q20" s="11">
        <v>13.636713161750784</v>
      </c>
      <c r="R20" s="11">
        <v>13.240915347675871</v>
      </c>
      <c r="S20" s="11">
        <v>14.112758369930555</v>
      </c>
      <c r="T20" s="11">
        <v>14.606999460383172</v>
      </c>
      <c r="U20" s="11">
        <v>14.724996913186015</v>
      </c>
      <c r="V20" s="11">
        <v>14.512914492322846</v>
      </c>
      <c r="W20" s="11">
        <v>15.848658209531028</v>
      </c>
      <c r="X20" s="11">
        <v>14.74774197604083</v>
      </c>
      <c r="Y20" s="11">
        <v>14.790462580354129</v>
      </c>
      <c r="Z20" s="11">
        <v>14.872514691877003</v>
      </c>
      <c r="AA20" s="11">
        <v>14.9711121282251</v>
      </c>
      <c r="AB20" s="11">
        <v>15.046254257233066</v>
      </c>
      <c r="AC20" s="11">
        <v>15.113450467183123</v>
      </c>
      <c r="AD20" s="11">
        <v>15.173979056245399</v>
      </c>
      <c r="AE20" s="11">
        <v>15.244919089319014</v>
      </c>
      <c r="AF20" s="11">
        <v>15.308794755537017</v>
      </c>
      <c r="AG20" s="11">
        <v>15.38671015491389</v>
      </c>
      <c r="AH20" s="11">
        <v>15.45631255071812</v>
      </c>
      <c r="AI20" s="11">
        <v>15.526706959883592</v>
      </c>
      <c r="AJ20" s="11">
        <v>15.598548125273116</v>
      </c>
      <c r="AK20" s="11">
        <v>15.681058586524523</v>
      </c>
      <c r="AL20" s="11">
        <v>15.755779030686837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34.392835324139178</v>
      </c>
      <c r="N22" s="87">
        <f>SUM(N23:N24)</f>
        <v>33.554405119523082</v>
      </c>
      <c r="O22" s="87">
        <f t="shared" ref="O22:AL22" si="7">SUM(O23:O24)</f>
        <v>33.646130889827987</v>
      </c>
      <c r="P22" s="87">
        <f t="shared" si="7"/>
        <v>33.597508120300255</v>
      </c>
      <c r="Q22" s="87">
        <f t="shared" si="7"/>
        <v>35.017228835162811</v>
      </c>
      <c r="R22" s="87">
        <f t="shared" si="7"/>
        <v>33.690827459830089</v>
      </c>
      <c r="S22" s="87">
        <f t="shared" si="7"/>
        <v>33.707545474318714</v>
      </c>
      <c r="T22" s="87">
        <f t="shared" si="7"/>
        <v>34.885317303649273</v>
      </c>
      <c r="U22" s="87">
        <f t="shared" si="7"/>
        <v>34.359906965347932</v>
      </c>
      <c r="V22" s="87">
        <f t="shared" si="7"/>
        <v>32.14871775364356</v>
      </c>
      <c r="W22" s="87">
        <f t="shared" si="7"/>
        <v>34.592232103496357</v>
      </c>
      <c r="X22" s="87">
        <f t="shared" si="7"/>
        <v>33.068585617700052</v>
      </c>
      <c r="Y22" s="87">
        <f t="shared" si="7"/>
        <v>32.991010876107296</v>
      </c>
      <c r="Z22" s="87">
        <f t="shared" si="7"/>
        <v>32.935525337728329</v>
      </c>
      <c r="AA22" s="87">
        <f t="shared" si="7"/>
        <v>32.923597734635649</v>
      </c>
      <c r="AB22" s="87">
        <f t="shared" si="7"/>
        <v>32.841732720281669</v>
      </c>
      <c r="AC22" s="87">
        <f t="shared" si="7"/>
        <v>32.710486142484875</v>
      </c>
      <c r="AD22" s="87">
        <f t="shared" si="7"/>
        <v>32.543620513592479</v>
      </c>
      <c r="AE22" s="87">
        <f t="shared" si="7"/>
        <v>32.330688960063306</v>
      </c>
      <c r="AF22" s="87">
        <f t="shared" si="7"/>
        <v>32.104601330440573</v>
      </c>
      <c r="AG22" s="87">
        <f t="shared" si="7"/>
        <v>31.862791866810927</v>
      </c>
      <c r="AH22" s="87">
        <f t="shared" si="7"/>
        <v>31.663199033138572</v>
      </c>
      <c r="AI22" s="87">
        <f t="shared" si="7"/>
        <v>31.457533337444154</v>
      </c>
      <c r="AJ22" s="87">
        <f t="shared" si="7"/>
        <v>31.246888421404634</v>
      </c>
      <c r="AK22" s="87">
        <f t="shared" si="7"/>
        <v>31.035406256172152</v>
      </c>
      <c r="AL22" s="87">
        <f t="shared" si="7"/>
        <v>30.698839397433535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26.690548890894551</v>
      </c>
      <c r="N23" s="11">
        <v>26.655192065437088</v>
      </c>
      <c r="O23" s="11">
        <v>26.97807465032076</v>
      </c>
      <c r="P23" s="11">
        <v>26.437627755838726</v>
      </c>
      <c r="Q23" s="11">
        <v>27.786548612271346</v>
      </c>
      <c r="R23" s="11">
        <v>27.085514244856661</v>
      </c>
      <c r="S23" s="11">
        <v>27.225030129036622</v>
      </c>
      <c r="T23" s="11">
        <v>28.22233686480816</v>
      </c>
      <c r="U23" s="11">
        <v>27.578927804139319</v>
      </c>
      <c r="V23" s="11">
        <v>26.203637512835957</v>
      </c>
      <c r="W23" s="11">
        <v>28.608945344530245</v>
      </c>
      <c r="X23" s="11">
        <v>26.401520555959404</v>
      </c>
      <c r="Y23" s="11">
        <v>26.373300149242418</v>
      </c>
      <c r="Z23" s="11">
        <v>26.36135168574317</v>
      </c>
      <c r="AA23" s="11">
        <v>26.377641961591575</v>
      </c>
      <c r="AB23" s="11">
        <v>26.363067187719579</v>
      </c>
      <c r="AC23" s="11">
        <v>26.316693721445244</v>
      </c>
      <c r="AD23" s="11">
        <v>26.264889419699479</v>
      </c>
      <c r="AE23" s="11">
        <v>26.201058030966401</v>
      </c>
      <c r="AF23" s="11">
        <v>26.139209387707783</v>
      </c>
      <c r="AG23" s="11">
        <v>26.064606536600287</v>
      </c>
      <c r="AH23" s="11">
        <v>25.976465544124963</v>
      </c>
      <c r="AI23" s="11">
        <v>25.88555643990836</v>
      </c>
      <c r="AJ23" s="11">
        <v>25.778635661700164</v>
      </c>
      <c r="AK23" s="11">
        <v>25.651311997038491</v>
      </c>
      <c r="AL23" s="11">
        <v>25.524594704361323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7.7022864332446295</v>
      </c>
      <c r="N24" s="11">
        <v>6.8992130540859957</v>
      </c>
      <c r="O24" s="11">
        <v>6.6680562395072238</v>
      </c>
      <c r="P24" s="11">
        <v>7.1598803644615288</v>
      </c>
      <c r="Q24" s="11">
        <v>7.2306802228914631</v>
      </c>
      <c r="R24" s="11">
        <v>6.605313214973429</v>
      </c>
      <c r="S24" s="11">
        <v>6.4825153452820894</v>
      </c>
      <c r="T24" s="11">
        <v>6.6629804388411102</v>
      </c>
      <c r="U24" s="11">
        <v>6.7809791612086112</v>
      </c>
      <c r="V24" s="11">
        <v>5.9450802408076004</v>
      </c>
      <c r="W24" s="11">
        <v>5.9832867589661127</v>
      </c>
      <c r="X24" s="11">
        <v>6.6670650617406455</v>
      </c>
      <c r="Y24" s="11">
        <v>6.6177107268648818</v>
      </c>
      <c r="Z24" s="11">
        <v>6.574173651985161</v>
      </c>
      <c r="AA24" s="11">
        <v>6.5459557730440725</v>
      </c>
      <c r="AB24" s="11">
        <v>6.4786655325620908</v>
      </c>
      <c r="AC24" s="11">
        <v>6.3937924210396337</v>
      </c>
      <c r="AD24" s="11">
        <v>6.2787310938930032</v>
      </c>
      <c r="AE24" s="11">
        <v>6.129630929096904</v>
      </c>
      <c r="AF24" s="11">
        <v>5.9653919427327917</v>
      </c>
      <c r="AG24" s="11">
        <v>5.7981853302106403</v>
      </c>
      <c r="AH24" s="11">
        <v>5.6867334890136076</v>
      </c>
      <c r="AI24" s="11">
        <v>5.5719768975357944</v>
      </c>
      <c r="AJ24" s="11">
        <v>5.4682527597044714</v>
      </c>
      <c r="AK24" s="11">
        <v>5.3840942591336622</v>
      </c>
      <c r="AL24" s="11">
        <v>5.174244693072211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31.853464343566095</v>
      </c>
      <c r="N26" s="87">
        <f>SUM(N27:N30)</f>
        <v>32.782795661328755</v>
      </c>
      <c r="O26" s="87">
        <f t="shared" ref="O26:AL26" si="9">SUM(O27:O30)</f>
        <v>31.239497339316756</v>
      </c>
      <c r="P26" s="87">
        <f t="shared" si="9"/>
        <v>30.782118520427282</v>
      </c>
      <c r="Q26" s="87">
        <f t="shared" si="9"/>
        <v>34.140213419222626</v>
      </c>
      <c r="R26" s="87">
        <f>SUM(R27:R30)</f>
        <v>33.665982704865172</v>
      </c>
      <c r="S26" s="87">
        <f t="shared" si="9"/>
        <v>31.927235074605953</v>
      </c>
      <c r="T26" s="87">
        <f t="shared" si="9"/>
        <v>33.500924704726863</v>
      </c>
      <c r="U26" s="87">
        <f t="shared" si="9"/>
        <v>32.356031979239276</v>
      </c>
      <c r="V26" s="87">
        <f t="shared" si="9"/>
        <v>32.646257579935785</v>
      </c>
      <c r="W26" s="87">
        <f t="shared" si="9"/>
        <v>29.674458710307235</v>
      </c>
      <c r="X26" s="87">
        <f t="shared" si="9"/>
        <v>29.913286978213698</v>
      </c>
      <c r="Y26" s="87">
        <f t="shared" si="9"/>
        <v>29.620805639749992</v>
      </c>
      <c r="Z26" s="87">
        <f t="shared" si="9"/>
        <v>29.304790120320177</v>
      </c>
      <c r="AA26" s="87">
        <f t="shared" si="9"/>
        <v>29.099259350577597</v>
      </c>
      <c r="AB26" s="87">
        <f t="shared" si="9"/>
        <v>28.904804007947767</v>
      </c>
      <c r="AC26" s="87">
        <f t="shared" si="9"/>
        <v>28.703182774421062</v>
      </c>
      <c r="AD26" s="87">
        <f t="shared" si="9"/>
        <v>28.4784758854471</v>
      </c>
      <c r="AE26" s="87">
        <f t="shared" si="9"/>
        <v>28.25509673162264</v>
      </c>
      <c r="AF26" s="87">
        <f t="shared" si="9"/>
        <v>28.03810043455471</v>
      </c>
      <c r="AG26" s="87">
        <f t="shared" si="9"/>
        <v>27.828209000752437</v>
      </c>
      <c r="AH26" s="87">
        <f t="shared" si="9"/>
        <v>27.615547293028211</v>
      </c>
      <c r="AI26" s="87">
        <f t="shared" si="9"/>
        <v>27.406183261129442</v>
      </c>
      <c r="AJ26" s="87">
        <f t="shared" si="9"/>
        <v>27.198325002454627</v>
      </c>
      <c r="AK26" s="87">
        <f t="shared" si="9"/>
        <v>26.981814886064694</v>
      </c>
      <c r="AL26" s="87">
        <f t="shared" si="9"/>
        <v>26.794924460406122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4.0043959491350902</v>
      </c>
      <c r="N27" s="11">
        <v>4.6842024877042849</v>
      </c>
      <c r="O27" s="11">
        <v>4.811719258047745</v>
      </c>
      <c r="P27" s="11">
        <v>4.4257325169398101</v>
      </c>
      <c r="Q27" s="11">
        <v>4.6261660526835353</v>
      </c>
      <c r="R27" s="11">
        <v>4.4978205215690243</v>
      </c>
      <c r="S27" s="11">
        <v>4.0820006616769131</v>
      </c>
      <c r="T27" s="11">
        <v>3.4135598412410397</v>
      </c>
      <c r="U27" s="11">
        <v>4.3937972092508799</v>
      </c>
      <c r="V27" s="11">
        <v>4.4308893045332773</v>
      </c>
      <c r="W27" s="11">
        <v>3.6401456231250142</v>
      </c>
      <c r="X27" s="11">
        <v>3.5361373742547841</v>
      </c>
      <c r="Y27" s="11">
        <v>3.5514445437879973</v>
      </c>
      <c r="Z27" s="11">
        <v>3.5848318506396781</v>
      </c>
      <c r="AA27" s="11">
        <v>3.6287509306783758</v>
      </c>
      <c r="AB27" s="11">
        <v>3.6602455087977721</v>
      </c>
      <c r="AC27" s="11">
        <v>3.688993632016293</v>
      </c>
      <c r="AD27" s="11">
        <v>3.7178937598861701</v>
      </c>
      <c r="AE27" s="11">
        <v>3.7479636469008399</v>
      </c>
      <c r="AF27" s="11">
        <v>3.7801204298331914</v>
      </c>
      <c r="AG27" s="11">
        <v>3.8125906735300279</v>
      </c>
      <c r="AH27" s="11">
        <v>3.8436259308371898</v>
      </c>
      <c r="AI27" s="11">
        <v>3.8751661998217499</v>
      </c>
      <c r="AJ27" s="11">
        <v>3.9058355979229669</v>
      </c>
      <c r="AK27" s="11">
        <v>3.9357862962097929</v>
      </c>
      <c r="AL27" s="11">
        <v>3.963526752932057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10.461725601599165</v>
      </c>
      <c r="N28" s="11">
        <v>11.200163824180573</v>
      </c>
      <c r="O28" s="11">
        <v>10.45781252267942</v>
      </c>
      <c r="P28" s="11">
        <v>11.046614558617607</v>
      </c>
      <c r="Q28" s="11">
        <v>12.487753374381148</v>
      </c>
      <c r="R28" s="11">
        <v>11.719876373159341</v>
      </c>
      <c r="S28" s="11">
        <v>11.877706439023695</v>
      </c>
      <c r="T28" s="11">
        <v>12.354161337103864</v>
      </c>
      <c r="U28" s="11">
        <v>11.773387956727253</v>
      </c>
      <c r="V28" s="11">
        <v>11.871823681148014</v>
      </c>
      <c r="W28" s="11">
        <v>11.012458331913013</v>
      </c>
      <c r="X28" s="11">
        <v>10.98458901730211</v>
      </c>
      <c r="Y28" s="11">
        <v>10.887866622645481</v>
      </c>
      <c r="Z28" s="11">
        <v>10.78611487109044</v>
      </c>
      <c r="AA28" s="11">
        <v>10.716671659899429</v>
      </c>
      <c r="AB28" s="11">
        <v>10.645518944807165</v>
      </c>
      <c r="AC28" s="11">
        <v>10.560876159446389</v>
      </c>
      <c r="AD28" s="11">
        <v>10.466690909743733</v>
      </c>
      <c r="AE28" s="11">
        <v>10.37422517898168</v>
      </c>
      <c r="AF28" s="11">
        <v>10.288632349191767</v>
      </c>
      <c r="AG28" s="11">
        <v>10.210045171881287</v>
      </c>
      <c r="AH28" s="11">
        <v>10.128766496605067</v>
      </c>
      <c r="AI28" s="11">
        <v>10.046406076163089</v>
      </c>
      <c r="AJ28" s="11">
        <v>9.9678161170352446</v>
      </c>
      <c r="AK28" s="11">
        <v>9.8868910391123723</v>
      </c>
      <c r="AL28" s="11">
        <v>9.806288988408971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11.048070440624572</v>
      </c>
      <c r="N29" s="11">
        <v>10.878838838834222</v>
      </c>
      <c r="O29" s="11">
        <v>9.6920513093494485</v>
      </c>
      <c r="P29" s="11">
        <v>9.2121930465953188</v>
      </c>
      <c r="Q29" s="11">
        <v>10.505550112878625</v>
      </c>
      <c r="R29" s="11">
        <v>10.656801644880462</v>
      </c>
      <c r="S29" s="11">
        <v>9.4524916370727183</v>
      </c>
      <c r="T29" s="11">
        <v>10.674748387704279</v>
      </c>
      <c r="U29" s="11">
        <v>9.4635247203290334</v>
      </c>
      <c r="V29" s="11">
        <v>10.48758786202473</v>
      </c>
      <c r="W29" s="11">
        <v>9.2520667618556107</v>
      </c>
      <c r="X29" s="11">
        <v>9.6858961317787102</v>
      </c>
      <c r="Y29" s="11">
        <v>9.5496710249612082</v>
      </c>
      <c r="Z29" s="11">
        <v>9.3641661468978263</v>
      </c>
      <c r="AA29" s="11">
        <v>9.2287323508458936</v>
      </c>
      <c r="AB29" s="11">
        <v>9.1222660102569613</v>
      </c>
      <c r="AC29" s="11">
        <v>9.0064693926792323</v>
      </c>
      <c r="AD29" s="11">
        <v>8.8938230708660253</v>
      </c>
      <c r="AE29" s="11">
        <v>8.7812656608117159</v>
      </c>
      <c r="AF29" s="11">
        <v>8.6656791070772101</v>
      </c>
      <c r="AG29" s="11">
        <v>8.5478347932369392</v>
      </c>
      <c r="AH29" s="11">
        <v>8.4295810041061952</v>
      </c>
      <c r="AI29" s="11">
        <v>8.3115001263185491</v>
      </c>
      <c r="AJ29" s="11">
        <v>8.1936377857754241</v>
      </c>
      <c r="AK29" s="11">
        <v>8.0736806866014117</v>
      </c>
      <c r="AL29" s="11">
        <v>7.9579316861206371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6.3392723522072671</v>
      </c>
      <c r="N30" s="11">
        <v>6.0195905106096719</v>
      </c>
      <c r="O30" s="11">
        <v>6.2779142492401405</v>
      </c>
      <c r="P30" s="11">
        <v>6.097578398274548</v>
      </c>
      <c r="Q30" s="11">
        <v>6.5207438792793129</v>
      </c>
      <c r="R30" s="11">
        <v>6.7914841652563451</v>
      </c>
      <c r="S30" s="11">
        <v>6.5150363368326252</v>
      </c>
      <c r="T30" s="11">
        <v>7.0584551386776777</v>
      </c>
      <c r="U30" s="11">
        <v>6.7253220929321085</v>
      </c>
      <c r="V30" s="11">
        <v>5.8559567322297639</v>
      </c>
      <c r="W30" s="11">
        <v>5.7697879934135932</v>
      </c>
      <c r="X30" s="11">
        <v>5.706664454878096</v>
      </c>
      <c r="Y30" s="11">
        <v>5.6318234483553065</v>
      </c>
      <c r="Z30" s="11">
        <v>5.5696772516922337</v>
      </c>
      <c r="AA30" s="11">
        <v>5.5251044091538972</v>
      </c>
      <c r="AB30" s="11">
        <v>5.4767735440858702</v>
      </c>
      <c r="AC30" s="11">
        <v>5.4468435902791486</v>
      </c>
      <c r="AD30" s="11">
        <v>5.4000681449511738</v>
      </c>
      <c r="AE30" s="11">
        <v>5.3516422449284029</v>
      </c>
      <c r="AF30" s="11">
        <v>5.303668548452543</v>
      </c>
      <c r="AG30" s="11">
        <v>5.2577383621041847</v>
      </c>
      <c r="AH30" s="11">
        <v>5.213573861479758</v>
      </c>
      <c r="AI30" s="11">
        <v>5.1731108588260533</v>
      </c>
      <c r="AJ30" s="11">
        <v>5.1310355017209908</v>
      </c>
      <c r="AK30" s="11">
        <v>5.0854568641411175</v>
      </c>
      <c r="AL30" s="11">
        <v>5.0671770329444561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27.33301635616511</v>
      </c>
      <c r="N32" s="87">
        <f t="shared" si="10"/>
        <v>25.946375011951265</v>
      </c>
      <c r="O32" s="87">
        <f t="shared" si="10"/>
        <v>26.118670857728628</v>
      </c>
      <c r="P32" s="87">
        <f t="shared" si="10"/>
        <v>25.653083646818935</v>
      </c>
      <c r="Q32" s="87">
        <f t="shared" si="10"/>
        <v>26.651667443298791</v>
      </c>
      <c r="R32" s="87">
        <f t="shared" si="10"/>
        <v>27.630202034521737</v>
      </c>
      <c r="S32" s="87">
        <f t="shared" si="10"/>
        <v>28.314447597997521</v>
      </c>
      <c r="T32" s="87">
        <f t="shared" si="10"/>
        <v>27.925703607827423</v>
      </c>
      <c r="U32" s="87">
        <f t="shared" si="10"/>
        <v>27.273006904830559</v>
      </c>
      <c r="V32" s="87">
        <f t="shared" si="10"/>
        <v>28.297558181401531</v>
      </c>
      <c r="W32" s="87">
        <f t="shared" si="10"/>
        <v>27.605216955060982</v>
      </c>
      <c r="X32" s="87">
        <f t="shared" si="10"/>
        <v>28.153308863275491</v>
      </c>
      <c r="Y32" s="87">
        <f t="shared" si="10"/>
        <v>28.224829946110653</v>
      </c>
      <c r="Z32" s="87">
        <f t="shared" si="10"/>
        <v>28.455344726034994</v>
      </c>
      <c r="AA32" s="87">
        <f t="shared" si="10"/>
        <v>28.707643253716185</v>
      </c>
      <c r="AB32" s="87">
        <f t="shared" si="10"/>
        <v>28.92817143504001</v>
      </c>
      <c r="AC32" s="87">
        <f t="shared" si="10"/>
        <v>29.129064476349832</v>
      </c>
      <c r="AD32" s="87">
        <f t="shared" si="10"/>
        <v>29.330759612474175</v>
      </c>
      <c r="AE32" s="87">
        <f t="shared" ref="AE32" si="11">SUM(AE33:AE35)</f>
        <v>29.543349057949747</v>
      </c>
      <c r="AF32" s="87">
        <f t="shared" ref="AF32" si="12">SUM(AF33:AF35)</f>
        <v>29.765906506505619</v>
      </c>
      <c r="AG32" s="87">
        <f t="shared" ref="AG32" si="13">SUM(AG33:AG35)</f>
        <v>30.004279963050195</v>
      </c>
      <c r="AH32" s="87">
        <f t="shared" ref="AH32" si="14">SUM(AH33:AH35)</f>
        <v>30.222814434573376</v>
      </c>
      <c r="AI32" s="87">
        <f t="shared" ref="AI32" si="15">SUM(AI33:AI35)</f>
        <v>30.457943774391566</v>
      </c>
      <c r="AJ32" s="87">
        <f t="shared" ref="AJ32" si="16">SUM(AJ33:AJ35)</f>
        <v>30.720975511393611</v>
      </c>
      <c r="AK32" s="87">
        <f t="shared" ref="AK32" si="17">SUM(AK33:AK35)</f>
        <v>30.981355378339998</v>
      </c>
      <c r="AL32" s="87">
        <f t="shared" ref="AL32" si="18">SUM(AL33:AL35)</f>
        <v>31.266208676939733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21.352583643263696</v>
      </c>
      <c r="N33" s="11">
        <v>19.876283401370927</v>
      </c>
      <c r="O33" s="11">
        <v>20.095086965958576</v>
      </c>
      <c r="P33" s="11">
        <v>20.470631587447031</v>
      </c>
      <c r="Q33" s="11">
        <v>20.932809153124367</v>
      </c>
      <c r="R33" s="11">
        <v>21.757851123422402</v>
      </c>
      <c r="S33" s="11">
        <v>22.154726416014789</v>
      </c>
      <c r="T33" s="11">
        <v>21.952908136234164</v>
      </c>
      <c r="U33" s="11">
        <v>20.966332296503939</v>
      </c>
      <c r="V33" s="11">
        <v>21.433339264211902</v>
      </c>
      <c r="W33" s="11">
        <v>20.938179782148264</v>
      </c>
      <c r="X33" s="11">
        <v>21.752930955503391</v>
      </c>
      <c r="Y33" s="11">
        <v>21.942753197532681</v>
      </c>
      <c r="Z33" s="11">
        <v>22.201233650564681</v>
      </c>
      <c r="AA33" s="11">
        <v>22.462573281489313</v>
      </c>
      <c r="AB33" s="11">
        <v>22.697369883831378</v>
      </c>
      <c r="AC33" s="11">
        <v>22.91843630851973</v>
      </c>
      <c r="AD33" s="11">
        <v>23.140115433572586</v>
      </c>
      <c r="AE33" s="11">
        <v>23.376629090396765</v>
      </c>
      <c r="AF33" s="11">
        <v>23.622627411280689</v>
      </c>
      <c r="AG33" s="11">
        <v>23.882070574909246</v>
      </c>
      <c r="AH33" s="11">
        <v>24.126782231000245</v>
      </c>
      <c r="AI33" s="11">
        <v>24.380756683795354</v>
      </c>
      <c r="AJ33" s="11">
        <v>24.656487886142447</v>
      </c>
      <c r="AK33" s="11">
        <v>24.92610194226528</v>
      </c>
      <c r="AL33" s="11">
        <v>25.214420622043729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5.4656889937500921</v>
      </c>
      <c r="N34" s="11">
        <v>5.7315615682219887</v>
      </c>
      <c r="O34" s="11">
        <v>5.6847634579282778</v>
      </c>
      <c r="P34" s="11">
        <v>4.8671055598172961</v>
      </c>
      <c r="Q34" s="11">
        <v>5.3515623539318575</v>
      </c>
      <c r="R34" s="11">
        <v>5.5692188120519122</v>
      </c>
      <c r="S34" s="11">
        <v>5.8929887642946142</v>
      </c>
      <c r="T34" s="11">
        <v>5.686057458637622</v>
      </c>
      <c r="U34" s="11">
        <v>6.0130680943850967</v>
      </c>
      <c r="V34" s="11">
        <v>6.6048926446344787</v>
      </c>
      <c r="W34" s="11">
        <v>6.3325438769304263</v>
      </c>
      <c r="X34" s="11">
        <v>6.1310314673066832</v>
      </c>
      <c r="Y34" s="11">
        <v>6.0111755645380613</v>
      </c>
      <c r="Z34" s="11">
        <v>5.9811857595647133</v>
      </c>
      <c r="AA34" s="11">
        <v>5.9698913620617304</v>
      </c>
      <c r="AB34" s="11">
        <v>5.9533607186826636</v>
      </c>
      <c r="AC34" s="11">
        <v>5.9310169370352694</v>
      </c>
      <c r="AD34" s="11">
        <v>5.9089828989095068</v>
      </c>
      <c r="AE34" s="11">
        <v>5.8829221696400591</v>
      </c>
      <c r="AF34" s="11">
        <v>5.8573129418766596</v>
      </c>
      <c r="AG34" s="11">
        <v>5.8341872299004196</v>
      </c>
      <c r="AH34" s="11">
        <v>5.8060357889081757</v>
      </c>
      <c r="AI34" s="11">
        <v>5.7851345033688339</v>
      </c>
      <c r="AJ34" s="11">
        <v>5.7702914487522614</v>
      </c>
      <c r="AK34" s="11">
        <v>5.7590187049309947</v>
      </c>
      <c r="AL34" s="11">
        <v>5.75340391912356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0.51474371915132122</v>
      </c>
      <c r="N35" s="11">
        <v>0.3385300423583516</v>
      </c>
      <c r="O35" s="11">
        <v>0.3388204338417744</v>
      </c>
      <c r="P35" s="11">
        <v>0.31534649955460836</v>
      </c>
      <c r="Q35" s="11">
        <v>0.36729593624256562</v>
      </c>
      <c r="R35" s="11">
        <v>0.30313209904742583</v>
      </c>
      <c r="S35" s="11">
        <v>0.26673241768811701</v>
      </c>
      <c r="T35" s="11">
        <v>0.28673801295563706</v>
      </c>
      <c r="U35" s="11">
        <v>0.29360651394152243</v>
      </c>
      <c r="V35" s="11">
        <v>0.25932627255514901</v>
      </c>
      <c r="W35" s="11">
        <v>0.33449329598229283</v>
      </c>
      <c r="X35" s="11">
        <v>0.26934644046541451</v>
      </c>
      <c r="Y35" s="11">
        <v>0.27090118403991048</v>
      </c>
      <c r="Z35" s="11">
        <v>0.27292531590559793</v>
      </c>
      <c r="AA35" s="11">
        <v>0.2751786101651425</v>
      </c>
      <c r="AB35" s="11">
        <v>0.27744083252596918</v>
      </c>
      <c r="AC35" s="11">
        <v>0.27961123079483141</v>
      </c>
      <c r="AD35" s="11">
        <v>0.28166127999208268</v>
      </c>
      <c r="AE35" s="11">
        <v>0.28379779791292431</v>
      </c>
      <c r="AF35" s="11">
        <v>0.28596615334826958</v>
      </c>
      <c r="AG35" s="11">
        <v>0.28802215824052874</v>
      </c>
      <c r="AH35" s="11">
        <v>0.28999641466495452</v>
      </c>
      <c r="AI35" s="11">
        <v>0.29205258722737765</v>
      </c>
      <c r="AJ35" s="11">
        <v>0.29419617649890428</v>
      </c>
      <c r="AK35" s="11">
        <v>0.29623473114372495</v>
      </c>
      <c r="AL35" s="11">
        <v>0.29838413577244421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24.411169753055376</v>
      </c>
      <c r="N37" s="87">
        <f t="shared" ref="N37:AL37" si="19">SUM(N38:N39)</f>
        <v>25.311910244301338</v>
      </c>
      <c r="O37" s="87">
        <f t="shared" si="19"/>
        <v>23.938761027813229</v>
      </c>
      <c r="P37" s="87">
        <f t="shared" si="19"/>
        <v>23.641691242309403</v>
      </c>
      <c r="Q37" s="87">
        <f t="shared" si="19"/>
        <v>24.475122991145035</v>
      </c>
      <c r="R37" s="87">
        <f t="shared" si="19"/>
        <v>23.179688050952816</v>
      </c>
      <c r="S37" s="87">
        <f t="shared" si="19"/>
        <v>25.586027778225926</v>
      </c>
      <c r="T37" s="87">
        <f t="shared" si="19"/>
        <v>25.759654872062423</v>
      </c>
      <c r="U37" s="87">
        <f t="shared" si="19"/>
        <v>23.961319249000674</v>
      </c>
      <c r="V37" s="87">
        <f t="shared" si="19"/>
        <v>23.752796154054096</v>
      </c>
      <c r="W37" s="87">
        <f t="shared" si="19"/>
        <v>23.564629745741932</v>
      </c>
      <c r="X37" s="87">
        <f t="shared" si="19"/>
        <v>23.316158931773078</v>
      </c>
      <c r="Y37" s="87">
        <f t="shared" si="19"/>
        <v>23.287872246493208</v>
      </c>
      <c r="Z37" s="87">
        <f t="shared" si="19"/>
        <v>23.332091015054502</v>
      </c>
      <c r="AA37" s="87">
        <f t="shared" si="19"/>
        <v>23.399341084544556</v>
      </c>
      <c r="AB37" s="87">
        <f t="shared" si="19"/>
        <v>23.421705609462713</v>
      </c>
      <c r="AC37" s="87">
        <f t="shared" si="19"/>
        <v>23.431293004119738</v>
      </c>
      <c r="AD37" s="87">
        <f t="shared" si="19"/>
        <v>23.428915962140941</v>
      </c>
      <c r="AE37" s="87">
        <f t="shared" si="19"/>
        <v>23.422749311119723</v>
      </c>
      <c r="AF37" s="87">
        <f t="shared" si="19"/>
        <v>23.413683512824694</v>
      </c>
      <c r="AG37" s="87">
        <f t="shared" si="19"/>
        <v>23.411184349268851</v>
      </c>
      <c r="AH37" s="87">
        <f t="shared" si="19"/>
        <v>23.423808881929148</v>
      </c>
      <c r="AI37" s="87">
        <f t="shared" si="19"/>
        <v>23.425389354889752</v>
      </c>
      <c r="AJ37" s="87">
        <f t="shared" si="19"/>
        <v>23.428566369177826</v>
      </c>
      <c r="AK37" s="87">
        <f t="shared" si="19"/>
        <v>23.436508806868783</v>
      </c>
      <c r="AL37" s="87">
        <f t="shared" si="19"/>
        <v>23.458363451544855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20.028092997194356</v>
      </c>
      <c r="N38" s="11">
        <v>21.032900697618601</v>
      </c>
      <c r="O38" s="11">
        <v>19.779601626803203</v>
      </c>
      <c r="P38" s="11">
        <v>19.358737688845412</v>
      </c>
      <c r="Q38" s="11">
        <v>20.256774568377811</v>
      </c>
      <c r="R38" s="11">
        <v>18.650408037149205</v>
      </c>
      <c r="S38" s="11">
        <v>20.924217445058169</v>
      </c>
      <c r="T38" s="11">
        <v>20.623377707809144</v>
      </c>
      <c r="U38" s="11">
        <v>18.853684414215969</v>
      </c>
      <c r="V38" s="11">
        <v>18.887416246572549</v>
      </c>
      <c r="W38" s="11">
        <v>18.294150543504074</v>
      </c>
      <c r="X38" s="11">
        <v>16.962109924725031</v>
      </c>
      <c r="Y38" s="11">
        <v>16.831516083413401</v>
      </c>
      <c r="Z38" s="11">
        <v>16.767390053631864</v>
      </c>
      <c r="AA38" s="11">
        <v>16.718525275573612</v>
      </c>
      <c r="AB38" s="11">
        <v>16.63593867715807</v>
      </c>
      <c r="AC38" s="11">
        <v>16.543662218537332</v>
      </c>
      <c r="AD38" s="11">
        <v>16.439605002005681</v>
      </c>
      <c r="AE38" s="11">
        <v>16.33104681414293</v>
      </c>
      <c r="AF38" s="11">
        <v>16.220323312839696</v>
      </c>
      <c r="AG38" s="11">
        <v>16.110105329301017</v>
      </c>
      <c r="AH38" s="11">
        <v>16.016915582247233</v>
      </c>
      <c r="AI38" s="11">
        <v>15.910115213308154</v>
      </c>
      <c r="AJ38" s="11">
        <v>15.804919090919071</v>
      </c>
      <c r="AK38" s="11">
        <v>15.705428778363332</v>
      </c>
      <c r="AL38" s="11">
        <v>15.619433164597496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4.3830767558610209</v>
      </c>
      <c r="N39" s="11">
        <v>4.2790095466827349</v>
      </c>
      <c r="O39" s="11">
        <v>4.159159401010025</v>
      </c>
      <c r="P39" s="11">
        <v>4.2829535534639902</v>
      </c>
      <c r="Q39" s="11">
        <v>4.2183484227672263</v>
      </c>
      <c r="R39" s="11">
        <v>4.5292800138036116</v>
      </c>
      <c r="S39" s="11">
        <v>4.6618103331677556</v>
      </c>
      <c r="T39" s="11">
        <v>5.1362771642532801</v>
      </c>
      <c r="U39" s="11">
        <v>5.1076348347847027</v>
      </c>
      <c r="V39" s="11">
        <v>4.8653799074815467</v>
      </c>
      <c r="W39" s="11">
        <v>5.2704792022378566</v>
      </c>
      <c r="X39" s="11">
        <v>6.3540490070480482</v>
      </c>
      <c r="Y39" s="11">
        <v>6.4563561630798061</v>
      </c>
      <c r="Z39" s="11">
        <v>6.5647009614226386</v>
      </c>
      <c r="AA39" s="11">
        <v>6.6808158089709444</v>
      </c>
      <c r="AB39" s="11">
        <v>6.7857669323046412</v>
      </c>
      <c r="AC39" s="11">
        <v>6.8876307855824068</v>
      </c>
      <c r="AD39" s="11">
        <v>6.9893109601352617</v>
      </c>
      <c r="AE39" s="11">
        <v>7.0917024969767946</v>
      </c>
      <c r="AF39" s="11">
        <v>7.1933601999849985</v>
      </c>
      <c r="AG39" s="11">
        <v>7.3010790199678315</v>
      </c>
      <c r="AH39" s="11">
        <v>7.406893299681915</v>
      </c>
      <c r="AI39" s="11">
        <v>7.5152741415815996</v>
      </c>
      <c r="AJ39" s="11">
        <v>7.6236472782587548</v>
      </c>
      <c r="AK39" s="11">
        <v>7.7310800285054508</v>
      </c>
      <c r="AL39" s="11">
        <v>7.8389302869473605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22.496268483911905</v>
      </c>
      <c r="N41" s="87">
        <f t="shared" ref="N41" si="20">SUM(N42:N43)</f>
        <v>21.865027468677614</v>
      </c>
      <c r="O41" s="87">
        <f t="shared" ref="O41" si="21">SUM(O42:O43)</f>
        <v>20.319962185338085</v>
      </c>
      <c r="P41" s="87">
        <f t="shared" ref="P41" si="22">SUM(P42:P43)</f>
        <v>21.585733162575437</v>
      </c>
      <c r="Q41" s="87">
        <f t="shared" ref="Q41" si="23">SUM(Q42:Q43)</f>
        <v>22.942768542071704</v>
      </c>
      <c r="R41" s="87">
        <f t="shared" ref="R41" si="24">SUM(R42:R43)</f>
        <v>23.296162382146896</v>
      </c>
      <c r="S41" s="87">
        <f t="shared" ref="S41" si="25">SUM(S42:S43)</f>
        <v>24.71776412326053</v>
      </c>
      <c r="T41" s="87">
        <f t="shared" ref="T41" si="26">SUM(T42:T43)</f>
        <v>25.320021715061685</v>
      </c>
      <c r="U41" s="87">
        <f t="shared" ref="U41" si="27">SUM(U42:U43)</f>
        <v>26.031082779154143</v>
      </c>
      <c r="V41" s="87">
        <f t="shared" ref="V41" si="28">SUM(V42:V43)</f>
        <v>22.730214615162438</v>
      </c>
      <c r="W41" s="87">
        <f t="shared" ref="W41" si="29">SUM(W42:W43)</f>
        <v>21.42248594983888</v>
      </c>
      <c r="X41" s="87">
        <f t="shared" ref="X41" si="30">SUM(X42:X43)</f>
        <v>23.9662794266779</v>
      </c>
      <c r="Y41" s="87">
        <f t="shared" ref="Y41" si="31">SUM(Y42:Y43)</f>
        <v>23.857491507473583</v>
      </c>
      <c r="Z41" s="87">
        <f t="shared" ref="Z41" si="32">SUM(Z42:Z43)</f>
        <v>23.798852161399111</v>
      </c>
      <c r="AA41" s="87">
        <f t="shared" ref="AA41" si="33">SUM(AA42:AA43)</f>
        <v>23.755908809055555</v>
      </c>
      <c r="AB41" s="87">
        <f t="shared" ref="AB41" si="34">SUM(AB42:AB43)</f>
        <v>23.679126160481768</v>
      </c>
      <c r="AC41" s="87">
        <f t="shared" ref="AC41" si="35">SUM(AC42:AC43)</f>
        <v>23.58596257880771</v>
      </c>
      <c r="AD41" s="87">
        <f t="shared" ref="AD41" si="36">SUM(AD42:AD43)</f>
        <v>23.475314092995916</v>
      </c>
      <c r="AE41" s="87">
        <f t="shared" ref="AE41" si="37">SUM(AE42:AE43)</f>
        <v>23.335064212571339</v>
      </c>
      <c r="AF41" s="87">
        <f t="shared" ref="AF41" si="38">SUM(AF42:AF43)</f>
        <v>23.208039378974171</v>
      </c>
      <c r="AG41" s="87">
        <f t="shared" ref="AG41" si="39">SUM(AG42:AG43)</f>
        <v>23.090530845172243</v>
      </c>
      <c r="AH41" s="87">
        <f t="shared" ref="AH41" si="40">SUM(AH42:AH43)</f>
        <v>22.974891477758327</v>
      </c>
      <c r="AI41" s="87">
        <f t="shared" ref="AI41" si="41">SUM(AI42:AI43)</f>
        <v>22.854822459158125</v>
      </c>
      <c r="AJ41" s="87">
        <f t="shared" ref="AJ41" si="42">SUM(AJ42:AJ43)</f>
        <v>22.730163188542832</v>
      </c>
      <c r="AK41" s="87">
        <f t="shared" ref="AK41" si="43">SUM(AK42:AK43)</f>
        <v>22.582704765382513</v>
      </c>
      <c r="AL41" s="87">
        <f t="shared" ref="AL41" si="44">SUM(AL42:AL43)</f>
        <v>22.439729300156301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11.194405896139374</v>
      </c>
      <c r="N42" s="11">
        <v>10.867807883203501</v>
      </c>
      <c r="O42" s="11">
        <v>10.643265997074922</v>
      </c>
      <c r="P42" s="11">
        <v>11.508291524618489</v>
      </c>
      <c r="Q42" s="11">
        <v>12.134679602910765</v>
      </c>
      <c r="R42" s="11">
        <v>12.43029917434724</v>
      </c>
      <c r="S42" s="11">
        <v>12.489976215921418</v>
      </c>
      <c r="T42" s="11">
        <v>13.288112806309707</v>
      </c>
      <c r="U42" s="11">
        <v>13.278073041198445</v>
      </c>
      <c r="V42" s="11">
        <v>12.13202999782802</v>
      </c>
      <c r="W42" s="11">
        <v>11.32990172766587</v>
      </c>
      <c r="X42" s="11">
        <v>13.430215384722171</v>
      </c>
      <c r="Y42" s="11">
        <v>13.376872807723743</v>
      </c>
      <c r="Z42" s="11">
        <v>13.323609933721823</v>
      </c>
      <c r="AA42" s="11">
        <v>13.273237328040207</v>
      </c>
      <c r="AB42" s="11">
        <v>13.208796892851009</v>
      </c>
      <c r="AC42" s="11">
        <v>13.14086301383294</v>
      </c>
      <c r="AD42" s="11">
        <v>13.069455350408806</v>
      </c>
      <c r="AE42" s="11">
        <v>12.972166814972731</v>
      </c>
      <c r="AF42" s="11">
        <v>12.882900769134681</v>
      </c>
      <c r="AG42" s="11">
        <v>12.801419351575083</v>
      </c>
      <c r="AH42" s="11">
        <v>12.731654300543727</v>
      </c>
      <c r="AI42" s="11">
        <v>12.65929052530241</v>
      </c>
      <c r="AJ42" s="11">
        <v>12.577359285261137</v>
      </c>
      <c r="AK42" s="11">
        <v>12.474282263432686</v>
      </c>
      <c r="AL42" s="11">
        <v>12.369176600298784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11.301862587772533</v>
      </c>
      <c r="N43" s="11">
        <v>10.997219585474113</v>
      </c>
      <c r="O43" s="11">
        <v>9.6766961882631648</v>
      </c>
      <c r="P43" s="11">
        <v>10.077441637956946</v>
      </c>
      <c r="Q43" s="11">
        <v>10.808088939160937</v>
      </c>
      <c r="R43" s="11">
        <v>10.865863207799656</v>
      </c>
      <c r="S43" s="11">
        <v>12.227787907339112</v>
      </c>
      <c r="T43" s="11">
        <v>12.031908908751976</v>
      </c>
      <c r="U43" s="11">
        <v>12.753009737955699</v>
      </c>
      <c r="V43" s="11">
        <v>10.598184617334416</v>
      </c>
      <c r="W43" s="11">
        <v>10.092584222173008</v>
      </c>
      <c r="X43" s="11">
        <v>10.536064041955727</v>
      </c>
      <c r="Y43" s="11">
        <v>10.480618699749842</v>
      </c>
      <c r="Z43" s="11">
        <v>10.47524222767729</v>
      </c>
      <c r="AA43" s="11">
        <v>10.482671481015347</v>
      </c>
      <c r="AB43" s="11">
        <v>10.47032926763076</v>
      </c>
      <c r="AC43" s="11">
        <v>10.44509956497477</v>
      </c>
      <c r="AD43" s="11">
        <v>10.40585874258711</v>
      </c>
      <c r="AE43" s="11">
        <v>10.362897397598609</v>
      </c>
      <c r="AF43" s="11">
        <v>10.325138609839492</v>
      </c>
      <c r="AG43" s="11">
        <v>10.28911149359716</v>
      </c>
      <c r="AH43" s="11">
        <v>10.243237177214601</v>
      </c>
      <c r="AI43" s="11">
        <v>10.195531933855715</v>
      </c>
      <c r="AJ43" s="11">
        <v>10.152803903281693</v>
      </c>
      <c r="AK43" s="11">
        <v>10.108422501949827</v>
      </c>
      <c r="AL43" s="11">
        <v>10.070552699857519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33.906343617650911</v>
      </c>
      <c r="N45" s="87">
        <f t="shared" ref="N45" si="45">SUM(N46:N47)</f>
        <v>32.090365653078194</v>
      </c>
      <c r="O45" s="87">
        <f t="shared" ref="O45" si="46">SUM(O46:O47)</f>
        <v>29.418367963262416</v>
      </c>
      <c r="P45" s="87">
        <f t="shared" ref="P45" si="47">SUM(P46:P47)</f>
        <v>30.751371101365329</v>
      </c>
      <c r="Q45" s="87">
        <f t="shared" ref="Q45" si="48">SUM(Q46:Q47)</f>
        <v>32.687314929376122</v>
      </c>
      <c r="R45" s="87">
        <f t="shared" ref="R45" si="49">SUM(R46:R47)</f>
        <v>33.014864053250065</v>
      </c>
      <c r="S45" s="87">
        <f t="shared" ref="S45" si="50">SUM(S46:S47)</f>
        <v>34.093308252378009</v>
      </c>
      <c r="T45" s="87">
        <f t="shared" ref="T45" si="51">SUM(T46:T47)</f>
        <v>34.898439345140773</v>
      </c>
      <c r="U45" s="87">
        <f t="shared" ref="U45" si="52">SUM(U46:U47)</f>
        <v>34.113500461561301</v>
      </c>
      <c r="V45" s="87">
        <f t="shared" ref="V45" si="53">SUM(V46:V47)</f>
        <v>32.394912815920854</v>
      </c>
      <c r="W45" s="87">
        <f t="shared" ref="W45" si="54">SUM(W46:W47)</f>
        <v>29.839982100064546</v>
      </c>
      <c r="X45" s="87">
        <f t="shared" ref="X45" si="55">SUM(X46:X47)</f>
        <v>29.448212585355272</v>
      </c>
      <c r="Y45" s="87">
        <f t="shared" ref="Y45" si="56">SUM(Y46:Y47)</f>
        <v>29.138554100137839</v>
      </c>
      <c r="Z45" s="87">
        <f t="shared" ref="Z45" si="57">SUM(Z46:Z47)</f>
        <v>28.881887987781965</v>
      </c>
      <c r="AA45" s="87">
        <f t="shared" ref="AA45" si="58">SUM(AA46:AA47)</f>
        <v>28.698842930580476</v>
      </c>
      <c r="AB45" s="87">
        <f t="shared" ref="AB45" si="59">SUM(AB46:AB47)</f>
        <v>28.490928990164072</v>
      </c>
      <c r="AC45" s="87">
        <f t="shared" ref="AC45" si="60">SUM(AC46:AC47)</f>
        <v>28.247770779393072</v>
      </c>
      <c r="AD45" s="87">
        <f t="shared" ref="AD45" si="61">SUM(AD46:AD47)</f>
        <v>27.996886515282895</v>
      </c>
      <c r="AE45" s="87">
        <f t="shared" ref="AE45" si="62">SUM(AE46:AE47)</f>
        <v>27.753075340624019</v>
      </c>
      <c r="AF45" s="87">
        <f t="shared" ref="AF45" si="63">SUM(AF46:AF47)</f>
        <v>27.507167272052659</v>
      </c>
      <c r="AG45" s="87">
        <f t="shared" ref="AG45" si="64">SUM(AG46:AG47)</f>
        <v>27.257978387380405</v>
      </c>
      <c r="AH45" s="87">
        <f t="shared" ref="AH45" si="65">SUM(AH46:AH47)</f>
        <v>26.990062662512806</v>
      </c>
      <c r="AI45" s="87">
        <f t="shared" ref="AI45" si="66">SUM(AI46:AI47)</f>
        <v>26.73729253610249</v>
      </c>
      <c r="AJ45" s="87">
        <f t="shared" ref="AJ45" si="67">SUM(AJ46:AJ47)</f>
        <v>26.490881829690458</v>
      </c>
      <c r="AK45" s="87">
        <f t="shared" ref="AK45" si="68">SUM(AK46:AK47)</f>
        <v>26.243787312847335</v>
      </c>
      <c r="AL45" s="87">
        <f t="shared" ref="AL45" si="69">SUM(AL46:AL47)</f>
        <v>26.009876234287912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6.0574246046254681</v>
      </c>
      <c r="N46" s="11">
        <v>5.9926818821444323</v>
      </c>
      <c r="O46" s="11">
        <v>5.6902779846633678</v>
      </c>
      <c r="P46" s="11">
        <v>5.8053700221858024</v>
      </c>
      <c r="Q46" s="11">
        <v>6.4256222983086726</v>
      </c>
      <c r="R46" s="11">
        <v>6.6615203830112906</v>
      </c>
      <c r="S46" s="11">
        <v>7.1380849624945242</v>
      </c>
      <c r="T46" s="11">
        <v>6.6034990631399317</v>
      </c>
      <c r="U46" s="11">
        <v>6.5748361278455771</v>
      </c>
      <c r="V46" s="11">
        <v>5.854249512180389</v>
      </c>
      <c r="W46" s="11">
        <v>5.4124530717085744</v>
      </c>
      <c r="X46" s="11">
        <v>4.5130163926434061</v>
      </c>
      <c r="Y46" s="11">
        <v>4.4648225213292667</v>
      </c>
      <c r="Z46" s="11">
        <v>4.4261102532448833</v>
      </c>
      <c r="AA46" s="11">
        <v>4.3966497933066497</v>
      </c>
      <c r="AB46" s="11">
        <v>4.3626949643349846</v>
      </c>
      <c r="AC46" s="11">
        <v>4.3228137524881145</v>
      </c>
      <c r="AD46" s="11">
        <v>4.2812464378931621</v>
      </c>
      <c r="AE46" s="11">
        <v>4.2389857191204037</v>
      </c>
      <c r="AF46" s="11">
        <v>4.1970864044797942</v>
      </c>
      <c r="AG46" s="11">
        <v>4.1559235588308781</v>
      </c>
      <c r="AH46" s="11">
        <v>4.1132572120676727</v>
      </c>
      <c r="AI46" s="11">
        <v>4.0706945300823287</v>
      </c>
      <c r="AJ46" s="11">
        <v>4.0294124782573446</v>
      </c>
      <c r="AK46" s="11">
        <v>3.9886176144416088</v>
      </c>
      <c r="AL46" s="11">
        <v>3.9480785967155696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27.848919013025444</v>
      </c>
      <c r="N47" s="11">
        <v>26.097683770933759</v>
      </c>
      <c r="O47" s="11">
        <v>23.728089978599048</v>
      </c>
      <c r="P47" s="11">
        <v>24.946001079179528</v>
      </c>
      <c r="Q47" s="11">
        <v>26.261692631067447</v>
      </c>
      <c r="R47" s="11">
        <v>26.353343670238772</v>
      </c>
      <c r="S47" s="11">
        <v>26.955223289883488</v>
      </c>
      <c r="T47" s="11">
        <v>28.294940282000844</v>
      </c>
      <c r="U47" s="11">
        <v>27.538664333715726</v>
      </c>
      <c r="V47" s="11">
        <v>26.540663303740462</v>
      </c>
      <c r="W47" s="11">
        <v>24.42752902835597</v>
      </c>
      <c r="X47" s="11">
        <v>24.935196192711867</v>
      </c>
      <c r="Y47" s="11">
        <v>24.673731578808571</v>
      </c>
      <c r="Z47" s="11">
        <v>24.455777734537083</v>
      </c>
      <c r="AA47" s="11">
        <v>24.302193137273825</v>
      </c>
      <c r="AB47" s="11">
        <v>24.128234025829087</v>
      </c>
      <c r="AC47" s="11">
        <v>23.924957026904956</v>
      </c>
      <c r="AD47" s="11">
        <v>23.715640077389732</v>
      </c>
      <c r="AE47" s="11">
        <v>23.514089621503615</v>
      </c>
      <c r="AF47" s="11">
        <v>23.310080867572864</v>
      </c>
      <c r="AG47" s="11">
        <v>23.102054828549527</v>
      </c>
      <c r="AH47" s="11">
        <v>22.876805450445133</v>
      </c>
      <c r="AI47" s="11">
        <v>22.666598006020163</v>
      </c>
      <c r="AJ47" s="11">
        <v>22.461469351433113</v>
      </c>
      <c r="AK47" s="11">
        <v>22.255169698405727</v>
      </c>
      <c r="AL47" s="11">
        <v>22.061797637572344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269.94299999999981</v>
      </c>
      <c r="N49" s="87">
        <f t="shared" si="70"/>
        <v>265.69300000000021</v>
      </c>
      <c r="O49" s="87">
        <f t="shared" si="70"/>
        <v>261.41300000000001</v>
      </c>
      <c r="P49" s="87">
        <f t="shared" si="70"/>
        <v>263.35500000000013</v>
      </c>
      <c r="Q49" s="87">
        <f t="shared" si="70"/>
        <v>273.93899999999985</v>
      </c>
      <c r="R49" s="87">
        <f t="shared" si="70"/>
        <v>272.09100000000007</v>
      </c>
      <c r="S49" s="87">
        <f t="shared" si="70"/>
        <v>282.8520000000002</v>
      </c>
      <c r="T49" s="87">
        <f t="shared" si="70"/>
        <v>290.53500000000025</v>
      </c>
      <c r="U49" s="87">
        <f t="shared" si="70"/>
        <v>289.88200000000006</v>
      </c>
      <c r="V49" s="87">
        <f t="shared" si="70"/>
        <v>283.63700000000011</v>
      </c>
      <c r="W49" s="87">
        <f t="shared" si="70"/>
        <v>287.06000000000006</v>
      </c>
      <c r="X49" s="87">
        <f t="shared" si="70"/>
        <v>286.19200000000001</v>
      </c>
      <c r="Y49" s="87">
        <f t="shared" si="70"/>
        <v>286.16399999999999</v>
      </c>
      <c r="Z49" s="87">
        <f t="shared" si="70"/>
        <v>286.90499999999992</v>
      </c>
      <c r="AA49" s="87">
        <f t="shared" si="70"/>
        <v>288.13200000000001</v>
      </c>
      <c r="AB49" s="87">
        <f t="shared" si="70"/>
        <v>289.02700000000016</v>
      </c>
      <c r="AC49" s="87">
        <f t="shared" si="70"/>
        <v>289.71299999999991</v>
      </c>
      <c r="AD49" s="87">
        <f t="shared" si="70"/>
        <v>290.28699999999998</v>
      </c>
      <c r="AE49" s="87">
        <f t="shared" ref="AE49:AL49" si="71">SUM(AE5,AE9,AE15,AE22,AE26,AE32,AE37,AE41,AE45)</f>
        <v>290.86800000000011</v>
      </c>
      <c r="AF49" s="87">
        <f t="shared" si="71"/>
        <v>291.45099999999974</v>
      </c>
      <c r="AG49" s="87">
        <f t="shared" si="71"/>
        <v>292.14300000000003</v>
      </c>
      <c r="AH49" s="87">
        <f t="shared" si="71"/>
        <v>292.81799999999987</v>
      </c>
      <c r="AI49" s="87">
        <f t="shared" si="71"/>
        <v>293.50700000000012</v>
      </c>
      <c r="AJ49" s="87">
        <f t="shared" si="71"/>
        <v>294.22000000000003</v>
      </c>
      <c r="AK49" s="87">
        <f t="shared" si="71"/>
        <v>294.92900000000003</v>
      </c>
      <c r="AL49" s="87">
        <f t="shared" si="71"/>
        <v>295.64899999999994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7.3793350372779912E-2</v>
      </c>
      <c r="N52" s="337">
        <f t="shared" si="73"/>
        <v>8.0593094269073587E-2</v>
      </c>
      <c r="O52" s="337">
        <f t="shared" si="73"/>
        <v>8.3829561967323427E-2</v>
      </c>
      <c r="P52" s="337">
        <f t="shared" si="73"/>
        <v>8.3623562675662275E-2</v>
      </c>
      <c r="Q52" s="337">
        <f t="shared" si="73"/>
        <v>8.2339950638355253E-2</v>
      </c>
      <c r="R52" s="337">
        <f t="shared" si="73"/>
        <v>8.4959105607955124E-2</v>
      </c>
      <c r="S52" s="337">
        <f t="shared" si="73"/>
        <v>8.7987087390943283E-2</v>
      </c>
      <c r="T52" s="337">
        <f t="shared" si="73"/>
        <v>9.0799360115744604E-2</v>
      </c>
      <c r="U52" s="337">
        <f t="shared" si="73"/>
        <v>9.1628678798618177E-2</v>
      </c>
      <c r="V52" s="337">
        <f t="shared" si="73"/>
        <v>9.5196091359614043E-2</v>
      </c>
      <c r="W52" s="337">
        <f t="shared" si="73"/>
        <v>0.10011611648866671</v>
      </c>
      <c r="X52" s="337">
        <f t="shared" si="73"/>
        <v>9.6799113420037844E-2</v>
      </c>
      <c r="Y52" s="337">
        <f t="shared" si="73"/>
        <v>9.7491805058570025E-2</v>
      </c>
      <c r="Z52" s="337">
        <f t="shared" si="73"/>
        <v>9.8220809970601827E-2</v>
      </c>
      <c r="AA52" s="337">
        <f t="shared" si="73"/>
        <v>9.8972322533049994E-2</v>
      </c>
      <c r="AB52" s="337">
        <f t="shared" si="73"/>
        <v>9.9733501629989299E-2</v>
      </c>
      <c r="AC52" s="337">
        <f t="shared" si="73"/>
        <v>0.10049661784514748</v>
      </c>
      <c r="AD52" s="337">
        <f t="shared" si="73"/>
        <v>0.10128443578322527</v>
      </c>
      <c r="AE52" s="337">
        <f t="shared" ref="AE52:AL52" si="74">AE5/AE$49</f>
        <v>0.10211018812086187</v>
      </c>
      <c r="AF52" s="337">
        <f t="shared" si="74"/>
        <v>0.1029494742831132</v>
      </c>
      <c r="AG52" s="337">
        <f t="shared" si="74"/>
        <v>0.10381162458645478</v>
      </c>
      <c r="AH52" s="337">
        <f t="shared" si="74"/>
        <v>0.10466404301430599</v>
      </c>
      <c r="AI52" s="337">
        <f t="shared" si="74"/>
        <v>0.10549247589647737</v>
      </c>
      <c r="AJ52" s="337">
        <f t="shared" si="74"/>
        <v>0.10631789708513828</v>
      </c>
      <c r="AK52" s="337">
        <f t="shared" si="74"/>
        <v>0.10713820933873863</v>
      </c>
      <c r="AL52" s="337">
        <f t="shared" si="74"/>
        <v>0.10814188283594971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4.8279675091201096E-2</v>
      </c>
      <c r="N53" s="336">
        <f t="shared" si="75"/>
        <v>5.2833277951371257E-2</v>
      </c>
      <c r="O53" s="336">
        <f t="shared" si="75"/>
        <v>5.5291243010359661E-2</v>
      </c>
      <c r="P53" s="336">
        <f t="shared" si="75"/>
        <v>5.5572218646012951E-2</v>
      </c>
      <c r="Q53" s="336">
        <f t="shared" si="75"/>
        <v>5.2651234112149392E-2</v>
      </c>
      <c r="R53" s="336">
        <f t="shared" si="75"/>
        <v>5.5595851667793503E-2</v>
      </c>
      <c r="S53" s="336">
        <f t="shared" si="75"/>
        <v>5.9342853651287247E-2</v>
      </c>
      <c r="T53" s="336">
        <f t="shared" si="75"/>
        <v>6.074872291063884E-2</v>
      </c>
      <c r="U53" s="336">
        <f t="shared" si="75"/>
        <v>6.2150628702341504E-2</v>
      </c>
      <c r="V53" s="336">
        <f t="shared" si="75"/>
        <v>6.4005399684367026E-2</v>
      </c>
      <c r="W53" s="336">
        <f t="shared" si="75"/>
        <v>6.8813831956395802E-2</v>
      </c>
      <c r="X53" s="336">
        <f t="shared" si="75"/>
        <v>6.1240034192760383E-2</v>
      </c>
      <c r="Y53" s="336">
        <f t="shared" si="75"/>
        <v>6.1667117787412476E-2</v>
      </c>
      <c r="Z53" s="336">
        <f t="shared" si="75"/>
        <v>6.2047899316993865E-2</v>
      </c>
      <c r="AA53" s="336">
        <f t="shared" si="75"/>
        <v>6.2414188249954407E-2</v>
      </c>
      <c r="AB53" s="336">
        <f t="shared" si="75"/>
        <v>6.2774931300102102E-2</v>
      </c>
      <c r="AC53" s="336">
        <f t="shared" si="75"/>
        <v>6.3143512568802337E-2</v>
      </c>
      <c r="AD53" s="336">
        <f t="shared" si="75"/>
        <v>6.3513225179719288E-2</v>
      </c>
      <c r="AE53" s="336">
        <f t="shared" ref="AE53:AL53" si="76">AE6/AE$49</f>
        <v>6.3906463946648298E-2</v>
      </c>
      <c r="AF53" s="336">
        <f t="shared" si="76"/>
        <v>6.4299655236693704E-2</v>
      </c>
      <c r="AG53" s="336">
        <f t="shared" si="76"/>
        <v>6.4712186187558987E-2</v>
      </c>
      <c r="AH53" s="336">
        <f t="shared" si="76"/>
        <v>6.5112153157729724E-2</v>
      </c>
      <c r="AI53" s="336">
        <f t="shared" si="76"/>
        <v>6.5506047090230043E-2</v>
      </c>
      <c r="AJ53" s="336">
        <f t="shared" si="76"/>
        <v>6.5902085234284355E-2</v>
      </c>
      <c r="AK53" s="336">
        <f t="shared" si="76"/>
        <v>6.6298272971684058E-2</v>
      </c>
      <c r="AL53" s="336">
        <f t="shared" si="76"/>
        <v>6.6710676648736436E-2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2.5513675281578819E-2</v>
      </c>
      <c r="N54" s="336">
        <f t="shared" si="77"/>
        <v>2.775981631770234E-2</v>
      </c>
      <c r="O54" s="336">
        <f t="shared" si="77"/>
        <v>2.8538318956963762E-2</v>
      </c>
      <c r="P54" s="336">
        <f t="shared" si="77"/>
        <v>2.805134402964932E-2</v>
      </c>
      <c r="Q54" s="336">
        <f t="shared" si="77"/>
        <v>2.9688716526205854E-2</v>
      </c>
      <c r="R54" s="336">
        <f t="shared" si="77"/>
        <v>2.9363253940161614E-2</v>
      </c>
      <c r="S54" s="336">
        <f t="shared" si="77"/>
        <v>2.8644233739656032E-2</v>
      </c>
      <c r="T54" s="336">
        <f t="shared" si="77"/>
        <v>3.0050637205105774E-2</v>
      </c>
      <c r="U54" s="336">
        <f t="shared" si="77"/>
        <v>2.9478050096276673E-2</v>
      </c>
      <c r="V54" s="336">
        <f t="shared" si="77"/>
        <v>3.1190691675247011E-2</v>
      </c>
      <c r="W54" s="336">
        <f t="shared" si="77"/>
        <v>3.1302284532270894E-2</v>
      </c>
      <c r="X54" s="336">
        <f t="shared" si="77"/>
        <v>3.5559079227277468E-2</v>
      </c>
      <c r="Y54" s="336">
        <f t="shared" si="77"/>
        <v>3.5824687271157556E-2</v>
      </c>
      <c r="Z54" s="336">
        <f t="shared" si="77"/>
        <v>3.6172910653607955E-2</v>
      </c>
      <c r="AA54" s="336">
        <f t="shared" si="77"/>
        <v>3.6558134283095602E-2</v>
      </c>
      <c r="AB54" s="336">
        <f t="shared" si="77"/>
        <v>3.695857032988719E-2</v>
      </c>
      <c r="AC54" s="336">
        <f t="shared" si="77"/>
        <v>3.7353105276345132E-2</v>
      </c>
      <c r="AD54" s="336">
        <f t="shared" si="77"/>
        <v>3.7771210603505981E-2</v>
      </c>
      <c r="AE54" s="336">
        <f t="shared" ref="AE54:AL54" si="78">AE7/AE$49</f>
        <v>3.8203724174213576E-2</v>
      </c>
      <c r="AF54" s="336">
        <f t="shared" si="78"/>
        <v>3.8649819046419488E-2</v>
      </c>
      <c r="AG54" s="336">
        <f t="shared" si="78"/>
        <v>3.9099438398895792E-2</v>
      </c>
      <c r="AH54" s="336">
        <f t="shared" si="78"/>
        <v>3.9551889856576275E-2</v>
      </c>
      <c r="AI54" s="336">
        <f t="shared" si="78"/>
        <v>3.9986428806247337E-2</v>
      </c>
      <c r="AJ54" s="336">
        <f t="shared" si="78"/>
        <v>4.0415811850853932E-2</v>
      </c>
      <c r="AK54" s="336">
        <f t="shared" si="78"/>
        <v>4.0839936367054568E-2</v>
      </c>
      <c r="AL54" s="336">
        <f t="shared" si="78"/>
        <v>4.1431206187213271E-2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0.17233279209815711</v>
      </c>
      <c r="N56" s="337">
        <f t="shared" si="79"/>
        <v>0.16633508532708499</v>
      </c>
      <c r="O56" s="337">
        <f t="shared" si="79"/>
        <v>0.17305300358438175</v>
      </c>
      <c r="P56" s="337">
        <f t="shared" si="79"/>
        <v>0.17584200104950312</v>
      </c>
      <c r="Q56" s="337">
        <f t="shared" si="79"/>
        <v>0.16699158017046981</v>
      </c>
      <c r="R56" s="337">
        <f t="shared" si="79"/>
        <v>0.16770992080263178</v>
      </c>
      <c r="S56" s="337">
        <f t="shared" si="79"/>
        <v>0.1720675948205054</v>
      </c>
      <c r="T56" s="337">
        <f t="shared" si="79"/>
        <v>0.17125263795582138</v>
      </c>
      <c r="U56" s="337">
        <f t="shared" si="79"/>
        <v>0.17974872432076081</v>
      </c>
      <c r="V56" s="337">
        <f t="shared" si="79"/>
        <v>0.18514155345030511</v>
      </c>
      <c r="W56" s="337">
        <f t="shared" si="79"/>
        <v>0.19721813077573236</v>
      </c>
      <c r="X56" s="337">
        <f t="shared" si="79"/>
        <v>0.20203478698057573</v>
      </c>
      <c r="Y56" s="337">
        <f t="shared" si="79"/>
        <v>0.20354355357522763</v>
      </c>
      <c r="Z56" s="337">
        <f t="shared" si="79"/>
        <v>0.20523010347622495</v>
      </c>
      <c r="AA56" s="337">
        <f t="shared" si="79"/>
        <v>0.20684615366869849</v>
      </c>
      <c r="AB56" s="337">
        <f t="shared" si="79"/>
        <v>0.20843993926881194</v>
      </c>
      <c r="AC56" s="337">
        <f t="shared" si="79"/>
        <v>0.21005187022106298</v>
      </c>
      <c r="AD56" s="337">
        <f t="shared" si="79"/>
        <v>0.21173129456557824</v>
      </c>
      <c r="AE56" s="337">
        <f t="shared" ref="AE56:AL56" si="80">AE9/AE$49</f>
        <v>0.21353090733220079</v>
      </c>
      <c r="AF56" s="337">
        <f t="shared" si="80"/>
        <v>0.21529308091272523</v>
      </c>
      <c r="AG56" s="337">
        <f t="shared" si="80"/>
        <v>0.21712267651891415</v>
      </c>
      <c r="AH56" s="337">
        <f t="shared" si="80"/>
        <v>0.21889574729032249</v>
      </c>
      <c r="AI56" s="337">
        <f t="shared" si="80"/>
        <v>0.22066867006333196</v>
      </c>
      <c r="AJ56" s="337">
        <f t="shared" si="80"/>
        <v>0.22241484616834201</v>
      </c>
      <c r="AK56" s="337">
        <f t="shared" si="80"/>
        <v>0.22419461068067523</v>
      </c>
      <c r="AL56" s="337">
        <f t="shared" si="80"/>
        <v>0.22593786182440909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3.8103961883948857E-2</v>
      </c>
      <c r="N57" s="336">
        <f t="shared" si="81"/>
        <v>3.6129446193794261E-2</v>
      </c>
      <c r="O57" s="336">
        <f t="shared" si="81"/>
        <v>3.9685966413321901E-2</v>
      </c>
      <c r="P57" s="336">
        <f t="shared" si="81"/>
        <v>3.7918008190277359E-2</v>
      </c>
      <c r="Q57" s="336">
        <f t="shared" si="81"/>
        <v>3.919320855601259E-2</v>
      </c>
      <c r="R57" s="336">
        <f t="shared" si="81"/>
        <v>3.8913215101182376E-2</v>
      </c>
      <c r="S57" s="336">
        <f t="shared" si="81"/>
        <v>4.0783252674554807E-2</v>
      </c>
      <c r="T57" s="336">
        <f t="shared" si="81"/>
        <v>4.047554815121477E-2</v>
      </c>
      <c r="U57" s="336">
        <f t="shared" si="81"/>
        <v>4.4073813137536708E-2</v>
      </c>
      <c r="V57" s="336">
        <f t="shared" si="81"/>
        <v>4.5000122504223271E-2</v>
      </c>
      <c r="W57" s="336">
        <f t="shared" si="81"/>
        <v>4.8747701761087642E-2</v>
      </c>
      <c r="X57" s="336">
        <f t="shared" si="81"/>
        <v>4.8955698191595828E-2</v>
      </c>
      <c r="Y57" s="336">
        <f t="shared" si="81"/>
        <v>4.9372270321051757E-2</v>
      </c>
      <c r="Z57" s="336">
        <f t="shared" si="81"/>
        <v>4.9778963790346825E-2</v>
      </c>
      <c r="AA57" s="336">
        <f t="shared" si="81"/>
        <v>5.0215620322075834E-2</v>
      </c>
      <c r="AB57" s="336">
        <f t="shared" si="81"/>
        <v>5.0585695701113653E-2</v>
      </c>
      <c r="AC57" s="336">
        <f t="shared" si="81"/>
        <v>5.0956365007022768E-2</v>
      </c>
      <c r="AD57" s="336">
        <f t="shared" si="81"/>
        <v>5.1350592209370188E-2</v>
      </c>
      <c r="AE57" s="336">
        <f t="shared" ref="AE57:AL57" si="82">AE10/AE$49</f>
        <v>5.1772125584052052E-2</v>
      </c>
      <c r="AF57" s="336">
        <f t="shared" si="82"/>
        <v>5.2156280829431918E-2</v>
      </c>
      <c r="AG57" s="336">
        <f t="shared" si="82"/>
        <v>5.2567163668867448E-2</v>
      </c>
      <c r="AH57" s="336">
        <f t="shared" si="82"/>
        <v>5.2966408782224444E-2</v>
      </c>
      <c r="AI57" s="336">
        <f t="shared" si="82"/>
        <v>5.3386778044661062E-2</v>
      </c>
      <c r="AJ57" s="336">
        <f t="shared" si="82"/>
        <v>5.3774526944798853E-2</v>
      </c>
      <c r="AK57" s="336">
        <f t="shared" si="82"/>
        <v>5.4207323791895051E-2</v>
      </c>
      <c r="AL57" s="336">
        <f t="shared" si="82"/>
        <v>5.4619818907723175E-2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Humber</v>
      </c>
      <c r="L58" s="232" t="str">
        <f>'Occ T3'!A13</f>
        <v>22 Health professionals</v>
      </c>
      <c r="M58" s="336">
        <f t="shared" ref="M58:AD58" si="83">M11/M$49</f>
        <v>3.6562218543267792E-2</v>
      </c>
      <c r="N58" s="336">
        <f t="shared" si="83"/>
        <v>3.9835205368481577E-2</v>
      </c>
      <c r="O58" s="336">
        <f t="shared" si="83"/>
        <v>4.1861274301083683E-2</v>
      </c>
      <c r="P58" s="336">
        <f t="shared" si="83"/>
        <v>4.2170262735815721E-2</v>
      </c>
      <c r="Q58" s="336">
        <f t="shared" si="83"/>
        <v>3.940521016097822E-2</v>
      </c>
      <c r="R58" s="336">
        <f t="shared" si="83"/>
        <v>4.1269005194206301E-2</v>
      </c>
      <c r="S58" s="336">
        <f t="shared" si="83"/>
        <v>4.0934548471919699E-2</v>
      </c>
      <c r="T58" s="336">
        <f t="shared" si="83"/>
        <v>4.1063862412682388E-2</v>
      </c>
      <c r="U58" s="336">
        <f t="shared" si="83"/>
        <v>4.0671515906380129E-2</v>
      </c>
      <c r="V58" s="336">
        <f t="shared" si="83"/>
        <v>4.4228882154773469E-2</v>
      </c>
      <c r="W58" s="336">
        <f t="shared" si="83"/>
        <v>4.428745768396776E-2</v>
      </c>
      <c r="X58" s="336">
        <f t="shared" si="83"/>
        <v>4.5763055473249846E-2</v>
      </c>
      <c r="Y58" s="336">
        <f t="shared" si="83"/>
        <v>4.6199488041198104E-2</v>
      </c>
      <c r="Z58" s="336">
        <f t="shared" si="83"/>
        <v>4.665015358191104E-2</v>
      </c>
      <c r="AA58" s="336">
        <f t="shared" si="83"/>
        <v>4.7026755309973203E-2</v>
      </c>
      <c r="AB58" s="336">
        <f t="shared" si="83"/>
        <v>4.7414901961530802E-2</v>
      </c>
      <c r="AC58" s="336">
        <f t="shared" si="83"/>
        <v>4.7808293020051226E-2</v>
      </c>
      <c r="AD58" s="336">
        <f t="shared" si="83"/>
        <v>4.8202465410663781E-2</v>
      </c>
      <c r="AE58" s="336">
        <f t="shared" ref="AE58:AL58" si="84">AE11/AE$49</f>
        <v>4.8638986933323108E-2</v>
      </c>
      <c r="AF58" s="336">
        <f t="shared" si="84"/>
        <v>4.9044646454350672E-2</v>
      </c>
      <c r="AG58" s="336">
        <f t="shared" si="84"/>
        <v>4.9475734588035516E-2</v>
      </c>
      <c r="AH58" s="336">
        <f t="shared" si="84"/>
        <v>4.9892118784575432E-2</v>
      </c>
      <c r="AI58" s="336">
        <f t="shared" si="84"/>
        <v>5.030325640635494E-2</v>
      </c>
      <c r="AJ58" s="336">
        <f t="shared" si="84"/>
        <v>5.0718702926256812E-2</v>
      </c>
      <c r="AK58" s="336">
        <f t="shared" si="84"/>
        <v>5.1112967284170335E-2</v>
      </c>
      <c r="AL58" s="336">
        <f t="shared" si="84"/>
        <v>5.1481493387601607E-2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4.8110385703018732E-2</v>
      </c>
      <c r="N59" s="336">
        <f t="shared" si="85"/>
        <v>4.3555775051505943E-2</v>
      </c>
      <c r="O59" s="336">
        <f t="shared" si="85"/>
        <v>4.3529588397212667E-2</v>
      </c>
      <c r="P59" s="336">
        <f t="shared" si="85"/>
        <v>4.6144002257142748E-2</v>
      </c>
      <c r="Q59" s="336">
        <f t="shared" si="85"/>
        <v>4.1328197978933973E-2</v>
      </c>
      <c r="R59" s="336">
        <f t="shared" si="85"/>
        <v>4.2795715252729481E-2</v>
      </c>
      <c r="S59" s="336">
        <f t="shared" si="85"/>
        <v>4.0875180112197658E-2</v>
      </c>
      <c r="T59" s="336">
        <f t="shared" si="85"/>
        <v>4.0092918307440474E-2</v>
      </c>
      <c r="U59" s="336">
        <f t="shared" si="85"/>
        <v>4.1411271895041464E-2</v>
      </c>
      <c r="V59" s="336">
        <f t="shared" si="85"/>
        <v>4.2546170372316582E-2</v>
      </c>
      <c r="W59" s="336">
        <f t="shared" si="85"/>
        <v>4.4010558640290472E-2</v>
      </c>
      <c r="X59" s="336">
        <f t="shared" si="85"/>
        <v>4.4095128032794105E-2</v>
      </c>
      <c r="Y59" s="336">
        <f t="shared" si="85"/>
        <v>4.4239593694373407E-2</v>
      </c>
      <c r="Z59" s="336">
        <f t="shared" si="85"/>
        <v>4.4461322276413133E-2</v>
      </c>
      <c r="AA59" s="336">
        <f t="shared" si="85"/>
        <v>4.4655159722138418E-2</v>
      </c>
      <c r="AB59" s="336">
        <f t="shared" si="85"/>
        <v>4.4859304994227883E-2</v>
      </c>
      <c r="AC59" s="336">
        <f t="shared" si="85"/>
        <v>4.5055182325052387E-2</v>
      </c>
      <c r="AD59" s="336">
        <f t="shared" si="85"/>
        <v>4.5270680017921755E-2</v>
      </c>
      <c r="AE59" s="336">
        <f t="shared" ref="AE59:AL59" si="86">AE12/AE$49</f>
        <v>4.5499133446594231E-2</v>
      </c>
      <c r="AF59" s="336">
        <f t="shared" si="86"/>
        <v>4.5763737665917993E-2</v>
      </c>
      <c r="AG59" s="336">
        <f t="shared" si="86"/>
        <v>4.6012222171516834E-2</v>
      </c>
      <c r="AH59" s="336">
        <f t="shared" si="86"/>
        <v>4.6256336807064161E-2</v>
      </c>
      <c r="AI59" s="336">
        <f t="shared" si="86"/>
        <v>4.6500548092701974E-2</v>
      </c>
      <c r="AJ59" s="336">
        <f t="shared" si="86"/>
        <v>4.6752811654582643E-2</v>
      </c>
      <c r="AK59" s="336">
        <f t="shared" si="86"/>
        <v>4.6994718650114932E-2</v>
      </c>
      <c r="AL59" s="336">
        <f t="shared" si="86"/>
        <v>4.7229343753689784E-2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4.9556225967921731E-2</v>
      </c>
      <c r="N60" s="336">
        <f t="shared" si="87"/>
        <v>4.6814658713303217E-2</v>
      </c>
      <c r="O60" s="336">
        <f t="shared" si="87"/>
        <v>4.7976174472763512E-2</v>
      </c>
      <c r="P60" s="336">
        <f t="shared" si="87"/>
        <v>4.9609727866267314E-2</v>
      </c>
      <c r="Q60" s="336">
        <f t="shared" si="87"/>
        <v>4.7064963474545037E-2</v>
      </c>
      <c r="R60" s="336">
        <f t="shared" si="87"/>
        <v>4.4731985254513607E-2</v>
      </c>
      <c r="S60" s="336">
        <f t="shared" si="87"/>
        <v>4.9474613561833226E-2</v>
      </c>
      <c r="T60" s="336">
        <f t="shared" si="87"/>
        <v>4.9620309084483748E-2</v>
      </c>
      <c r="U60" s="336">
        <f t="shared" si="87"/>
        <v>5.3592123381802532E-2</v>
      </c>
      <c r="V60" s="336">
        <f t="shared" si="87"/>
        <v>5.3366378418991778E-2</v>
      </c>
      <c r="W60" s="336">
        <f t="shared" si="87"/>
        <v>6.0172412690386479E-2</v>
      </c>
      <c r="X60" s="336">
        <f t="shared" si="87"/>
        <v>6.3220905282935932E-2</v>
      </c>
      <c r="Y60" s="336">
        <f t="shared" si="87"/>
        <v>6.3732201518604384E-2</v>
      </c>
      <c r="Z60" s="336">
        <f t="shared" si="87"/>
        <v>6.4339663827553947E-2</v>
      </c>
      <c r="AA60" s="336">
        <f t="shared" si="87"/>
        <v>6.4948618314511028E-2</v>
      </c>
      <c r="AB60" s="336">
        <f t="shared" si="87"/>
        <v>6.5580036611939577E-2</v>
      </c>
      <c r="AC60" s="336">
        <f t="shared" si="87"/>
        <v>6.6232029868936587E-2</v>
      </c>
      <c r="AD60" s="336">
        <f t="shared" si="87"/>
        <v>6.6907556927622513E-2</v>
      </c>
      <c r="AE60" s="336">
        <f t="shared" ref="AE60:AL60" si="88">AE13/AE$49</f>
        <v>6.7620661368231375E-2</v>
      </c>
      <c r="AF60" s="336">
        <f t="shared" si="88"/>
        <v>6.8328415963024636E-2</v>
      </c>
      <c r="AG60" s="336">
        <f t="shared" si="88"/>
        <v>6.9067556090494364E-2</v>
      </c>
      <c r="AH60" s="336">
        <f t="shared" si="88"/>
        <v>6.9780882916458467E-2</v>
      </c>
      <c r="AI60" s="336">
        <f t="shared" si="88"/>
        <v>7.0478087519613972E-2</v>
      </c>
      <c r="AJ60" s="336">
        <f t="shared" si="88"/>
        <v>7.116880464270367E-2</v>
      </c>
      <c r="AK60" s="336">
        <f t="shared" si="88"/>
        <v>7.1879600954494888E-2</v>
      </c>
      <c r="AL60" s="336">
        <f t="shared" si="88"/>
        <v>7.2607205775394507E-2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0.10783710948044282</v>
      </c>
      <c r="N62" s="337">
        <f t="shared" si="89"/>
        <v>0.10739850887941234</v>
      </c>
      <c r="O62" s="337">
        <f t="shared" si="89"/>
        <v>0.11315109664838782</v>
      </c>
      <c r="P62" s="337">
        <f t="shared" si="89"/>
        <v>0.11016286256711458</v>
      </c>
      <c r="Q62" s="337">
        <f t="shared" si="89"/>
        <v>0.10850245354434428</v>
      </c>
      <c r="R62" s="337">
        <f t="shared" si="89"/>
        <v>0.10608327820233035</v>
      </c>
      <c r="S62" s="337">
        <f t="shared" si="89"/>
        <v>0.10941653135328996</v>
      </c>
      <c r="T62" s="337">
        <f t="shared" si="89"/>
        <v>0.11051908097753903</v>
      </c>
      <c r="U62" s="337">
        <f t="shared" si="89"/>
        <v>0.11425244509770996</v>
      </c>
      <c r="V62" s="337">
        <f t="shared" si="89"/>
        <v>0.11335761673875683</v>
      </c>
      <c r="W62" s="337">
        <f t="shared" si="89"/>
        <v>0.12195438380746762</v>
      </c>
      <c r="X62" s="337">
        <f t="shared" si="89"/>
        <v>0.11461639729116133</v>
      </c>
      <c r="Y62" s="337">
        <f t="shared" si="89"/>
        <v>0.11496188659595656</v>
      </c>
      <c r="Z62" s="337">
        <f t="shared" si="89"/>
        <v>0.11549092671518101</v>
      </c>
      <c r="AA62" s="337">
        <f t="shared" si="89"/>
        <v>0.11602778466788753</v>
      </c>
      <c r="AB62" s="337">
        <f t="shared" si="89"/>
        <v>0.11656380190765647</v>
      </c>
      <c r="AC62" s="337">
        <f t="shared" si="89"/>
        <v>0.11713421945614329</v>
      </c>
      <c r="AD62" s="337">
        <f t="shared" si="89"/>
        <v>0.11770637370017741</v>
      </c>
      <c r="AE62" s="337">
        <f t="shared" ref="AE62:AL62" si="90">AE15/AE$49</f>
        <v>0.11832887163183234</v>
      </c>
      <c r="AF62" s="337">
        <f t="shared" si="90"/>
        <v>0.1189269915363652</v>
      </c>
      <c r="AG62" s="337">
        <f t="shared" si="90"/>
        <v>0.11956239259451429</v>
      </c>
      <c r="AH62" s="337">
        <f t="shared" si="90"/>
        <v>0.12015499572990326</v>
      </c>
      <c r="AI62" s="337">
        <f t="shared" si="90"/>
        <v>0.120737344627756</v>
      </c>
      <c r="AJ62" s="337">
        <f t="shared" si="90"/>
        <v>0.12128492949934423</v>
      </c>
      <c r="AK62" s="337">
        <f t="shared" si="90"/>
        <v>0.12188616690396278</v>
      </c>
      <c r="AL62" s="337">
        <f t="shared" si="90"/>
        <v>0.12247873677956327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1.7008648491117388E-2</v>
      </c>
      <c r="N63" s="336">
        <f t="shared" si="91"/>
        <v>1.6563011834773607E-2</v>
      </c>
      <c r="O63" s="336">
        <f t="shared" si="91"/>
        <v>1.7985354639566336E-2</v>
      </c>
      <c r="P63" s="336">
        <f t="shared" si="91"/>
        <v>1.7852759377669728E-2</v>
      </c>
      <c r="Q63" s="336">
        <f t="shared" si="91"/>
        <v>1.6214500809344223E-2</v>
      </c>
      <c r="R63" s="336">
        <f t="shared" si="91"/>
        <v>1.5661554917536034E-2</v>
      </c>
      <c r="S63" s="336">
        <f t="shared" si="91"/>
        <v>1.6238152263342381E-2</v>
      </c>
      <c r="T63" s="336">
        <f t="shared" si="91"/>
        <v>1.8277546506043851E-2</v>
      </c>
      <c r="U63" s="336">
        <f t="shared" si="91"/>
        <v>1.8875401698250447E-2</v>
      </c>
      <c r="V63" s="336">
        <f t="shared" si="91"/>
        <v>1.8195108522740672E-2</v>
      </c>
      <c r="W63" s="336">
        <f t="shared" si="91"/>
        <v>2.0332415266351777E-2</v>
      </c>
      <c r="X63" s="336">
        <f t="shared" si="91"/>
        <v>1.7197841819969795E-2</v>
      </c>
      <c r="Y63" s="336">
        <f t="shared" si="91"/>
        <v>1.7276253269657541E-2</v>
      </c>
      <c r="Z63" s="336">
        <f t="shared" si="91"/>
        <v>1.7326954971589873E-2</v>
      </c>
      <c r="AA63" s="336">
        <f t="shared" si="91"/>
        <v>1.7375622241664002E-2</v>
      </c>
      <c r="AB63" s="336">
        <f t="shared" si="91"/>
        <v>1.7417025096980725E-2</v>
      </c>
      <c r="AC63" s="336">
        <f t="shared" si="91"/>
        <v>1.7480449932598972E-2</v>
      </c>
      <c r="AD63" s="336">
        <f t="shared" si="91"/>
        <v>1.7532711442378134E-2</v>
      </c>
      <c r="AE63" s="336">
        <f t="shared" ref="AE63:AL63" si="92">AE16/AE$49</f>
        <v>1.7597065843351422E-2</v>
      </c>
      <c r="AF63" s="336">
        <f t="shared" si="92"/>
        <v>1.7649845996499613E-2</v>
      </c>
      <c r="AG63" s="336">
        <f t="shared" si="92"/>
        <v>1.7718934687482587E-2</v>
      </c>
      <c r="AH63" s="336">
        <f t="shared" si="92"/>
        <v>1.7780009861125049E-2</v>
      </c>
      <c r="AI63" s="336">
        <f t="shared" si="92"/>
        <v>1.7856465284793371E-2</v>
      </c>
      <c r="AJ63" s="336">
        <f t="shared" si="92"/>
        <v>1.7910591794215499E-2</v>
      </c>
      <c r="AK63" s="336">
        <f t="shared" si="92"/>
        <v>1.7983853526890806E-2</v>
      </c>
      <c r="AL63" s="336">
        <f t="shared" si="92"/>
        <v>1.8036009038355887E-2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1.4263633989284251E-2</v>
      </c>
      <c r="N64" s="336">
        <f t="shared" si="93"/>
        <v>1.7874967479094384E-2</v>
      </c>
      <c r="O64" s="336">
        <f t="shared" si="93"/>
        <v>1.8216190029008365E-2</v>
      </c>
      <c r="P64" s="336">
        <f t="shared" si="93"/>
        <v>1.7422449488104078E-2</v>
      </c>
      <c r="Q64" s="336">
        <f t="shared" si="93"/>
        <v>1.6695076924952108E-2</v>
      </c>
      <c r="R64" s="336">
        <f t="shared" si="93"/>
        <v>1.7261183651205828E-2</v>
      </c>
      <c r="S64" s="336">
        <f t="shared" si="93"/>
        <v>1.6969818445176373E-2</v>
      </c>
      <c r="T64" s="336">
        <f t="shared" si="93"/>
        <v>1.6336651699694407E-2</v>
      </c>
      <c r="U64" s="336">
        <f t="shared" si="93"/>
        <v>1.767380888782762E-2</v>
      </c>
      <c r="V64" s="336">
        <f t="shared" si="93"/>
        <v>1.8121461139708715E-2</v>
      </c>
      <c r="W64" s="336">
        <f t="shared" si="93"/>
        <v>1.8563451481489971E-2</v>
      </c>
      <c r="X64" s="336">
        <f t="shared" si="93"/>
        <v>1.7924877346563155E-2</v>
      </c>
      <c r="Y64" s="336">
        <f t="shared" si="93"/>
        <v>1.8088004947442466E-2</v>
      </c>
      <c r="Z64" s="336">
        <f t="shared" si="93"/>
        <v>1.8262890985897742E-2</v>
      </c>
      <c r="AA64" s="336">
        <f t="shared" si="93"/>
        <v>1.8407391611784101E-2</v>
      </c>
      <c r="AB64" s="336">
        <f t="shared" si="93"/>
        <v>1.8556891410975534E-2</v>
      </c>
      <c r="AC64" s="336">
        <f t="shared" si="93"/>
        <v>1.8707686988872659E-2</v>
      </c>
      <c r="AD64" s="336">
        <f t="shared" si="93"/>
        <v>1.8876532914066487E-2</v>
      </c>
      <c r="AE64" s="336">
        <f t="shared" ref="AE64:AL64" si="94">AE17/AE$49</f>
        <v>1.904557578892016E-2</v>
      </c>
      <c r="AF64" s="336">
        <f t="shared" si="94"/>
        <v>1.9223293954513943E-2</v>
      </c>
      <c r="AG64" s="336">
        <f t="shared" si="94"/>
        <v>1.9401060068791984E-2</v>
      </c>
      <c r="AH64" s="336">
        <f t="shared" si="94"/>
        <v>1.958145751938499E-2</v>
      </c>
      <c r="AI64" s="336">
        <f t="shared" si="94"/>
        <v>1.9749383156269014E-2</v>
      </c>
      <c r="AJ64" s="336">
        <f t="shared" si="94"/>
        <v>1.9915198081740176E-2</v>
      </c>
      <c r="AK64" s="336">
        <f t="shared" si="94"/>
        <v>2.0083628720264861E-2</v>
      </c>
      <c r="AL64" s="336">
        <f t="shared" si="94"/>
        <v>2.0262378525852394E-2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1.4351666672402306E-2</v>
      </c>
      <c r="N65" s="336">
        <f t="shared" si="95"/>
        <v>1.5502444228113232E-2</v>
      </c>
      <c r="O65" s="336">
        <f t="shared" si="95"/>
        <v>1.6052538828232897E-2</v>
      </c>
      <c r="P65" s="336">
        <f t="shared" si="95"/>
        <v>1.4091854810204826E-2</v>
      </c>
      <c r="Q65" s="336">
        <f t="shared" si="95"/>
        <v>1.4005228585882306E-2</v>
      </c>
      <c r="R65" s="336">
        <f t="shared" si="95"/>
        <v>1.2614266767029115E-2</v>
      </c>
      <c r="S65" s="336">
        <f t="shared" si="95"/>
        <v>1.3023080304627286E-2</v>
      </c>
      <c r="T65" s="336">
        <f t="shared" si="95"/>
        <v>1.2026359421603324E-2</v>
      </c>
      <c r="U65" s="336">
        <f t="shared" si="95"/>
        <v>1.2338342768525509E-2</v>
      </c>
      <c r="V65" s="336">
        <f t="shared" si="95"/>
        <v>1.1851328295365886E-2</v>
      </c>
      <c r="W65" s="336">
        <f t="shared" si="95"/>
        <v>1.285060177036481E-2</v>
      </c>
      <c r="X65" s="336">
        <f t="shared" si="95"/>
        <v>1.4363436591128728E-2</v>
      </c>
      <c r="Y65" s="336">
        <f t="shared" si="95"/>
        <v>1.451688532160365E-2</v>
      </c>
      <c r="Z65" s="336">
        <f t="shared" si="95"/>
        <v>1.4659684223593442E-2</v>
      </c>
      <c r="AA65" s="336">
        <f t="shared" si="95"/>
        <v>1.4792171618009942E-2</v>
      </c>
      <c r="AB65" s="336">
        <f t="shared" si="95"/>
        <v>1.4944444197855714E-2</v>
      </c>
      <c r="AC65" s="336">
        <f t="shared" si="95"/>
        <v>1.5107349852413479E-2</v>
      </c>
      <c r="AD65" s="336">
        <f t="shared" si="95"/>
        <v>1.5263930397665142E-2</v>
      </c>
      <c r="AE65" s="336">
        <f t="shared" ref="AE65:AL65" si="96">AE18/AE$49</f>
        <v>1.5421021770287997E-2</v>
      </c>
      <c r="AF65" s="336">
        <f t="shared" si="96"/>
        <v>1.5576403932621921E-2</v>
      </c>
      <c r="AG65" s="336">
        <f t="shared" si="96"/>
        <v>1.5720880455604495E-2</v>
      </c>
      <c r="AH65" s="336">
        <f t="shared" si="96"/>
        <v>1.58749600952139E-2</v>
      </c>
      <c r="AI65" s="336">
        <f t="shared" si="96"/>
        <v>1.6042808043904285E-2</v>
      </c>
      <c r="AJ65" s="336">
        <f t="shared" si="96"/>
        <v>1.6206636036503751E-2</v>
      </c>
      <c r="AK65" s="336">
        <f t="shared" si="96"/>
        <v>1.6363485259927184E-2</v>
      </c>
      <c r="AL65" s="336">
        <f t="shared" si="96"/>
        <v>1.6520445301220796E-2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1.1209425259028273E-2</v>
      </c>
      <c r="N66" s="336">
        <f t="shared" si="97"/>
        <v>1.0410017156569418E-2</v>
      </c>
      <c r="O66" s="336">
        <f t="shared" si="97"/>
        <v>1.145619086898951E-2</v>
      </c>
      <c r="P66" s="336">
        <f t="shared" si="97"/>
        <v>1.1443811003131065E-2</v>
      </c>
      <c r="Q66" s="336">
        <f t="shared" si="97"/>
        <v>1.1807538653459047E-2</v>
      </c>
      <c r="R66" s="336">
        <f t="shared" si="97"/>
        <v>1.1882717851230436E-2</v>
      </c>
      <c r="S66" s="336">
        <f t="shared" si="97"/>
        <v>1.3290982970740316E-2</v>
      </c>
      <c r="T66" s="336">
        <f t="shared" si="97"/>
        <v>1.3602310637845559E-2</v>
      </c>
      <c r="U66" s="336">
        <f t="shared" si="97"/>
        <v>1.4568371389355496E-2</v>
      </c>
      <c r="V66" s="336">
        <f t="shared" si="97"/>
        <v>1.4022506843419876E-2</v>
      </c>
      <c r="W66" s="336">
        <f t="shared" si="97"/>
        <v>1.4997651896482464E-2</v>
      </c>
      <c r="X66" s="336">
        <f t="shared" si="97"/>
        <v>1.3599304344337027E-2</v>
      </c>
      <c r="Y66" s="336">
        <f t="shared" si="97"/>
        <v>1.3395476635361505E-2</v>
      </c>
      <c r="Z66" s="336">
        <f t="shared" si="97"/>
        <v>1.3403629008692575E-2</v>
      </c>
      <c r="AA66" s="336">
        <f t="shared" si="97"/>
        <v>1.3493385612984731E-2</v>
      </c>
      <c r="AB66" s="336">
        <f t="shared" si="97"/>
        <v>1.358714126020218E-2</v>
      </c>
      <c r="AC66" s="336">
        <f t="shared" si="97"/>
        <v>1.3671758928290888E-2</v>
      </c>
      <c r="AD66" s="336">
        <f t="shared" si="97"/>
        <v>1.3760864820717904E-2</v>
      </c>
      <c r="AE66" s="336">
        <f t="shared" ref="AE66:AL66" si="98">AE19/AE$49</f>
        <v>1.3853395691217667E-2</v>
      </c>
      <c r="AF66" s="336">
        <f t="shared" si="98"/>
        <v>1.3951312022599674E-2</v>
      </c>
      <c r="AG66" s="336">
        <f t="shared" si="98"/>
        <v>1.4053097619321055E-2</v>
      </c>
      <c r="AH66" s="336">
        <f t="shared" si="98"/>
        <v>1.4133860515180632E-2</v>
      </c>
      <c r="AI66" s="336">
        <f t="shared" si="98"/>
        <v>1.4188052178796701E-2</v>
      </c>
      <c r="AJ66" s="336">
        <f t="shared" si="98"/>
        <v>1.423588974257404E-2</v>
      </c>
      <c r="AK66" s="336">
        <f t="shared" si="98"/>
        <v>1.4286272005797608E-2</v>
      </c>
      <c r="AL66" s="336">
        <f t="shared" si="98"/>
        <v>1.4367726261962723E-2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5.1003735068610612E-2</v>
      </c>
      <c r="N67" s="336">
        <f t="shared" si="99"/>
        <v>4.7048068180861692E-2</v>
      </c>
      <c r="O67" s="336">
        <f t="shared" si="99"/>
        <v>4.9440822282590724E-2</v>
      </c>
      <c r="P67" s="336">
        <f t="shared" si="99"/>
        <v>4.9351987888004885E-2</v>
      </c>
      <c r="Q67" s="336">
        <f t="shared" si="99"/>
        <v>4.9780108570706583E-2</v>
      </c>
      <c r="R67" s="336">
        <f t="shared" si="99"/>
        <v>4.8663555015328944E-2</v>
      </c>
      <c r="S67" s="336">
        <f t="shared" si="99"/>
        <v>4.9894497369403594E-2</v>
      </c>
      <c r="T67" s="336">
        <f t="shared" si="99"/>
        <v>5.02762127123519E-2</v>
      </c>
      <c r="U67" s="336">
        <f t="shared" si="99"/>
        <v>5.0796520353750874E-2</v>
      </c>
      <c r="V67" s="336">
        <f t="shared" si="99"/>
        <v>5.1167211937521689E-2</v>
      </c>
      <c r="W67" s="336">
        <f t="shared" si="99"/>
        <v>5.5210263392778597E-2</v>
      </c>
      <c r="X67" s="336">
        <f t="shared" si="99"/>
        <v>5.1530937189162622E-2</v>
      </c>
      <c r="Y67" s="336">
        <f t="shared" si="99"/>
        <v>5.1685266421891397E-2</v>
      </c>
      <c r="Z67" s="336">
        <f t="shared" si="99"/>
        <v>5.1837767525407391E-2</v>
      </c>
      <c r="AA67" s="336">
        <f t="shared" si="99"/>
        <v>5.1959213583444741E-2</v>
      </c>
      <c r="AB67" s="336">
        <f t="shared" si="99"/>
        <v>5.2058299941642329E-2</v>
      </c>
      <c r="AC67" s="336">
        <f t="shared" si="99"/>
        <v>5.2166973753967297E-2</v>
      </c>
      <c r="AD67" s="336">
        <f t="shared" si="99"/>
        <v>5.2272334125349741E-2</v>
      </c>
      <c r="AE67" s="336">
        <f t="shared" ref="AE67:AL67" si="100">AE20/AE$49</f>
        <v>5.2411812538055089E-2</v>
      </c>
      <c r="AF67" s="336">
        <f t="shared" si="100"/>
        <v>5.252613563013004E-2</v>
      </c>
      <c r="AG67" s="336">
        <f t="shared" si="100"/>
        <v>5.2668419763314163E-2</v>
      </c>
      <c r="AH67" s="336">
        <f t="shared" si="100"/>
        <v>5.2784707738998723E-2</v>
      </c>
      <c r="AI67" s="336">
        <f t="shared" si="100"/>
        <v>5.290063596399263E-2</v>
      </c>
      <c r="AJ67" s="336">
        <f t="shared" si="100"/>
        <v>5.3016613844310764E-2</v>
      </c>
      <c r="AK67" s="336">
        <f t="shared" si="100"/>
        <v>5.3168927391082331E-2</v>
      </c>
      <c r="AL67" s="336">
        <f t="shared" si="100"/>
        <v>5.3292177652171459E-2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0.12740776876651441</v>
      </c>
      <c r="N69" s="337">
        <f t="shared" si="101"/>
        <v>0.12629013605749137</v>
      </c>
      <c r="O69" s="337">
        <f t="shared" si="101"/>
        <v>0.12870871337625897</v>
      </c>
      <c r="P69" s="337">
        <f t="shared" si="101"/>
        <v>0.12757497719921868</v>
      </c>
      <c r="Q69" s="337">
        <f t="shared" si="101"/>
        <v>0.127828563421648</v>
      </c>
      <c r="R69" s="337">
        <f t="shared" si="101"/>
        <v>0.12382191053665899</v>
      </c>
      <c r="S69" s="337">
        <f t="shared" si="101"/>
        <v>0.11917025679266433</v>
      </c>
      <c r="T69" s="337">
        <f t="shared" si="101"/>
        <v>0.12007268419863094</v>
      </c>
      <c r="U69" s="337">
        <f t="shared" si="101"/>
        <v>0.11853066753143666</v>
      </c>
      <c r="V69" s="337">
        <f t="shared" si="101"/>
        <v>0.11334458393525368</v>
      </c>
      <c r="W69" s="337">
        <f t="shared" si="101"/>
        <v>0.12050523271614419</v>
      </c>
      <c r="X69" s="337">
        <f t="shared" si="101"/>
        <v>0.11554685531985538</v>
      </c>
      <c r="Y69" s="337">
        <f t="shared" si="101"/>
        <v>0.11528707620842349</v>
      </c>
      <c r="Z69" s="337">
        <f t="shared" si="101"/>
        <v>0.1147959266577032</v>
      </c>
      <c r="AA69" s="337">
        <f t="shared" si="101"/>
        <v>0.1142656759215764</v>
      </c>
      <c r="AB69" s="337">
        <f t="shared" si="101"/>
        <v>0.1136285977444379</v>
      </c>
      <c r="AC69" s="337">
        <f t="shared" si="101"/>
        <v>0.11290651832152815</v>
      </c>
      <c r="AD69" s="337">
        <f t="shared" si="101"/>
        <v>0.11210843239136607</v>
      </c>
      <c r="AE69" s="337">
        <f t="shared" ref="AE69:AL69" si="102">AE22/AE$49</f>
        <v>0.11115244358287366</v>
      </c>
      <c r="AF69" s="337">
        <f t="shared" si="102"/>
        <v>0.11015437013577103</v>
      </c>
      <c r="AG69" s="337">
        <f t="shared" si="102"/>
        <v>0.10906573789825846</v>
      </c>
      <c r="AH69" s="337">
        <f t="shared" si="102"/>
        <v>0.10813269345852572</v>
      </c>
      <c r="AI69" s="337">
        <f t="shared" si="102"/>
        <v>0.1071781365945076</v>
      </c>
      <c r="AJ69" s="337">
        <f t="shared" si="102"/>
        <v>0.10620246217593853</v>
      </c>
      <c r="AK69" s="337">
        <f t="shared" si="102"/>
        <v>0.10523009353495977</v>
      </c>
      <c r="AL69" s="337">
        <f t="shared" si="102"/>
        <v>0.10383542443043453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9.8874758341185254E-2</v>
      </c>
      <c r="N70" s="336">
        <f t="shared" si="103"/>
        <v>0.10032327560544338</v>
      </c>
      <c r="O70" s="336">
        <f t="shared" si="103"/>
        <v>0.10320096800970403</v>
      </c>
      <c r="P70" s="336">
        <f t="shared" si="103"/>
        <v>0.10038779501372183</v>
      </c>
      <c r="Q70" s="336">
        <f t="shared" si="103"/>
        <v>0.10143334323433816</v>
      </c>
      <c r="R70" s="336">
        <f t="shared" si="103"/>
        <v>9.9545792565195662E-2</v>
      </c>
      <c r="S70" s="336">
        <f t="shared" si="103"/>
        <v>9.6251856550551532E-2</v>
      </c>
      <c r="T70" s="336">
        <f t="shared" si="103"/>
        <v>9.7139197910090472E-2</v>
      </c>
      <c r="U70" s="336">
        <f t="shared" si="103"/>
        <v>9.5138462561108708E-2</v>
      </c>
      <c r="V70" s="336">
        <f t="shared" si="103"/>
        <v>9.2384412163560983E-2</v>
      </c>
      <c r="W70" s="336">
        <f t="shared" si="103"/>
        <v>9.9661901151432586E-2</v>
      </c>
      <c r="X70" s="336">
        <f t="shared" si="103"/>
        <v>9.2251078143202478E-2</v>
      </c>
      <c r="Y70" s="336">
        <f t="shared" si="103"/>
        <v>9.216148833970178E-2</v>
      </c>
      <c r="Z70" s="336">
        <f t="shared" si="103"/>
        <v>9.1881813442579174E-2</v>
      </c>
      <c r="AA70" s="336">
        <f t="shared" si="103"/>
        <v>9.1547075512583037E-2</v>
      </c>
      <c r="AB70" s="336">
        <f t="shared" si="103"/>
        <v>9.1213164125564614E-2</v>
      </c>
      <c r="AC70" s="336">
        <f t="shared" si="103"/>
        <v>9.0837117151958149E-2</v>
      </c>
      <c r="AD70" s="336">
        <f t="shared" si="103"/>
        <v>9.0479041154786402E-2</v>
      </c>
      <c r="AE70" s="336">
        <f t="shared" ref="AE70:AL70" si="104">AE23/AE$49</f>
        <v>9.0078860620509613E-2</v>
      </c>
      <c r="AF70" s="336">
        <f t="shared" si="104"/>
        <v>8.9686463205505579E-2</v>
      </c>
      <c r="AG70" s="336">
        <f t="shared" si="104"/>
        <v>8.9218658453566524E-2</v>
      </c>
      <c r="AH70" s="336">
        <f t="shared" si="104"/>
        <v>8.8711983362105382E-2</v>
      </c>
      <c r="AI70" s="336">
        <f t="shared" si="104"/>
        <v>8.8194000279067791E-2</v>
      </c>
      <c r="AJ70" s="336">
        <f t="shared" si="104"/>
        <v>8.7616870578819117E-2</v>
      </c>
      <c r="AK70" s="336">
        <f t="shared" si="104"/>
        <v>8.6974532843628424E-2</v>
      </c>
      <c r="AL70" s="336">
        <f t="shared" si="104"/>
        <v>8.6334114792748592E-2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2.8533010425329179E-2</v>
      </c>
      <c r="N71" s="336">
        <f t="shared" si="105"/>
        <v>2.5966860452048005E-2</v>
      </c>
      <c r="O71" s="336">
        <f t="shared" si="105"/>
        <v>2.5507745366554927E-2</v>
      </c>
      <c r="P71" s="336">
        <f t="shared" si="105"/>
        <v>2.7187182185496858E-2</v>
      </c>
      <c r="Q71" s="336">
        <f t="shared" si="105"/>
        <v>2.6395220187309828E-2</v>
      </c>
      <c r="R71" s="336">
        <f t="shared" si="105"/>
        <v>2.4276117971463326E-2</v>
      </c>
      <c r="S71" s="336">
        <f t="shared" si="105"/>
        <v>2.2918400242112783E-2</v>
      </c>
      <c r="T71" s="336">
        <f t="shared" si="105"/>
        <v>2.2933486288540465E-2</v>
      </c>
      <c r="U71" s="336">
        <f t="shared" si="105"/>
        <v>2.339220497032796E-2</v>
      </c>
      <c r="V71" s="336">
        <f t="shared" si="105"/>
        <v>2.0960171771692685E-2</v>
      </c>
      <c r="W71" s="336">
        <f t="shared" si="105"/>
        <v>2.08433315647116E-2</v>
      </c>
      <c r="X71" s="336">
        <f t="shared" si="105"/>
        <v>2.3295777176652894E-2</v>
      </c>
      <c r="Y71" s="336">
        <f t="shared" si="105"/>
        <v>2.3125587868721719E-2</v>
      </c>
      <c r="Z71" s="336">
        <f t="shared" si="105"/>
        <v>2.291411321512404E-2</v>
      </c>
      <c r="AA71" s="336">
        <f t="shared" si="105"/>
        <v>2.2718600408993352E-2</v>
      </c>
      <c r="AB71" s="336">
        <f t="shared" si="105"/>
        <v>2.2415433618873278E-2</v>
      </c>
      <c r="AC71" s="336">
        <f t="shared" si="105"/>
        <v>2.206940116957001E-2</v>
      </c>
      <c r="AD71" s="336">
        <f t="shared" si="105"/>
        <v>2.1629391236579674E-2</v>
      </c>
      <c r="AE71" s="336">
        <f t="shared" ref="AE71:AL71" si="106">AE24/AE$49</f>
        <v>2.1073582962364033E-2</v>
      </c>
      <c r="AF71" s="336">
        <f t="shared" si="106"/>
        <v>2.0467906930265456E-2</v>
      </c>
      <c r="AG71" s="336">
        <f t="shared" si="106"/>
        <v>1.9847079444691947E-2</v>
      </c>
      <c r="AH71" s="336">
        <f t="shared" si="106"/>
        <v>1.9420710096420338E-2</v>
      </c>
      <c r="AI71" s="336">
        <f t="shared" si="106"/>
        <v>1.8984136315439808E-2</v>
      </c>
      <c r="AJ71" s="336">
        <f t="shared" si="106"/>
        <v>1.8585591597119405E-2</v>
      </c>
      <c r="AK71" s="336">
        <f t="shared" si="106"/>
        <v>1.8255560691331343E-2</v>
      </c>
      <c r="AL71" s="336">
        <f t="shared" si="106"/>
        <v>1.7501309637685945E-2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0.11800070512503054</v>
      </c>
      <c r="N73" s="337">
        <f t="shared" si="107"/>
        <v>0.12338599685098489</v>
      </c>
      <c r="O73" s="337">
        <f t="shared" si="107"/>
        <v>0.1195024629200413</v>
      </c>
      <c r="P73" s="337">
        <f t="shared" si="107"/>
        <v>0.11688450388421434</v>
      </c>
      <c r="Q73" s="337">
        <f t="shared" si="107"/>
        <v>0.1246270644896223</v>
      </c>
      <c r="R73" s="337">
        <f t="shared" si="107"/>
        <v>0.12373060007447936</v>
      </c>
      <c r="S73" s="337">
        <f t="shared" si="107"/>
        <v>0.11287611568808398</v>
      </c>
      <c r="T73" s="337">
        <f t="shared" si="107"/>
        <v>0.11530770717719667</v>
      </c>
      <c r="U73" s="337">
        <f t="shared" si="107"/>
        <v>0.11161794102165457</v>
      </c>
      <c r="V73" s="337">
        <f t="shared" si="107"/>
        <v>0.11509872682314286</v>
      </c>
      <c r="W73" s="337">
        <f t="shared" si="107"/>
        <v>0.10337371528707319</v>
      </c>
      <c r="X73" s="337">
        <f t="shared" si="107"/>
        <v>0.1045217440676668</v>
      </c>
      <c r="Y73" s="337">
        <f t="shared" si="107"/>
        <v>0.10350989516413663</v>
      </c>
      <c r="Z73" s="337">
        <f t="shared" si="107"/>
        <v>0.10214109241846669</v>
      </c>
      <c r="AA73" s="337">
        <f t="shared" si="107"/>
        <v>0.10099280659759276</v>
      </c>
      <c r="AB73" s="337">
        <f t="shared" si="107"/>
        <v>0.10000727962421418</v>
      </c>
      <c r="AC73" s="337">
        <f t="shared" si="107"/>
        <v>9.9074541958493648E-2</v>
      </c>
      <c r="AD73" s="337">
        <f t="shared" si="107"/>
        <v>9.8104551307661395E-2</v>
      </c>
      <c r="AE73" s="337">
        <f t="shared" ref="AE73:AL73" si="108">AE26/AE$49</f>
        <v>9.7140616126980731E-2</v>
      </c>
      <c r="AF73" s="337">
        <f t="shared" si="108"/>
        <v>9.6201764394545683E-2</v>
      </c>
      <c r="AG73" s="337">
        <f t="shared" si="108"/>
        <v>9.5255436552484349E-2</v>
      </c>
      <c r="AH73" s="337">
        <f t="shared" si="108"/>
        <v>9.4309596039274302E-2</v>
      </c>
      <c r="AI73" s="337">
        <f t="shared" si="108"/>
        <v>9.3374888030368711E-2</v>
      </c>
      <c r="AJ73" s="337">
        <f t="shared" si="108"/>
        <v>9.2442135145315157E-2</v>
      </c>
      <c r="AK73" s="337">
        <f t="shared" si="108"/>
        <v>9.1485797890559051E-2</v>
      </c>
      <c r="AL73" s="337">
        <f t="shared" si="108"/>
        <v>9.0630864506242623E-2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1.4834227778216486E-2</v>
      </c>
      <c r="N74" s="336">
        <f t="shared" si="109"/>
        <v>1.7630131345968022E-2</v>
      </c>
      <c r="O74" s="336">
        <f t="shared" si="109"/>
        <v>1.8406579848927729E-2</v>
      </c>
      <c r="P74" s="336">
        <f t="shared" si="109"/>
        <v>1.6805196472213582E-2</v>
      </c>
      <c r="Q74" s="336">
        <f t="shared" si="109"/>
        <v>1.688757735365734E-2</v>
      </c>
      <c r="R74" s="336">
        <f t="shared" si="109"/>
        <v>1.6530574409183044E-2</v>
      </c>
      <c r="S74" s="336">
        <f t="shared" si="109"/>
        <v>1.4431577862899714E-2</v>
      </c>
      <c r="T74" s="336">
        <f t="shared" si="109"/>
        <v>1.1749220717782838E-2</v>
      </c>
      <c r="U74" s="336">
        <f t="shared" si="109"/>
        <v>1.5157192268753766E-2</v>
      </c>
      <c r="V74" s="336">
        <f t="shared" si="109"/>
        <v>1.5621690063472944E-2</v>
      </c>
      <c r="W74" s="336">
        <f t="shared" si="109"/>
        <v>1.2680783192102743E-2</v>
      </c>
      <c r="X74" s="336">
        <f t="shared" si="109"/>
        <v>1.2355821875715548E-2</v>
      </c>
      <c r="Y74" s="336">
        <f t="shared" si="109"/>
        <v>1.2410521742036027E-2</v>
      </c>
      <c r="Z74" s="336">
        <f t="shared" si="109"/>
        <v>1.2494839234728147E-2</v>
      </c>
      <c r="AA74" s="336">
        <f t="shared" si="109"/>
        <v>1.2594057344128301E-2</v>
      </c>
      <c r="AB74" s="336">
        <f t="shared" si="109"/>
        <v>1.2664026228683721E-2</v>
      </c>
      <c r="AC74" s="336">
        <f t="shared" si="109"/>
        <v>1.2733269242375365E-2</v>
      </c>
      <c r="AD74" s="336">
        <f t="shared" si="109"/>
        <v>1.2807648154709547E-2</v>
      </c>
      <c r="AE74" s="336">
        <f t="shared" ref="AE74:AL74" si="110">AE27/AE$49</f>
        <v>1.2885445105342763E-2</v>
      </c>
      <c r="AF74" s="336">
        <f t="shared" si="110"/>
        <v>1.2970003293291822E-2</v>
      </c>
      <c r="AG74" s="336">
        <f t="shared" si="110"/>
        <v>1.3050426241703644E-2</v>
      </c>
      <c r="AH74" s="336">
        <f t="shared" si="110"/>
        <v>1.312633079536501E-2</v>
      </c>
      <c r="AI74" s="336">
        <f t="shared" si="110"/>
        <v>1.3202977100449898E-2</v>
      </c>
      <c r="AJ74" s="336">
        <f t="shared" si="110"/>
        <v>1.3275221255941019E-2</v>
      </c>
      <c r="AK74" s="336">
        <f t="shared" si="110"/>
        <v>1.3344860275557143E-2</v>
      </c>
      <c r="AL74" s="336">
        <f t="shared" si="110"/>
        <v>1.3406190289607128E-2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3.8755313535076559E-2</v>
      </c>
      <c r="N75" s="336">
        <f t="shared" si="111"/>
        <v>4.2154531072254683E-2</v>
      </c>
      <c r="O75" s="336">
        <f t="shared" si="111"/>
        <v>4.0004944370323661E-2</v>
      </c>
      <c r="P75" s="336">
        <f t="shared" si="111"/>
        <v>4.1945717979979882E-2</v>
      </c>
      <c r="Q75" s="336">
        <f t="shared" si="111"/>
        <v>4.5585890926013291E-2</v>
      </c>
      <c r="R75" s="336">
        <f t="shared" si="111"/>
        <v>4.3073370207611934E-2</v>
      </c>
      <c r="S75" s="336">
        <f t="shared" si="111"/>
        <v>4.1992654953911183E-2</v>
      </c>
      <c r="T75" s="336">
        <f t="shared" si="111"/>
        <v>4.2522110372601764E-2</v>
      </c>
      <c r="U75" s="336">
        <f t="shared" si="111"/>
        <v>4.0614415371521002E-2</v>
      </c>
      <c r="V75" s="336">
        <f t="shared" si="111"/>
        <v>4.1855694712424715E-2</v>
      </c>
      <c r="W75" s="336">
        <f t="shared" si="111"/>
        <v>3.8362914832832898E-2</v>
      </c>
      <c r="X75" s="336">
        <f t="shared" si="111"/>
        <v>3.8381887045417444E-2</v>
      </c>
      <c r="Y75" s="336">
        <f t="shared" si="111"/>
        <v>3.8047646184165305E-2</v>
      </c>
      <c r="Z75" s="336">
        <f t="shared" si="111"/>
        <v>3.7594726028094466E-2</v>
      </c>
      <c r="AA75" s="336">
        <f t="shared" si="111"/>
        <v>3.719361841065702E-2</v>
      </c>
      <c r="AB75" s="336">
        <f t="shared" si="111"/>
        <v>3.6832264614749345E-2</v>
      </c>
      <c r="AC75" s="336">
        <f t="shared" si="111"/>
        <v>3.6452890134189328E-2</v>
      </c>
      <c r="AD75" s="336">
        <f t="shared" si="111"/>
        <v>3.6056354262311893E-2</v>
      </c>
      <c r="AE75" s="336">
        <f t="shared" ref="AE75:AL75" si="112">AE28/AE$49</f>
        <v>3.5666436936966861E-2</v>
      </c>
      <c r="AF75" s="336">
        <f t="shared" si="112"/>
        <v>3.530141378547947E-2</v>
      </c>
      <c r="AG75" s="336">
        <f t="shared" si="112"/>
        <v>3.4948792789426024E-2</v>
      </c>
      <c r="AH75" s="336">
        <f t="shared" si="112"/>
        <v>3.4590655275990791E-2</v>
      </c>
      <c r="AI75" s="336">
        <f t="shared" si="112"/>
        <v>3.4228846590245159E-2</v>
      </c>
      <c r="AJ75" s="336">
        <f t="shared" si="112"/>
        <v>3.3878784980746528E-2</v>
      </c>
      <c r="AK75" s="336">
        <f t="shared" si="112"/>
        <v>3.3522953114520346E-2</v>
      </c>
      <c r="AL75" s="336">
        <f t="shared" si="112"/>
        <v>3.3168686477576356E-2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4.0927419642756362E-2</v>
      </c>
      <c r="N76" s="336">
        <f t="shared" si="113"/>
        <v>4.094514661219608E-2</v>
      </c>
      <c r="O76" s="336">
        <f t="shared" si="113"/>
        <v>3.7075628638780202E-2</v>
      </c>
      <c r="P76" s="336">
        <f t="shared" si="113"/>
        <v>3.4980133457102824E-2</v>
      </c>
      <c r="Q76" s="336">
        <f t="shared" si="113"/>
        <v>3.8349961534789243E-2</v>
      </c>
      <c r="R76" s="336">
        <f t="shared" si="113"/>
        <v>3.9166314376000891E-2</v>
      </c>
      <c r="S76" s="336">
        <f t="shared" si="113"/>
        <v>3.3418507336249036E-2</v>
      </c>
      <c r="T76" s="336">
        <f t="shared" si="113"/>
        <v>3.674169510628416E-2</v>
      </c>
      <c r="U76" s="336">
        <f t="shared" si="113"/>
        <v>3.2646127459894134E-2</v>
      </c>
      <c r="V76" s="336">
        <f t="shared" si="113"/>
        <v>3.6975387068770037E-2</v>
      </c>
      <c r="W76" s="336">
        <f t="shared" si="113"/>
        <v>3.2230428348970976E-2</v>
      </c>
      <c r="X76" s="336">
        <f t="shared" si="113"/>
        <v>3.3844049210944784E-2</v>
      </c>
      <c r="Y76" s="336">
        <f t="shared" si="113"/>
        <v>3.3371322126337373E-2</v>
      </c>
      <c r="Z76" s="336">
        <f t="shared" si="113"/>
        <v>3.2638560314033664E-2</v>
      </c>
      <c r="AA76" s="336">
        <f t="shared" si="113"/>
        <v>3.2029529350595887E-2</v>
      </c>
      <c r="AB76" s="336">
        <f t="shared" si="113"/>
        <v>3.1561985593930517E-2</v>
      </c>
      <c r="AC76" s="336">
        <f t="shared" si="113"/>
        <v>3.1087556970792594E-2</v>
      </c>
      <c r="AD76" s="336">
        <f t="shared" si="113"/>
        <v>3.0638034327634466E-2</v>
      </c>
      <c r="AE76" s="336">
        <f t="shared" ref="AE76:AL76" si="114">AE29/AE$49</f>
        <v>3.0189865027475393E-2</v>
      </c>
      <c r="AF76" s="336">
        <f t="shared" si="114"/>
        <v>2.9732885140477193E-2</v>
      </c>
      <c r="AG76" s="336">
        <f t="shared" si="114"/>
        <v>2.9259077894171478E-2</v>
      </c>
      <c r="AH76" s="336">
        <f t="shared" si="114"/>
        <v>2.8787782868902181E-2</v>
      </c>
      <c r="AI76" s="336">
        <f t="shared" si="114"/>
        <v>2.8317894041091168E-2</v>
      </c>
      <c r="AJ76" s="336">
        <f t="shared" si="114"/>
        <v>2.7848677131994504E-2</v>
      </c>
      <c r="AK76" s="336">
        <f t="shared" si="114"/>
        <v>2.737499766588369E-2</v>
      </c>
      <c r="AL76" s="336">
        <f t="shared" si="114"/>
        <v>2.691682260423894E-2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2.3483744168981125E-2</v>
      </c>
      <c r="N77" s="336">
        <f t="shared" si="115"/>
        <v>2.2656187820566092E-2</v>
      </c>
      <c r="O77" s="336">
        <f t="shared" si="115"/>
        <v>2.4015310062009694E-2</v>
      </c>
      <c r="P77" s="336">
        <f t="shared" si="115"/>
        <v>2.3153455974918056E-2</v>
      </c>
      <c r="Q77" s="336">
        <f t="shared" si="115"/>
        <v>2.3803634675162413E-2</v>
      </c>
      <c r="R77" s="336">
        <f t="shared" si="115"/>
        <v>2.4960341081683494E-2</v>
      </c>
      <c r="S77" s="336">
        <f t="shared" si="115"/>
        <v>2.3033375535024044E-2</v>
      </c>
      <c r="T77" s="336">
        <f t="shared" si="115"/>
        <v>2.4294680980527894E-2</v>
      </c>
      <c r="U77" s="336">
        <f t="shared" si="115"/>
        <v>2.3200205921485664E-2</v>
      </c>
      <c r="V77" s="336">
        <f t="shared" si="115"/>
        <v>2.064595497847517E-2</v>
      </c>
      <c r="W77" s="336">
        <f t="shared" si="115"/>
        <v>2.0099588913166558E-2</v>
      </c>
      <c r="X77" s="336">
        <f t="shared" si="115"/>
        <v>1.993998593558903E-2</v>
      </c>
      <c r="Y77" s="336">
        <f t="shared" si="115"/>
        <v>1.968040511159792E-2</v>
      </c>
      <c r="Z77" s="336">
        <f t="shared" si="115"/>
        <v>1.9412966841610414E-2</v>
      </c>
      <c r="AA77" s="336">
        <f t="shared" si="115"/>
        <v>1.9175601492211546E-2</v>
      </c>
      <c r="AB77" s="336">
        <f t="shared" si="115"/>
        <v>1.8949003186850596E-2</v>
      </c>
      <c r="AC77" s="336">
        <f t="shared" si="115"/>
        <v>1.8800825611136367E-2</v>
      </c>
      <c r="AD77" s="336">
        <f t="shared" si="115"/>
        <v>1.860251456300549E-2</v>
      </c>
      <c r="AE77" s="336">
        <f t="shared" ref="AE77:AL77" si="116">AE30/AE$49</f>
        <v>1.8398869057195708E-2</v>
      </c>
      <c r="AF77" s="336">
        <f t="shared" si="116"/>
        <v>1.8197462175297212E-2</v>
      </c>
      <c r="AG77" s="336">
        <f t="shared" si="116"/>
        <v>1.799713962718321E-2</v>
      </c>
      <c r="AH77" s="336">
        <f t="shared" si="116"/>
        <v>1.7804827099016318E-2</v>
      </c>
      <c r="AI77" s="336">
        <f t="shared" si="116"/>
        <v>1.7625170298582491E-2</v>
      </c>
      <c r="AJ77" s="336">
        <f t="shared" si="116"/>
        <v>1.74394517766331E-2</v>
      </c>
      <c r="AK77" s="336">
        <f t="shared" si="116"/>
        <v>1.7242986834597875E-2</v>
      </c>
      <c r="AL77" s="336">
        <f t="shared" si="116"/>
        <v>1.7139165134820198E-2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0.10125476991870554</v>
      </c>
      <c r="N79" s="337">
        <f t="shared" si="117"/>
        <v>9.7655470832695046E-2</v>
      </c>
      <c r="O79" s="337">
        <f t="shared" si="117"/>
        <v>9.9913435283358623E-2</v>
      </c>
      <c r="P79" s="337">
        <f t="shared" si="117"/>
        <v>9.7408758697647368E-2</v>
      </c>
      <c r="Q79" s="337">
        <f t="shared" si="117"/>
        <v>9.7290518850177615E-2</v>
      </c>
      <c r="R79" s="337">
        <f t="shared" si="117"/>
        <v>0.10154765146411211</v>
      </c>
      <c r="S79" s="337">
        <f t="shared" si="117"/>
        <v>0.10010340247902613</v>
      </c>
      <c r="T79" s="337">
        <f t="shared" si="117"/>
        <v>9.6118208160212701E-2</v>
      </c>
      <c r="U79" s="337">
        <f t="shared" si="117"/>
        <v>9.4083133498563398E-2</v>
      </c>
      <c r="V79" s="337">
        <f t="shared" si="117"/>
        <v>9.9766808214025393E-2</v>
      </c>
      <c r="W79" s="337">
        <f t="shared" si="117"/>
        <v>9.6165320682299785E-2</v>
      </c>
      <c r="X79" s="337">
        <f t="shared" si="117"/>
        <v>9.8372102865473141E-2</v>
      </c>
      <c r="Y79" s="337">
        <f t="shared" si="117"/>
        <v>9.8631658580781142E-2</v>
      </c>
      <c r="Z79" s="337">
        <f t="shared" si="117"/>
        <v>9.9180372339398068E-2</v>
      </c>
      <c r="AA79" s="337">
        <f t="shared" si="117"/>
        <v>9.9633651429609296E-2</v>
      </c>
      <c r="AB79" s="337">
        <f t="shared" si="117"/>
        <v>0.10008812821999327</v>
      </c>
      <c r="AC79" s="337">
        <f t="shared" si="117"/>
        <v>0.10054455435672491</v>
      </c>
      <c r="AD79" s="337">
        <f t="shared" si="117"/>
        <v>0.10104055507988362</v>
      </c>
      <c r="AE79" s="337">
        <f t="shared" ref="AE79:AL79" si="118">AE32/AE$49</f>
        <v>0.10156960909398674</v>
      </c>
      <c r="AF79" s="337">
        <f t="shared" si="118"/>
        <v>0.10213005447401328</v>
      </c>
      <c r="AG79" s="337">
        <f t="shared" si="118"/>
        <v>0.10270408657078962</v>
      </c>
      <c r="AH79" s="337">
        <f t="shared" si="118"/>
        <v>0.10321364955219074</v>
      </c>
      <c r="AI79" s="337">
        <f t="shared" si="118"/>
        <v>0.10377246121690983</v>
      </c>
      <c r="AJ79" s="337">
        <f t="shared" si="118"/>
        <v>0.10441498032558497</v>
      </c>
      <c r="AK79" s="337">
        <f t="shared" si="118"/>
        <v>0.10504682611184385</v>
      </c>
      <c r="AL79" s="337">
        <f t="shared" si="118"/>
        <v>0.10575448818341933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7.9100342084305608E-2</v>
      </c>
      <c r="N80" s="336">
        <f t="shared" si="119"/>
        <v>7.4809209882725214E-2</v>
      </c>
      <c r="O80" s="336">
        <f t="shared" si="119"/>
        <v>7.6871031532320791E-2</v>
      </c>
      <c r="P80" s="336">
        <f t="shared" si="119"/>
        <v>7.7730180127383267E-2</v>
      </c>
      <c r="Q80" s="336">
        <f t="shared" si="119"/>
        <v>7.6414125601408991E-2</v>
      </c>
      <c r="R80" s="336">
        <f t="shared" si="119"/>
        <v>7.9965346606181001E-2</v>
      </c>
      <c r="S80" s="336">
        <f t="shared" si="119"/>
        <v>7.83262144726386E-2</v>
      </c>
      <c r="T80" s="336">
        <f t="shared" si="119"/>
        <v>7.556028752554475E-2</v>
      </c>
      <c r="U80" s="336">
        <f t="shared" si="119"/>
        <v>7.2327127232818644E-2</v>
      </c>
      <c r="V80" s="336">
        <f t="shared" si="119"/>
        <v>7.556609068708206E-2</v>
      </c>
      <c r="W80" s="336">
        <f t="shared" si="119"/>
        <v>7.2940081453871181E-2</v>
      </c>
      <c r="X80" s="336">
        <f t="shared" si="119"/>
        <v>7.6008172679541672E-2</v>
      </c>
      <c r="Y80" s="336">
        <f t="shared" si="119"/>
        <v>7.6678943534241498E-2</v>
      </c>
      <c r="Z80" s="336">
        <f t="shared" si="119"/>
        <v>7.7381829004599736E-2</v>
      </c>
      <c r="AA80" s="336">
        <f t="shared" si="119"/>
        <v>7.7959314763682314E-2</v>
      </c>
      <c r="AB80" s="336">
        <f t="shared" si="119"/>
        <v>7.8530275316255449E-2</v>
      </c>
      <c r="AC80" s="336">
        <f t="shared" si="119"/>
        <v>7.9107379746575876E-2</v>
      </c>
      <c r="AD80" s="336">
        <f t="shared" si="119"/>
        <v>7.9714611517472667E-2</v>
      </c>
      <c r="AE80" s="336">
        <f t="shared" ref="AE80:AL80" si="120">AE33/AE$49</f>
        <v>8.0368514550919173E-2</v>
      </c>
      <c r="AF80" s="336">
        <f t="shared" si="120"/>
        <v>8.1051797424886898E-2</v>
      </c>
      <c r="AG80" s="336">
        <f t="shared" si="120"/>
        <v>8.1747878863807258E-2</v>
      </c>
      <c r="AH80" s="336">
        <f t="shared" si="120"/>
        <v>8.2395147262122742E-2</v>
      </c>
      <c r="AI80" s="336">
        <f t="shared" si="120"/>
        <v>8.3067036506098132E-2</v>
      </c>
      <c r="AJ80" s="336">
        <f t="shared" si="120"/>
        <v>8.3802895405283268E-2</v>
      </c>
      <c r="AK80" s="336">
        <f t="shared" si="120"/>
        <v>8.4515601864398812E-2</v>
      </c>
      <c r="AL80" s="336">
        <f t="shared" si="120"/>
        <v>8.5284985310431397E-2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2.024756705582325E-2</v>
      </c>
      <c r="N81" s="336">
        <f t="shared" si="121"/>
        <v>2.1572121087954834E-2</v>
      </c>
      <c r="O81" s="336">
        <f t="shared" si="121"/>
        <v>2.1746292104555923E-2</v>
      </c>
      <c r="P81" s="336">
        <f t="shared" si="121"/>
        <v>1.8481158739409899E-2</v>
      </c>
      <c r="Q81" s="336">
        <f t="shared" si="121"/>
        <v>1.9535598633023631E-2</v>
      </c>
      <c r="R81" s="336">
        <f t="shared" si="121"/>
        <v>2.0468221337905004E-2</v>
      </c>
      <c r="S81" s="336">
        <f t="shared" si="121"/>
        <v>2.0834177464874246E-2</v>
      </c>
      <c r="T81" s="336">
        <f t="shared" si="121"/>
        <v>1.957098958348432E-2</v>
      </c>
      <c r="U81" s="336">
        <f t="shared" si="121"/>
        <v>2.0743157886260945E-2</v>
      </c>
      <c r="V81" s="336">
        <f t="shared" si="121"/>
        <v>2.3286428232686413E-2</v>
      </c>
      <c r="W81" s="336">
        <f t="shared" si="121"/>
        <v>2.2060000964712691E-2</v>
      </c>
      <c r="X81" s="336">
        <f t="shared" si="121"/>
        <v>2.1422791228639108E-2</v>
      </c>
      <c r="Y81" s="336">
        <f t="shared" si="121"/>
        <v>2.1006050951685264E-2</v>
      </c>
      <c r="Z81" s="336">
        <f t="shared" si="121"/>
        <v>2.0847269164234555E-2</v>
      </c>
      <c r="AA81" s="336">
        <f t="shared" si="121"/>
        <v>2.0719293108928304E-2</v>
      </c>
      <c r="AB81" s="336">
        <f t="shared" si="121"/>
        <v>2.0597939703497114E-2</v>
      </c>
      <c r="AC81" s="336">
        <f t="shared" si="121"/>
        <v>2.0472042804552337E-2</v>
      </c>
      <c r="AD81" s="336">
        <f t="shared" si="121"/>
        <v>2.0355658017443108E-2</v>
      </c>
      <c r="AE81" s="336">
        <f t="shared" ref="AE81:AL81" si="122">AE34/AE$49</f>
        <v>2.02254017961414E-2</v>
      </c>
      <c r="AF81" s="336">
        <f t="shared" si="122"/>
        <v>2.0097076153029719E-2</v>
      </c>
      <c r="AG81" s="336">
        <f t="shared" si="122"/>
        <v>1.9970313270899591E-2</v>
      </c>
      <c r="AH81" s="336">
        <f t="shared" si="122"/>
        <v>1.9828138259629455E-2</v>
      </c>
      <c r="AI81" s="336">
        <f t="shared" si="122"/>
        <v>1.971038000241504E-2</v>
      </c>
      <c r="AJ81" s="336">
        <f t="shared" si="122"/>
        <v>1.9612165892027262E-2</v>
      </c>
      <c r="AK81" s="336">
        <f t="shared" si="122"/>
        <v>1.9526796974631163E-2</v>
      </c>
      <c r="AL81" s="336">
        <f t="shared" si="122"/>
        <v>1.9460251579148116E-2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1.9068607785766682E-3</v>
      </c>
      <c r="N82" s="336">
        <f t="shared" si="123"/>
        <v>1.2741398620149998E-3</v>
      </c>
      <c r="O82" s="336">
        <f t="shared" si="123"/>
        <v>1.2961116464819055E-3</v>
      </c>
      <c r="P82" s="336">
        <f t="shared" si="123"/>
        <v>1.1974198308542013E-3</v>
      </c>
      <c r="Q82" s="336">
        <f t="shared" si="123"/>
        <v>1.3407946157449864E-3</v>
      </c>
      <c r="R82" s="336">
        <f t="shared" si="123"/>
        <v>1.1140835200261154E-3</v>
      </c>
      <c r="S82" s="336">
        <f t="shared" si="123"/>
        <v>9.4301054151328895E-4</v>
      </c>
      <c r="T82" s="336">
        <f t="shared" si="123"/>
        <v>9.8693105118363299E-4</v>
      </c>
      <c r="U82" s="336">
        <f t="shared" si="123"/>
        <v>1.0128483794837981E-3</v>
      </c>
      <c r="V82" s="336">
        <f t="shared" si="123"/>
        <v>9.1428929425691602E-4</v>
      </c>
      <c r="W82" s="336">
        <f t="shared" si="123"/>
        <v>1.1652382637159227E-3</v>
      </c>
      <c r="X82" s="336">
        <f t="shared" si="123"/>
        <v>9.4113895729235791E-4</v>
      </c>
      <c r="Y82" s="336">
        <f t="shared" si="123"/>
        <v>9.466640948543859E-4</v>
      </c>
      <c r="Z82" s="336">
        <f t="shared" si="123"/>
        <v>9.5127417056376851E-4</v>
      </c>
      <c r="AA82" s="336">
        <f t="shared" si="123"/>
        <v>9.5504355699867595E-4</v>
      </c>
      <c r="AB82" s="336">
        <f t="shared" si="123"/>
        <v>9.5991320024070082E-4</v>
      </c>
      <c r="AC82" s="336">
        <f t="shared" si="123"/>
        <v>9.6513180559668185E-4</v>
      </c>
      <c r="AD82" s="336">
        <f t="shared" si="123"/>
        <v>9.7028554496785143E-4</v>
      </c>
      <c r="AE82" s="336">
        <f t="shared" ref="AE82:AL82" si="124">AE35/AE$49</f>
        <v>9.7569274692618031E-4</v>
      </c>
      <c r="AF82" s="336">
        <f t="shared" si="124"/>
        <v>9.8118089609666747E-4</v>
      </c>
      <c r="AG82" s="336">
        <f t="shared" si="124"/>
        <v>9.8589443608277012E-4</v>
      </c>
      <c r="AH82" s="336">
        <f t="shared" si="124"/>
        <v>9.903640304385476E-4</v>
      </c>
      <c r="AI82" s="336">
        <f t="shared" si="124"/>
        <v>9.9504470839665671E-4</v>
      </c>
      <c r="AJ82" s="336">
        <f t="shared" si="124"/>
        <v>9.9991902827443503E-4</v>
      </c>
      <c r="AK82" s="336">
        <f t="shared" si="124"/>
        <v>1.0044272728138804E-3</v>
      </c>
      <c r="AL82" s="336">
        <f t="shared" si="124"/>
        <v>1.0092512938398041E-3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9.0430830779295604E-2</v>
      </c>
      <c r="N84" s="337">
        <f t="shared" si="125"/>
        <v>9.5267508908030388E-2</v>
      </c>
      <c r="O84" s="337">
        <f t="shared" si="125"/>
        <v>9.1574485690509758E-2</v>
      </c>
      <c r="P84" s="337">
        <f t="shared" si="125"/>
        <v>8.9771188100888119E-2</v>
      </c>
      <c r="Q84" s="337">
        <f t="shared" si="125"/>
        <v>8.9345157101197892E-2</v>
      </c>
      <c r="R84" s="337">
        <f t="shared" si="125"/>
        <v>8.5190939983140979E-2</v>
      </c>
      <c r="S84" s="337">
        <f t="shared" si="125"/>
        <v>9.0457298439558173E-2</v>
      </c>
      <c r="T84" s="337">
        <f t="shared" si="125"/>
        <v>8.8662828478711347E-2</v>
      </c>
      <c r="U84" s="337">
        <f t="shared" si="125"/>
        <v>8.2658872399806363E-2</v>
      </c>
      <c r="V84" s="337">
        <f t="shared" si="125"/>
        <v>8.3743644708039106E-2</v>
      </c>
      <c r="W84" s="337">
        <f t="shared" si="125"/>
        <v>8.208956227179659E-2</v>
      </c>
      <c r="X84" s="337">
        <f t="shared" si="125"/>
        <v>8.1470337856310027E-2</v>
      </c>
      <c r="Y84" s="337">
        <f t="shared" si="125"/>
        <v>8.1379461590183277E-2</v>
      </c>
      <c r="Z84" s="337">
        <f t="shared" si="125"/>
        <v>8.1323403269564873E-2</v>
      </c>
      <c r="AA84" s="337">
        <f t="shared" si="125"/>
        <v>8.1210490624243598E-2</v>
      </c>
      <c r="AB84" s="337">
        <f t="shared" si="125"/>
        <v>8.1036393172481111E-2</v>
      </c>
      <c r="AC84" s="337">
        <f t="shared" si="125"/>
        <v>8.0877603021334024E-2</v>
      </c>
      <c r="AD84" s="337">
        <f t="shared" si="125"/>
        <v>8.0709490821638391E-2</v>
      </c>
      <c r="AE84" s="337">
        <f t="shared" ref="AE84:AL84" si="126">AE37/AE$49</f>
        <v>8.0527075206346915E-2</v>
      </c>
      <c r="AF84" s="337">
        <f t="shared" si="126"/>
        <v>8.0334888241332905E-2</v>
      </c>
      <c r="AG84" s="337">
        <f t="shared" si="126"/>
        <v>8.0136044160800876E-2</v>
      </c>
      <c r="AH84" s="337">
        <f t="shared" si="126"/>
        <v>7.9994429584004934E-2</v>
      </c>
      <c r="AI84" s="337">
        <f t="shared" si="126"/>
        <v>7.9812029542360982E-2</v>
      </c>
      <c r="AJ84" s="337">
        <f t="shared" si="126"/>
        <v>7.9629414618917219E-2</v>
      </c>
      <c r="AK84" s="337">
        <f t="shared" si="126"/>
        <v>7.9464918020502498E-2</v>
      </c>
      <c r="AL84" s="337">
        <f t="shared" si="126"/>
        <v>7.9345316410827912E-2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7.4193785344292579E-2</v>
      </c>
      <c r="N85" s="336">
        <f t="shared" si="127"/>
        <v>7.9162419399903594E-2</v>
      </c>
      <c r="O85" s="336">
        <f t="shared" si="127"/>
        <v>7.5664185127760297E-2</v>
      </c>
      <c r="P85" s="336">
        <f t="shared" si="127"/>
        <v>7.3508145616545742E-2</v>
      </c>
      <c r="Q85" s="336">
        <f t="shared" si="127"/>
        <v>7.3946296687867813E-2</v>
      </c>
      <c r="R85" s="336">
        <f t="shared" si="127"/>
        <v>6.8544744358134596E-2</v>
      </c>
      <c r="S85" s="336">
        <f t="shared" si="127"/>
        <v>7.3975851134367637E-2</v>
      </c>
      <c r="T85" s="336">
        <f t="shared" si="127"/>
        <v>7.0984142040749404E-2</v>
      </c>
      <c r="U85" s="336">
        <f t="shared" si="127"/>
        <v>6.5039169090236604E-2</v>
      </c>
      <c r="V85" s="336">
        <f t="shared" si="127"/>
        <v>6.6590100186409179E-2</v>
      </c>
      <c r="W85" s="336">
        <f t="shared" si="127"/>
        <v>6.3729361609085447E-2</v>
      </c>
      <c r="X85" s="336">
        <f t="shared" si="127"/>
        <v>5.92682881587362E-2</v>
      </c>
      <c r="Y85" s="336">
        <f t="shared" si="127"/>
        <v>5.8817727189350869E-2</v>
      </c>
      <c r="Z85" s="336">
        <f t="shared" si="127"/>
        <v>5.8442306873814916E-2</v>
      </c>
      <c r="AA85" s="336">
        <f t="shared" si="127"/>
        <v>5.8023840724298621E-2</v>
      </c>
      <c r="AB85" s="336">
        <f t="shared" si="127"/>
        <v>5.7558424220429442E-2</v>
      </c>
      <c r="AC85" s="336">
        <f t="shared" si="127"/>
        <v>5.7103623995255086E-2</v>
      </c>
      <c r="AD85" s="336">
        <f t="shared" si="127"/>
        <v>5.6632246714478023E-2</v>
      </c>
      <c r="AE85" s="336">
        <f t="shared" ref="AE85:AL85" si="128">AE38/AE$49</f>
        <v>5.6145904032560902E-2</v>
      </c>
      <c r="AF85" s="336">
        <f t="shared" si="128"/>
        <v>5.5653689000345549E-2</v>
      </c>
      <c r="AG85" s="336">
        <f t="shared" si="128"/>
        <v>5.5144587853554652E-2</v>
      </c>
      <c r="AH85" s="336">
        <f t="shared" si="128"/>
        <v>5.4699217883624779E-2</v>
      </c>
      <c r="AI85" s="336">
        <f t="shared" si="128"/>
        <v>5.4206936166115792E-2</v>
      </c>
      <c r="AJ85" s="336">
        <f t="shared" si="128"/>
        <v>5.371803103432489E-2</v>
      </c>
      <c r="AK85" s="336">
        <f t="shared" si="128"/>
        <v>5.3251558098265449E-2</v>
      </c>
      <c r="AL85" s="336">
        <f t="shared" si="128"/>
        <v>5.2831002860139892E-2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1.6237045435003032E-2</v>
      </c>
      <c r="N86" s="336">
        <f t="shared" si="129"/>
        <v>1.610508950812679E-2</v>
      </c>
      <c r="O86" s="336">
        <f t="shared" si="129"/>
        <v>1.591030056274946E-2</v>
      </c>
      <c r="P86" s="336">
        <f t="shared" si="129"/>
        <v>1.6263042484342381E-2</v>
      </c>
      <c r="Q86" s="336">
        <f t="shared" si="129"/>
        <v>1.5398860413330079E-2</v>
      </c>
      <c r="R86" s="336">
        <f t="shared" si="129"/>
        <v>1.6646195625006379E-2</v>
      </c>
      <c r="S86" s="336">
        <f t="shared" si="129"/>
        <v>1.6481447305190532E-2</v>
      </c>
      <c r="T86" s="336">
        <f t="shared" si="129"/>
        <v>1.767868643796195E-2</v>
      </c>
      <c r="U86" s="336">
        <f t="shared" si="129"/>
        <v>1.7619703309569763E-2</v>
      </c>
      <c r="V86" s="336">
        <f t="shared" si="129"/>
        <v>1.7153544521629916E-2</v>
      </c>
      <c r="W86" s="336">
        <f t="shared" si="129"/>
        <v>1.8360200662711126E-2</v>
      </c>
      <c r="X86" s="336">
        <f t="shared" si="129"/>
        <v>2.2202049697573823E-2</v>
      </c>
      <c r="Y86" s="336">
        <f t="shared" si="129"/>
        <v>2.2561734400832412E-2</v>
      </c>
      <c r="Z86" s="336">
        <f t="shared" si="129"/>
        <v>2.2881096395749954E-2</v>
      </c>
      <c r="AA86" s="336">
        <f t="shared" si="129"/>
        <v>2.3186649899944969E-2</v>
      </c>
      <c r="AB86" s="336">
        <f t="shared" si="129"/>
        <v>2.3477968952051669E-2</v>
      </c>
      <c r="AC86" s="336">
        <f t="shared" si="129"/>
        <v>2.3773979026078945E-2</v>
      </c>
      <c r="AD86" s="336">
        <f t="shared" si="129"/>
        <v>2.4077244107160369E-2</v>
      </c>
      <c r="AE86" s="336">
        <f t="shared" ref="AE86:AL86" si="130">AE39/AE$49</f>
        <v>2.438117117378602E-2</v>
      </c>
      <c r="AF86" s="336">
        <f t="shared" si="130"/>
        <v>2.4681199240987352E-2</v>
      </c>
      <c r="AG86" s="336">
        <f t="shared" si="130"/>
        <v>2.4991456307246213E-2</v>
      </c>
      <c r="AH86" s="336">
        <f t="shared" si="130"/>
        <v>2.5295211700380162E-2</v>
      </c>
      <c r="AI86" s="336">
        <f t="shared" si="130"/>
        <v>2.560509337624519E-2</v>
      </c>
      <c r="AJ86" s="336">
        <f t="shared" si="130"/>
        <v>2.5911383584592326E-2</v>
      </c>
      <c r="AK86" s="336">
        <f t="shared" si="130"/>
        <v>2.6213359922237046E-2</v>
      </c>
      <c r="AL86" s="336">
        <f t="shared" si="130"/>
        <v>2.6514313550688017E-2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8.333710629248367E-2</v>
      </c>
      <c r="N88" s="337">
        <f t="shared" si="131"/>
        <v>8.2294330180612954E-2</v>
      </c>
      <c r="O88" s="337">
        <f t="shared" si="131"/>
        <v>7.7731261204829455E-2</v>
      </c>
      <c r="P88" s="337">
        <f t="shared" si="131"/>
        <v>8.1964394686166675E-2</v>
      </c>
      <c r="Q88" s="337">
        <f t="shared" si="131"/>
        <v>8.3751377284985773E-2</v>
      </c>
      <c r="R88" s="337">
        <f t="shared" si="131"/>
        <v>8.5619011221050645E-2</v>
      </c>
      <c r="S88" s="337">
        <f t="shared" si="131"/>
        <v>8.7387623645088286E-2</v>
      </c>
      <c r="T88" s="337">
        <f t="shared" si="131"/>
        <v>8.7149643640393279E-2</v>
      </c>
      <c r="U88" s="337">
        <f t="shared" si="131"/>
        <v>8.9798893270896907E-2</v>
      </c>
      <c r="V88" s="337">
        <f t="shared" si="131"/>
        <v>8.0138397371155495E-2</v>
      </c>
      <c r="W88" s="337">
        <f t="shared" si="131"/>
        <v>7.46272066809687E-2</v>
      </c>
      <c r="X88" s="337">
        <f t="shared" si="131"/>
        <v>8.3741961433855247E-2</v>
      </c>
      <c r="Y88" s="337">
        <f t="shared" si="131"/>
        <v>8.3369995902606839E-2</v>
      </c>
      <c r="Z88" s="337">
        <f t="shared" si="131"/>
        <v>8.295028724281249E-2</v>
      </c>
      <c r="AA88" s="337">
        <f t="shared" si="131"/>
        <v>8.2448005806559338E-2</v>
      </c>
      <c r="AB88" s="337">
        <f t="shared" si="131"/>
        <v>8.1927038513639749E-2</v>
      </c>
      <c r="AC88" s="337">
        <f t="shared" si="131"/>
        <v>8.1411474731226133E-2</v>
      </c>
      <c r="AD88" s="337">
        <f t="shared" si="131"/>
        <v>8.0869326194407315E-2</v>
      </c>
      <c r="AE88" s="337">
        <f t="shared" ref="AE88:AL88" si="132">AE41/AE$49</f>
        <v>8.0225615098846667E-2</v>
      </c>
      <c r="AF88" s="337">
        <f t="shared" si="132"/>
        <v>7.9629300908125866E-2</v>
      </c>
      <c r="AG88" s="337">
        <f t="shared" si="132"/>
        <v>7.9038453240954737E-2</v>
      </c>
      <c r="AH88" s="337">
        <f t="shared" si="132"/>
        <v>7.8461335975788152E-2</v>
      </c>
      <c r="AI88" s="337">
        <f t="shared" si="132"/>
        <v>7.7868066039849526E-2</v>
      </c>
      <c r="AJ88" s="337">
        <f t="shared" si="132"/>
        <v>7.7255669867931587E-2</v>
      </c>
      <c r="AK88" s="337">
        <f t="shared" si="132"/>
        <v>7.6569970282279839E-2</v>
      </c>
      <c r="AL88" s="337">
        <f t="shared" si="132"/>
        <v>7.5899899205328969E-2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4.1469517254158775E-2</v>
      </c>
      <c r="N89" s="336">
        <f t="shared" si="133"/>
        <v>4.0903628937169936E-2</v>
      </c>
      <c r="O89" s="336">
        <f t="shared" si="133"/>
        <v>4.071437150055629E-2</v>
      </c>
      <c r="P89" s="336">
        <f t="shared" si="133"/>
        <v>4.3698777409270695E-2</v>
      </c>
      <c r="Q89" s="336">
        <f t="shared" si="133"/>
        <v>4.4297013579339822E-2</v>
      </c>
      <c r="R89" s="336">
        <f t="shared" si="133"/>
        <v>4.5684345216663681E-2</v>
      </c>
      <c r="S89" s="336">
        <f t="shared" si="133"/>
        <v>4.4157284431156255E-2</v>
      </c>
      <c r="T89" s="336">
        <f t="shared" si="133"/>
        <v>4.5736702312319327E-2</v>
      </c>
      <c r="U89" s="336">
        <f t="shared" si="133"/>
        <v>4.5805096698651321E-2</v>
      </c>
      <c r="V89" s="336">
        <f t="shared" si="133"/>
        <v>4.2773086719391389E-2</v>
      </c>
      <c r="W89" s="336">
        <f t="shared" si="133"/>
        <v>3.9468758195728655E-2</v>
      </c>
      <c r="X89" s="336">
        <f t="shared" si="133"/>
        <v>4.692729141528125E-2</v>
      </c>
      <c r="Y89" s="336">
        <f t="shared" si="133"/>
        <v>4.6745477445533833E-2</v>
      </c>
      <c r="Z89" s="336">
        <f t="shared" si="133"/>
        <v>4.6439099819528505E-2</v>
      </c>
      <c r="AA89" s="336">
        <f t="shared" si="133"/>
        <v>4.6066515791512941E-2</v>
      </c>
      <c r="AB89" s="336">
        <f t="shared" si="133"/>
        <v>4.5700909924854774E-2</v>
      </c>
      <c r="AC89" s="336">
        <f t="shared" si="133"/>
        <v>4.5358209724219979E-2</v>
      </c>
      <c r="AD89" s="336">
        <f t="shared" si="133"/>
        <v>4.5022530634884809E-2</v>
      </c>
      <c r="AE89" s="336">
        <f t="shared" ref="AE89:AL89" si="134">AE42/AE$49</f>
        <v>4.4598122911329974E-2</v>
      </c>
      <c r="AF89" s="336">
        <f t="shared" si="134"/>
        <v>4.4202630181864849E-2</v>
      </c>
      <c r="AG89" s="336">
        <f t="shared" si="134"/>
        <v>4.381901791785215E-2</v>
      </c>
      <c r="AH89" s="336">
        <f t="shared" si="134"/>
        <v>4.347975295420272E-2</v>
      </c>
      <c r="AI89" s="336">
        <f t="shared" si="134"/>
        <v>4.3131136651944943E-2</v>
      </c>
      <c r="AJ89" s="336">
        <f t="shared" si="134"/>
        <v>4.2748145215352917E-2</v>
      </c>
      <c r="AK89" s="336">
        <f t="shared" si="134"/>
        <v>4.2295882274827785E-2</v>
      </c>
      <c r="AL89" s="336">
        <f t="shared" si="134"/>
        <v>4.1837369990423735E-2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4.1867589038324909E-2</v>
      </c>
      <c r="N90" s="336">
        <f t="shared" si="135"/>
        <v>4.1390701243443011E-2</v>
      </c>
      <c r="O90" s="336">
        <f t="shared" si="135"/>
        <v>3.7016889704273179E-2</v>
      </c>
      <c r="P90" s="336">
        <f t="shared" si="135"/>
        <v>3.826561727689598E-2</v>
      </c>
      <c r="Q90" s="336">
        <f t="shared" si="135"/>
        <v>3.9454363705645937E-2</v>
      </c>
      <c r="R90" s="336">
        <f t="shared" si="135"/>
        <v>3.9934666004386964E-2</v>
      </c>
      <c r="S90" s="336">
        <f t="shared" si="135"/>
        <v>4.3230339213932031E-2</v>
      </c>
      <c r="T90" s="336">
        <f t="shared" si="135"/>
        <v>4.1412941328073952E-2</v>
      </c>
      <c r="U90" s="336">
        <f t="shared" si="135"/>
        <v>4.3993796572245593E-2</v>
      </c>
      <c r="V90" s="336">
        <f t="shared" si="135"/>
        <v>3.7365310651764093E-2</v>
      </c>
      <c r="W90" s="336">
        <f t="shared" si="135"/>
        <v>3.5158448485240038E-2</v>
      </c>
      <c r="X90" s="336">
        <f t="shared" si="135"/>
        <v>3.681467001857399E-2</v>
      </c>
      <c r="Y90" s="336">
        <f t="shared" si="135"/>
        <v>3.6624518457073013E-2</v>
      </c>
      <c r="Z90" s="336">
        <f t="shared" si="135"/>
        <v>3.6511187423283992E-2</v>
      </c>
      <c r="AA90" s="336">
        <f t="shared" si="135"/>
        <v>3.638149001504639E-2</v>
      </c>
      <c r="AB90" s="336">
        <f t="shared" si="135"/>
        <v>3.6226128588784968E-2</v>
      </c>
      <c r="AC90" s="336">
        <f t="shared" si="135"/>
        <v>3.6053265007006154E-2</v>
      </c>
      <c r="AD90" s="336">
        <f t="shared" si="135"/>
        <v>3.5846795559522512E-2</v>
      </c>
      <c r="AE90" s="336">
        <f t="shared" ref="AE90:AL90" si="136">AE43/AE$49</f>
        <v>3.5627492187516693E-2</v>
      </c>
      <c r="AF90" s="336">
        <f t="shared" si="136"/>
        <v>3.5426670726261024E-2</v>
      </c>
      <c r="AG90" s="336">
        <f t="shared" si="136"/>
        <v>3.5219435323102587E-2</v>
      </c>
      <c r="AH90" s="336">
        <f t="shared" si="136"/>
        <v>3.4981583021585438E-2</v>
      </c>
      <c r="AI90" s="336">
        <f t="shared" si="136"/>
        <v>3.4736929387904583E-2</v>
      </c>
      <c r="AJ90" s="336">
        <f t="shared" si="136"/>
        <v>3.4507524652578656E-2</v>
      </c>
      <c r="AK90" s="336">
        <f t="shared" si="136"/>
        <v>3.4274088007452047E-2</v>
      </c>
      <c r="AL90" s="336">
        <f t="shared" si="136"/>
        <v>3.4062529214905247E-2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0.12560556716659049</v>
      </c>
      <c r="N92" s="337">
        <f t="shared" si="137"/>
        <v>0.12077986869461435</v>
      </c>
      <c r="O92" s="337">
        <f t="shared" si="137"/>
        <v>0.11253597932490891</v>
      </c>
      <c r="P92" s="337">
        <f t="shared" si="137"/>
        <v>0.11676775113958464</v>
      </c>
      <c r="Q92" s="337">
        <f t="shared" si="137"/>
        <v>0.11932333449919924</v>
      </c>
      <c r="R92" s="337">
        <f t="shared" si="137"/>
        <v>0.12133758210764067</v>
      </c>
      <c r="S92" s="337">
        <f t="shared" si="137"/>
        <v>0.12053408939084038</v>
      </c>
      <c r="T92" s="337">
        <f t="shared" si="137"/>
        <v>0.12011784929575006</v>
      </c>
      <c r="U92" s="337">
        <f t="shared" si="137"/>
        <v>0.11768064406055324</v>
      </c>
      <c r="V92" s="337">
        <f t="shared" si="137"/>
        <v>0.11421257739970751</v>
      </c>
      <c r="W92" s="337">
        <f t="shared" si="137"/>
        <v>0.10395033128985069</v>
      </c>
      <c r="X92" s="337">
        <f t="shared" si="137"/>
        <v>0.10289670076506426</v>
      </c>
      <c r="Y92" s="337">
        <f t="shared" si="137"/>
        <v>0.10182466732411428</v>
      </c>
      <c r="Z92" s="337">
        <f t="shared" si="137"/>
        <v>0.1006670779100468</v>
      </c>
      <c r="AA92" s="337">
        <f t="shared" si="137"/>
        <v>9.9603108750782543E-2</v>
      </c>
      <c r="AB92" s="337">
        <f t="shared" si="137"/>
        <v>9.8575319918775953E-2</v>
      </c>
      <c r="AC92" s="337">
        <f t="shared" si="137"/>
        <v>9.7502600088339428E-2</v>
      </c>
      <c r="AD92" s="337">
        <f t="shared" si="137"/>
        <v>9.6445540156062437E-2</v>
      </c>
      <c r="AE92" s="337">
        <f t="shared" ref="AE92:AL92" si="138">AE45/AE$49</f>
        <v>9.5414673806070133E-2</v>
      </c>
      <c r="AF92" s="337">
        <f t="shared" si="138"/>
        <v>9.4380075114007783E-2</v>
      </c>
      <c r="AG92" s="337">
        <f t="shared" si="138"/>
        <v>9.3303547876828818E-2</v>
      </c>
      <c r="AH92" s="337">
        <f t="shared" si="138"/>
        <v>9.2173509355684483E-2</v>
      </c>
      <c r="AI92" s="337">
        <f t="shared" si="138"/>
        <v>9.1095927988438019E-2</v>
      </c>
      <c r="AJ92" s="337">
        <f t="shared" si="138"/>
        <v>9.0037665113488055E-2</v>
      </c>
      <c r="AK92" s="337">
        <f t="shared" si="138"/>
        <v>8.8983407236478379E-2</v>
      </c>
      <c r="AL92" s="337">
        <f t="shared" si="138"/>
        <v>8.7975525823824591E-2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2.2439643201066419E-2</v>
      </c>
      <c r="N93" s="336">
        <f t="shared" si="139"/>
        <v>2.2554910675646057E-2</v>
      </c>
      <c r="O93" s="336">
        <f t="shared" si="139"/>
        <v>2.1767387179150874E-2</v>
      </c>
      <c r="P93" s="336">
        <f t="shared" si="139"/>
        <v>2.2043895206796147E-2</v>
      </c>
      <c r="Q93" s="336">
        <f t="shared" si="139"/>
        <v>2.3456398316080134E-2</v>
      </c>
      <c r="R93" s="336">
        <f t="shared" si="139"/>
        <v>2.4482692860150791E-2</v>
      </c>
      <c r="S93" s="336">
        <f t="shared" si="139"/>
        <v>2.5236112746222474E-2</v>
      </c>
      <c r="T93" s="336">
        <f t="shared" si="139"/>
        <v>2.2728755788940836E-2</v>
      </c>
      <c r="U93" s="336">
        <f t="shared" si="139"/>
        <v>2.2681077568961081E-2</v>
      </c>
      <c r="V93" s="336">
        <f t="shared" si="139"/>
        <v>2.0639935946933533E-2</v>
      </c>
      <c r="W93" s="336">
        <f t="shared" si="139"/>
        <v>1.8854779738412087E-2</v>
      </c>
      <c r="X93" s="336">
        <f t="shared" si="139"/>
        <v>1.5769191286421024E-2</v>
      </c>
      <c r="Y93" s="336">
        <f t="shared" si="139"/>
        <v>1.5602320771757688E-2</v>
      </c>
      <c r="Z93" s="336">
        <f t="shared" si="139"/>
        <v>1.5427093474302938E-2</v>
      </c>
      <c r="AA93" s="336">
        <f t="shared" si="139"/>
        <v>1.5259151337951528E-2</v>
      </c>
      <c r="AB93" s="336">
        <f t="shared" si="139"/>
        <v>1.5094420121078592E-2</v>
      </c>
      <c r="AC93" s="336">
        <f t="shared" si="139"/>
        <v>1.4921020984519561E-2</v>
      </c>
      <c r="AD93" s="336">
        <f t="shared" si="139"/>
        <v>1.4748322997217107E-2</v>
      </c>
      <c r="AE93" s="336">
        <f t="shared" ref="AE93:AL93" si="140">AE46/AE$49</f>
        <v>1.4573571926511002E-2</v>
      </c>
      <c r="AF93" s="336">
        <f t="shared" si="140"/>
        <v>1.4400658788200411E-2</v>
      </c>
      <c r="AG93" s="336">
        <f t="shared" si="140"/>
        <v>1.4225648257294809E-2</v>
      </c>
      <c r="AH93" s="336">
        <f t="shared" si="140"/>
        <v>1.4047146049995815E-2</v>
      </c>
      <c r="AI93" s="336">
        <f t="shared" si="140"/>
        <v>1.3869156545098847E-2</v>
      </c>
      <c r="AJ93" s="336">
        <f t="shared" si="140"/>
        <v>1.3695236483778616E-2</v>
      </c>
      <c r="AK93" s="336">
        <f t="shared" si="140"/>
        <v>1.3523992603106539E-2</v>
      </c>
      <c r="AL93" s="336">
        <f t="shared" si="140"/>
        <v>1.3353938612055411E-2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0.10316592396552407</v>
      </c>
      <c r="N94" s="336">
        <f t="shared" si="141"/>
        <v>9.8224958018968272E-2</v>
      </c>
      <c r="O94" s="336">
        <f t="shared" si="141"/>
        <v>9.076859214575804E-2</v>
      </c>
      <c r="P94" s="336">
        <f t="shared" si="141"/>
        <v>9.4723855932788495E-2</v>
      </c>
      <c r="Q94" s="336">
        <f t="shared" si="141"/>
        <v>9.5866936183119089E-2</v>
      </c>
      <c r="R94" s="336">
        <f t="shared" si="141"/>
        <v>9.6854889247489862E-2</v>
      </c>
      <c r="S94" s="336">
        <f t="shared" si="141"/>
        <v>9.5297976644617921E-2</v>
      </c>
      <c r="T94" s="336">
        <f t="shared" si="141"/>
        <v>9.7389093506809229E-2</v>
      </c>
      <c r="U94" s="336">
        <f t="shared" si="141"/>
        <v>9.4999566491592163E-2</v>
      </c>
      <c r="V94" s="336">
        <f t="shared" si="141"/>
        <v>9.3572641452773969E-2</v>
      </c>
      <c r="W94" s="336">
        <f t="shared" si="141"/>
        <v>8.5095551551438595E-2</v>
      </c>
      <c r="X94" s="336">
        <f t="shared" si="141"/>
        <v>8.7127509478643242E-2</v>
      </c>
      <c r="Y94" s="336">
        <f t="shared" si="141"/>
        <v>8.6222346552356596E-2</v>
      </c>
      <c r="Z94" s="336">
        <f t="shared" si="141"/>
        <v>8.5239984435743849E-2</v>
      </c>
      <c r="AA94" s="336">
        <f t="shared" si="141"/>
        <v>8.4343957412831017E-2</v>
      </c>
      <c r="AB94" s="336">
        <f t="shared" si="141"/>
        <v>8.3480899797697364E-2</v>
      </c>
      <c r="AC94" s="336">
        <f t="shared" si="141"/>
        <v>8.2581579103819858E-2</v>
      </c>
      <c r="AD94" s="336">
        <f t="shared" si="141"/>
        <v>8.1697217158845328E-2</v>
      </c>
      <c r="AE94" s="336">
        <f t="shared" ref="AE94:AL94" si="142">AE47/AE$49</f>
        <v>8.0841101879559132E-2</v>
      </c>
      <c r="AF94" s="336">
        <f t="shared" si="142"/>
        <v>7.9979416325807379E-2</v>
      </c>
      <c r="AG94" s="336">
        <f t="shared" si="142"/>
        <v>7.9077899619534014E-2</v>
      </c>
      <c r="AH94" s="336">
        <f t="shared" si="142"/>
        <v>7.8126363305688659E-2</v>
      </c>
      <c r="AI94" s="336">
        <f t="shared" si="142"/>
        <v>7.7226771443339184E-2</v>
      </c>
      <c r="AJ94" s="336">
        <f t="shared" si="142"/>
        <v>7.6342428629709441E-2</v>
      </c>
      <c r="AK94" s="336">
        <f t="shared" si="142"/>
        <v>7.5459414633371844E-2</v>
      </c>
      <c r="AL94" s="336">
        <f t="shared" si="142"/>
        <v>7.4621587211769189E-2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Humber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Humber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Humber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Humber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Humber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Humber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Humber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Humber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Humber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Humber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Humber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Humber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Humber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3.8845257609927373</v>
      </c>
      <c r="Y4" s="11">
        <f>'Occ T1'!D8-'Occ T1'!C8</f>
        <v>1.7381986342698106</v>
      </c>
      <c r="Z4" s="11">
        <f>'Occ T1'!E8-'Occ T1'!D8</f>
        <v>8.6342376374261676E-2</v>
      </c>
      <c r="AA4" s="11">
        <f>'Occ T1'!F8-'Occ T1'!E8</f>
        <v>3.1463647429547557</v>
      </c>
      <c r="AB4" s="11">
        <f>'Occ T1'!D8-'Occ T1'!B8</f>
        <v>5.6227243952625479</v>
      </c>
      <c r="AC4" s="11">
        <f>'Occ T1'!F8-'Occ T1'!D8</f>
        <v>3.2327071193290173</v>
      </c>
    </row>
    <row r="5" spans="1:29" x14ac:dyDescent="0.2">
      <c r="W5" s="10" t="str">
        <f>name!E5</f>
        <v>Professional occupations</v>
      </c>
      <c r="X5" s="11">
        <f>'Occ T1'!C9-'Occ T1'!B9</f>
        <v>6.880634734875315</v>
      </c>
      <c r="Y5" s="11">
        <f>'Occ T1'!D9-'Occ T1'!C9</f>
        <v>4.1004418244975298</v>
      </c>
      <c r="Z5" s="11">
        <f>'Occ T1'!E9-'Occ T1'!D9</f>
        <v>3.6313337065651936</v>
      </c>
      <c r="AA5" s="11">
        <f>'Occ T1'!F9-'Occ T1'!E9</f>
        <v>6.5535325834777751</v>
      </c>
      <c r="AB5" s="11">
        <f>'Occ T1'!D9-'Occ T1'!B9</f>
        <v>10.981076559372845</v>
      </c>
      <c r="AC5" s="11">
        <f>'Occ T1'!F9-'Occ T1'!D9</f>
        <v>10.184866290042969</v>
      </c>
    </row>
    <row r="6" spans="1:29" x14ac:dyDescent="0.2">
      <c r="W6" s="10" t="str">
        <f>name!E6</f>
        <v>Associate professional occupations</v>
      </c>
      <c r="X6" s="11">
        <f>'Occ T1'!C10-'Occ T1'!B10</f>
        <v>3.2881090895805087</v>
      </c>
      <c r="Y6" s="11">
        <f>'Occ T1'!D10-'Occ T1'!C10</f>
        <v>2.8558110768408795</v>
      </c>
      <c r="Z6" s="11">
        <f>'Occ T1'!E10-'Occ T1'!D10</f>
        <v>-1.3181394418074177</v>
      </c>
      <c r="AA6" s="11">
        <f>'Occ T1'!F10-'Occ T1'!E10</f>
        <v>2.5206300761768503</v>
      </c>
      <c r="AB6" s="11">
        <f>'Occ T1'!D10-'Occ T1'!B10</f>
        <v>6.1439201664213883</v>
      </c>
      <c r="AC6" s="11">
        <f>'Occ T1'!F10-'Occ T1'!D10</f>
        <v>1.2024906343694326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-1.5421097061865296</v>
      </c>
      <c r="Y7" s="11">
        <f>'Occ T1'!D11-'Occ T1'!C11</f>
        <v>2.4435143498527978</v>
      </c>
      <c r="Z7" s="11">
        <f>'Occ T1'!E11-'Occ T1'!D11</f>
        <v>-1.750499383214688</v>
      </c>
      <c r="AA7" s="11">
        <f>'Occ T1'!F11-'Occ T1'!E11</f>
        <v>-2.1428933228481348</v>
      </c>
      <c r="AB7" s="11">
        <f>'Occ T1'!D11-'Occ T1'!B11</f>
        <v>0.90140464366626816</v>
      </c>
      <c r="AC7" s="11">
        <f>'Occ T1'!F11-'Occ T1'!D11</f>
        <v>-3.8933927060628228</v>
      </c>
    </row>
    <row r="8" spans="1:29" x14ac:dyDescent="0.2">
      <c r="W8" s="10" t="str">
        <f>name!E8</f>
        <v>Skilled trades occupations</v>
      </c>
      <c r="X8" s="11">
        <f>'Occ T1'!C12-'Occ T1'!B12</f>
        <v>-1.0197251249293871</v>
      </c>
      <c r="Y8" s="11">
        <f>'Occ T1'!D12-'Occ T1'!C12</f>
        <v>-2.9717988696285502</v>
      </c>
      <c r="Z8" s="11">
        <f>'Occ T1'!E12-'Occ T1'!D12</f>
        <v>-0.76965470235946754</v>
      </c>
      <c r="AA8" s="11">
        <f>'Occ T1'!F12-'Occ T1'!E12</f>
        <v>-2.1098795475416452</v>
      </c>
      <c r="AB8" s="11">
        <f>'Occ T1'!D12-'Occ T1'!B12</f>
        <v>-3.9915239945579373</v>
      </c>
      <c r="AC8" s="11">
        <f>'Occ T1'!F12-'Occ T1'!D12</f>
        <v>-2.8795342499011127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0.6673561468797935</v>
      </c>
      <c r="Y9" s="11">
        <f>'Occ T1'!D13-'Occ T1'!C13</f>
        <v>-0.69234122634054884</v>
      </c>
      <c r="Z9" s="11">
        <f>'Occ T1'!E13-'Occ T1'!D13</f>
        <v>1.3229544799790283</v>
      </c>
      <c r="AA9" s="11">
        <f>'Occ T1'!F13-'Occ T1'!E13</f>
        <v>2.3380372418997233</v>
      </c>
      <c r="AB9" s="11">
        <f>'Occ T1'!D13-'Occ T1'!B13</f>
        <v>-2.4985079460755344E-2</v>
      </c>
      <c r="AC9" s="11">
        <f>'Occ T1'!F13-'Occ T1'!D13</f>
        <v>3.6609917218787515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0.57310810310127991</v>
      </c>
      <c r="Y10" s="11">
        <f>'Occ T1'!D14-'Occ T1'!C14</f>
        <v>-0.18816640831216347</v>
      </c>
      <c r="Z10" s="11">
        <f>'Occ T1'!E14-'Occ T1'!D14</f>
        <v>-0.14292413627921974</v>
      </c>
      <c r="AA10" s="11">
        <f>'Occ T1'!F14-'Occ T1'!E14</f>
        <v>3.6657842082142622E-2</v>
      </c>
      <c r="AB10" s="11">
        <f>'Occ T1'!D14-'Occ T1'!B14</f>
        <v>0.38494169478911644</v>
      </c>
      <c r="AC10" s="11">
        <f>'Occ T1'!F14-'Occ T1'!D14</f>
        <v>-0.10626629419707712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-0.5659477669844577</v>
      </c>
      <c r="Y11" s="11">
        <f>'Occ T1'!D15-'Occ T1'!C15</f>
        <v>-1.3077286653235589</v>
      </c>
      <c r="Z11" s="11">
        <f>'Occ T1'!E15-'Occ T1'!D15</f>
        <v>2.2566402106428889</v>
      </c>
      <c r="AA11" s="11">
        <f>'Occ T1'!F15-'Occ T1'!E15</f>
        <v>-1.239396860325467</v>
      </c>
      <c r="AB11" s="11">
        <f>'Occ T1'!D15-'Occ T1'!B15</f>
        <v>-1.8736764323080166</v>
      </c>
      <c r="AC11" s="11">
        <f>'Occ T1'!F15-'Occ T1'!D15</f>
        <v>1.0172433503174219</v>
      </c>
    </row>
    <row r="12" spans="1:29" x14ac:dyDescent="0.2">
      <c r="W12" s="10" t="str">
        <f>name!E12</f>
        <v>Elementary occupations</v>
      </c>
      <c r="X12" s="11">
        <f>'Occ T1'!C16-'Occ T1'!B16</f>
        <v>-0.61995123732921087</v>
      </c>
      <c r="Y12" s="11">
        <f>'Occ T1'!D16-'Occ T1'!C16</f>
        <v>-2.5549307158563082</v>
      </c>
      <c r="Z12" s="11">
        <f>'Occ T1'!E16-'Occ T1'!D16</f>
        <v>-1.3490531099004741</v>
      </c>
      <c r="AA12" s="11">
        <f>'Occ T1'!F16-'Occ T1'!E16</f>
        <v>-2.4810527558761599</v>
      </c>
      <c r="AB12" s="11">
        <f>'Occ T1'!D16-'Occ T1'!B16</f>
        <v>-3.174881953185519</v>
      </c>
      <c r="AC12" s="11">
        <f>'Occ T1'!F16-'Occ T1'!D16</f>
        <v>-3.830105865776634</v>
      </c>
    </row>
    <row r="14" spans="1:29" x14ac:dyDescent="0.2">
      <c r="W14" s="10" t="str">
        <f>name!E3</f>
        <v>All occupations</v>
      </c>
      <c r="X14" s="11">
        <f>'Occ T1'!C18-'Occ T1'!B18</f>
        <v>11.546000000000049</v>
      </c>
      <c r="Y14" s="11">
        <f>'Occ T1'!D18-'Occ T1'!C18</f>
        <v>3.422999999999945</v>
      </c>
      <c r="Z14" s="11">
        <f>'Occ T1'!E18-'Occ T1'!D18</f>
        <v>1.9670000000000982</v>
      </c>
      <c r="AA14" s="11">
        <f>'Occ T1'!F18-'Occ T1'!E18</f>
        <v>6.6219999999997867</v>
      </c>
      <c r="AB14" s="11">
        <f>'Occ T1'!D18-'Occ T1'!B18</f>
        <v>14.968999999999994</v>
      </c>
      <c r="AC14" s="11">
        <f>'Occ T1'!F18-'Occ T1'!D18</f>
        <v>8.5889999999998849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Humber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3.2327071193290173</v>
      </c>
      <c r="O3" s="11">
        <f>'Occ T1'!AB64</f>
        <v>2.4468988575628146</v>
      </c>
      <c r="P3" s="11">
        <f>'Occ T1'!Q64</f>
        <v>0.78580826176627738</v>
      </c>
    </row>
    <row r="4" spans="1:16" x14ac:dyDescent="0.2">
      <c r="M4" s="10" t="str">
        <f>name!E5</f>
        <v>Professional occupations</v>
      </c>
      <c r="N4" s="11">
        <f>'Occ T1'!F65</f>
        <v>10.184866290042969</v>
      </c>
      <c r="O4" s="11">
        <f>'Occ T1'!AB65</f>
        <v>7.0746076741001112</v>
      </c>
      <c r="P4" s="11">
        <f>'Occ T1'!Q65</f>
        <v>3.1102586159428434</v>
      </c>
    </row>
    <row r="5" spans="1:16" x14ac:dyDescent="0.2">
      <c r="M5" s="10" t="str">
        <f>name!E6</f>
        <v>Associate professional occupations</v>
      </c>
      <c r="N5" s="11">
        <f>'Occ T1'!F66</f>
        <v>1.2024906343694326</v>
      </c>
      <c r="O5" s="11">
        <f>'Occ T1'!AB66</f>
        <v>2.4375263357276005</v>
      </c>
      <c r="P5" s="11">
        <f>'Occ T1'!Q66</f>
        <v>-1.235035701358175</v>
      </c>
    </row>
    <row r="6" spans="1:16" x14ac:dyDescent="0.2">
      <c r="M6" s="10" t="str">
        <f>name!E7</f>
        <v>Administrative and secretarial occupations</v>
      </c>
      <c r="N6" s="11">
        <f>'Occ T1'!F67</f>
        <v>-3.8933927060628228</v>
      </c>
      <c r="O6" s="11">
        <f>'Occ T1'!AB67</f>
        <v>-4.8558479061044153</v>
      </c>
      <c r="P6" s="11">
        <f>'Occ T1'!Q67</f>
        <v>0.96245520004158003</v>
      </c>
    </row>
    <row r="7" spans="1:16" x14ac:dyDescent="0.2">
      <c r="M7" s="10" t="str">
        <f>name!E8</f>
        <v>Skilled trades occupations</v>
      </c>
      <c r="N7" s="11">
        <f>'Occ T1'!F68</f>
        <v>-2.8795342499011127</v>
      </c>
      <c r="O7" s="11">
        <f>'Occ T1'!AB68</f>
        <v>0.51187935276761509</v>
      </c>
      <c r="P7" s="11">
        <f>'Occ T1'!Q68</f>
        <v>-3.3914136026687345</v>
      </c>
    </row>
    <row r="8" spans="1:16" x14ac:dyDescent="0.2">
      <c r="M8" s="10" t="str">
        <f>name!E9</f>
        <v>Caring, leisure and other service occupations</v>
      </c>
      <c r="N8" s="11">
        <f>'Occ T1'!F69</f>
        <v>3.6609917218787515</v>
      </c>
      <c r="O8" s="11">
        <f>'Occ T1'!AB69</f>
        <v>2.2993787462993716</v>
      </c>
      <c r="P8" s="11">
        <f>'Occ T1'!Q69</f>
        <v>1.3616129755793711</v>
      </c>
    </row>
    <row r="9" spans="1:16" x14ac:dyDescent="0.2">
      <c r="M9" s="10" t="str">
        <f>name!E10</f>
        <v>Sales and customer service occupations</v>
      </c>
      <c r="N9" s="11">
        <f>'Occ T1'!F70</f>
        <v>-0.10626629419707712</v>
      </c>
      <c r="O9" s="11">
        <f>'Occ T1'!AB70</f>
        <v>-1.0235509719540961</v>
      </c>
      <c r="P9" s="11">
        <f>'Occ T1'!Q70</f>
        <v>0.91728467775697808</v>
      </c>
    </row>
    <row r="10" spans="1:16" x14ac:dyDescent="0.2">
      <c r="M10" s="10" t="str">
        <f>name!E11</f>
        <v>Process, plant and machine operatives</v>
      </c>
      <c r="N10" s="11">
        <f>'Occ T1'!F71</f>
        <v>1.0172433503174219</v>
      </c>
      <c r="O10" s="11">
        <f>'Occ T1'!AB71</f>
        <v>0.86797242287437326</v>
      </c>
      <c r="P10" s="11">
        <f>'Occ T1'!Q71</f>
        <v>0.14927092744309434</v>
      </c>
    </row>
    <row r="11" spans="1:16" x14ac:dyDescent="0.2">
      <c r="M11" s="10" t="str">
        <f>name!E12</f>
        <v>Elementary occupations</v>
      </c>
      <c r="N11" s="11">
        <f>'Occ T1'!F72</f>
        <v>-3.830105865776634</v>
      </c>
      <c r="O11" s="11">
        <f>'Occ T1'!AB72</f>
        <v>-2.5474364243565777</v>
      </c>
      <c r="P11" s="11">
        <f>'Occ T1'!Q72</f>
        <v>-1.2826694414200581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8.5889999999998849</v>
      </c>
      <c r="O13" s="11">
        <f>'Occ T1'!AB74</f>
        <v>7.2114280869167828</v>
      </c>
      <c r="P13" s="11">
        <f>'Occ T1'!Q74</f>
        <v>1.377571913083159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Humber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0.60849401229454436</v>
      </c>
      <c r="O3" s="11">
        <f>'Occ T5'!H44</f>
        <v>0.86855616758288567</v>
      </c>
      <c r="P3" s="11">
        <f>'Occ T5'!G44</f>
        <v>1.7556569394516686</v>
      </c>
    </row>
    <row r="4" spans="1:16" x14ac:dyDescent="0.2">
      <c r="M4" s="10" t="str">
        <f>name!E5</f>
        <v>Professional occupations</v>
      </c>
      <c r="N4" s="11">
        <f>'Occ T5'!I45</f>
        <v>-0.23284329722127239</v>
      </c>
      <c r="O4" s="11">
        <f>'Occ T5'!H45</f>
        <v>2.4127914538503035</v>
      </c>
      <c r="P4" s="11">
        <f>'Occ T5'!G45</f>
        <v>8.0049181334139092</v>
      </c>
    </row>
    <row r="5" spans="1:16" x14ac:dyDescent="0.2">
      <c r="M5" s="10" t="str">
        <f>name!E6</f>
        <v>Associate professional occupations</v>
      </c>
      <c r="N5" s="11">
        <f>'Occ T5'!I46</f>
        <v>-0.10810297175426031</v>
      </c>
      <c r="O5" s="11">
        <f>'Occ T5'!H46</f>
        <v>0.48671875711666068</v>
      </c>
      <c r="P5" s="11">
        <f>'Occ T5'!G46</f>
        <v>0.82387484900703356</v>
      </c>
    </row>
    <row r="6" spans="1:16" x14ac:dyDescent="0.2">
      <c r="M6" s="10" t="str">
        <f>name!E7</f>
        <v>Administrative and secretarial occupations</v>
      </c>
      <c r="N6" s="11">
        <f>'Occ T5'!I47</f>
        <v>-5.1432029769476029E-2</v>
      </c>
      <c r="O6" s="11">
        <f>'Occ T5'!H47</f>
        <v>-1.5061484327831867</v>
      </c>
      <c r="P6" s="11">
        <f>'Occ T5'!G47</f>
        <v>-2.3358122435101336</v>
      </c>
    </row>
    <row r="7" spans="1:16" x14ac:dyDescent="0.2">
      <c r="M7" s="10" t="str">
        <f>name!E8</f>
        <v>Skilled trades occupations</v>
      </c>
      <c r="N7" s="11">
        <f>'Occ T5'!I48</f>
        <v>0.23373336492107555</v>
      </c>
      <c r="O7" s="11">
        <f>'Occ T5'!H48</f>
        <v>0.23181623360050629</v>
      </c>
      <c r="P7" s="11">
        <f>'Occ T5'!G48</f>
        <v>-3.3450838484227052</v>
      </c>
    </row>
    <row r="8" spans="1:16" x14ac:dyDescent="0.2">
      <c r="M8" s="10" t="str">
        <f>name!E9</f>
        <v>Caring, leisure and other service occupations</v>
      </c>
      <c r="N8" s="11">
        <f>'Occ T5'!I49</f>
        <v>8.352266456019164E-2</v>
      </c>
      <c r="O8" s="11">
        <f>'Occ T5'!H49</f>
        <v>1.0931994117463084</v>
      </c>
      <c r="P8" s="11">
        <f>'Occ T5'!G49</f>
        <v>2.484269645572267</v>
      </c>
    </row>
    <row r="9" spans="1:16" x14ac:dyDescent="0.2">
      <c r="M9" s="10" t="str">
        <f>name!E10</f>
        <v>Sales and customer service occupations</v>
      </c>
      <c r="N9" s="11">
        <f>'Occ T5'!I50</f>
        <v>-0.22788034342467067</v>
      </c>
      <c r="O9" s="11">
        <f>'Occ T5'!H50</f>
        <v>-5.8759002973969743E-2</v>
      </c>
      <c r="P9" s="11">
        <f>'Occ T5'!G50</f>
        <v>0.18037305220152078</v>
      </c>
    </row>
    <row r="10" spans="1:16" x14ac:dyDescent="0.2">
      <c r="M10" s="10" t="str">
        <f>name!E11</f>
        <v>Process, plant and machine operatives</v>
      </c>
      <c r="N10" s="11">
        <f>'Occ T5'!I51</f>
        <v>0.48432986308190484</v>
      </c>
      <c r="O10" s="11">
        <f>'Occ T5'!H51</f>
        <v>0.91102471606772939</v>
      </c>
      <c r="P10" s="11">
        <f>'Occ T5'!G51</f>
        <v>-0.37811122883213066</v>
      </c>
    </row>
    <row r="11" spans="1:16" x14ac:dyDescent="0.2">
      <c r="M11" s="10" t="str">
        <f>name!E12</f>
        <v>Elementary occupations</v>
      </c>
      <c r="N11" s="11">
        <f>'Occ T5'!I52</f>
        <v>0.33880850324694922</v>
      </c>
      <c r="O11" s="11">
        <f>'Occ T5'!H52</f>
        <v>-2.7787689385009635</v>
      </c>
      <c r="P11" s="11">
        <f>'Occ T5'!G52</f>
        <v>-1.3901454305226295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1.1286297659349813</v>
      </c>
      <c r="O13" s="11">
        <f>'Occ T5'!H54</f>
        <v>1.6604303657062758</v>
      </c>
      <c r="P13" s="11">
        <f>'Occ T5'!G54</f>
        <v>5.7999398683587344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0.20922480897595719</v>
      </c>
      <c r="O18" s="11">
        <f>'Occ T5'!AN44</f>
        <v>0.40543971650207977</v>
      </c>
      <c r="P18" s="11">
        <f>'Occ T5'!AM44</f>
        <v>1.8322343320847763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0.16947240479032111</v>
      </c>
      <c r="O19" s="11">
        <f>'Occ T5'!AN45</f>
        <v>1.8974953763381706</v>
      </c>
      <c r="P19" s="11">
        <f>'Occ T5'!AM45</f>
        <v>5.0076398929716213</v>
      </c>
    </row>
    <row r="20" spans="13:16" x14ac:dyDescent="0.2">
      <c r="M20" s="10" t="str">
        <f t="shared" si="0"/>
        <v>Associate professional occupations</v>
      </c>
      <c r="N20" s="11">
        <f>'Occ T5'!AO46</f>
        <v>9.0175551076190796E-2</v>
      </c>
      <c r="O20" s="11">
        <f>'Occ T5'!AN46</f>
        <v>0.65711913077988715</v>
      </c>
      <c r="P20" s="11">
        <f>'Occ T5'!AM46</f>
        <v>1.6902316538715176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-0.13768338510669642</v>
      </c>
      <c r="O21" s="11">
        <f>'Occ T5'!AN47</f>
        <v>-1.6841654634128673</v>
      </c>
      <c r="P21" s="11">
        <f>'Occ T5'!AM47</f>
        <v>-3.0339990575848521</v>
      </c>
    </row>
    <row r="22" spans="13:16" x14ac:dyDescent="0.2">
      <c r="M22" s="10" t="str">
        <f t="shared" si="0"/>
        <v>Skilled trades occupations</v>
      </c>
      <c r="N22" s="11">
        <f>'Occ T5'!AO48</f>
        <v>0.30003305581716599</v>
      </c>
      <c r="O22" s="11">
        <f>'Occ T5'!AN48</f>
        <v>6.7784375967074539E-2</v>
      </c>
      <c r="P22" s="11">
        <f>'Occ T5'!AM48</f>
        <v>0.14406192098337334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-7.7107598960595602E-2</v>
      </c>
      <c r="O23" s="11">
        <f>'Occ T5'!AN49</f>
        <v>0.74520304457882247</v>
      </c>
      <c r="P23" s="11">
        <f>'Occ T5'!AM49</f>
        <v>1.6312833006811633</v>
      </c>
    </row>
    <row r="24" spans="13:16" x14ac:dyDescent="0.2">
      <c r="M24" s="10" t="str">
        <f t="shared" si="0"/>
        <v>Sales and customer service occupations</v>
      </c>
      <c r="N24" s="11">
        <f>'Occ T5'!AO50</f>
        <v>-0.10146099672597381</v>
      </c>
      <c r="O24" s="11">
        <f>'Occ T5'!AN50</f>
        <v>-0.32545630919273272</v>
      </c>
      <c r="P24" s="11">
        <f>'Occ T5'!AM50</f>
        <v>-0.59663366603538925</v>
      </c>
    </row>
    <row r="25" spans="13:16" x14ac:dyDescent="0.2">
      <c r="M25" s="10" t="str">
        <f t="shared" si="0"/>
        <v>Process, plant and machine operatives</v>
      </c>
      <c r="N25" s="11">
        <f>'Occ T5'!AO51</f>
        <v>7.9953265385359629E-3</v>
      </c>
      <c r="O25" s="11">
        <f>'Occ T5'!AN51</f>
        <v>0.62330714091110673</v>
      </c>
      <c r="P25" s="11">
        <f>'Occ T5'!AM51</f>
        <v>0.2366699554247309</v>
      </c>
    </row>
    <row r="26" spans="13:16" x14ac:dyDescent="0.2">
      <c r="M26" s="10" t="str">
        <f t="shared" si="0"/>
        <v>Elementary occupations</v>
      </c>
      <c r="N26" s="11">
        <f>'Occ T5'!AO52</f>
        <v>-9.5336799579451847E-3</v>
      </c>
      <c r="O26" s="11">
        <f>'Occ T5'!AN52</f>
        <v>-2.2134482762075836</v>
      </c>
      <c r="P26" s="11">
        <f>'Occ T5'!AM52</f>
        <v>-0.32445446819105683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0.45111548644696065</v>
      </c>
      <c r="O28" s="11">
        <f>'Occ T5'!AN54</f>
        <v>0.17327873626394563</v>
      </c>
      <c r="P28" s="11">
        <f>'Occ T5'!AM54</f>
        <v>6.5870338642058783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0.39926920331858406</v>
      </c>
      <c r="O33" s="11">
        <f>'Occ T5'!X44</f>
        <v>0.46311645108080857</v>
      </c>
      <c r="P33" s="11">
        <f>'Occ T5'!W44</f>
        <v>-7.6577392633094377E-2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-0.40231570201159439</v>
      </c>
      <c r="O34" s="11">
        <f>'Occ T5'!X45</f>
        <v>0.51529607751213558</v>
      </c>
      <c r="P34" s="11">
        <f>'Occ T5'!W45</f>
        <v>2.9972782404422773</v>
      </c>
    </row>
    <row r="35" spans="1:16" x14ac:dyDescent="0.2">
      <c r="M35" s="10" t="str">
        <f t="shared" si="1"/>
        <v>Associate professional occupations</v>
      </c>
      <c r="N35" s="11">
        <f>'Occ T5'!Y46</f>
        <v>-0.19827852283045222</v>
      </c>
      <c r="O35" s="11">
        <f>'Occ T5'!X46</f>
        <v>-0.17040037366322625</v>
      </c>
      <c r="P35" s="11">
        <f>'Occ T5'!W46</f>
        <v>-0.86635680486449296</v>
      </c>
    </row>
    <row r="36" spans="1:16" x14ac:dyDescent="0.2">
      <c r="M36" s="10" t="str">
        <f t="shared" si="1"/>
        <v>Administrative and secretarial occupations</v>
      </c>
      <c r="N36" s="11">
        <f>'Occ T5'!Y47</f>
        <v>8.6251355337220781E-2</v>
      </c>
      <c r="O36" s="11">
        <f>'Occ T5'!X47</f>
        <v>0.17801703062967622</v>
      </c>
      <c r="P36" s="11">
        <f>'Occ T5'!W47</f>
        <v>0.69818681407471672</v>
      </c>
    </row>
    <row r="37" spans="1:16" x14ac:dyDescent="0.2">
      <c r="M37" s="10" t="str">
        <f t="shared" si="1"/>
        <v>Skilled trades occupations</v>
      </c>
      <c r="N37" s="11">
        <f>'Occ T5'!Y48</f>
        <v>-6.6299690896094887E-2</v>
      </c>
      <c r="O37" s="11">
        <f>'Occ T5'!X48</f>
        <v>0.16403185763343164</v>
      </c>
      <c r="P37" s="11">
        <f>'Occ T5'!W48</f>
        <v>-3.489145769406079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0.16063026352078769</v>
      </c>
      <c r="O38" s="11">
        <f>'Occ T5'!X49</f>
        <v>0.34799636716748283</v>
      </c>
      <c r="P38" s="11">
        <f>'Occ T5'!W49</f>
        <v>0.85298634489110237</v>
      </c>
    </row>
    <row r="39" spans="1:16" x14ac:dyDescent="0.2">
      <c r="M39" s="10" t="str">
        <f t="shared" si="1"/>
        <v>Sales and customer service occupations</v>
      </c>
      <c r="N39" s="11">
        <f>'Occ T5'!Y50</f>
        <v>-0.1264193466986967</v>
      </c>
      <c r="O39" s="11">
        <f>'Occ T5'!X50</f>
        <v>0.26669730621876386</v>
      </c>
      <c r="P39" s="11">
        <f>'Occ T5'!W50</f>
        <v>0.77700671823690293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Humber</v>
      </c>
      <c r="M40" s="10" t="str">
        <f t="shared" si="1"/>
        <v>Process, plant and machine operatives</v>
      </c>
      <c r="N40" s="11">
        <f>'Occ T5'!Y51</f>
        <v>0.4763345365433711</v>
      </c>
      <c r="O40" s="11">
        <f>'Occ T5'!X51</f>
        <v>0.28771757515662344</v>
      </c>
      <c r="P40" s="11">
        <f>'Occ T5'!W51</f>
        <v>-0.61478118425687001</v>
      </c>
    </row>
    <row r="41" spans="1:16" x14ac:dyDescent="0.2">
      <c r="M41" s="10" t="str">
        <f t="shared" si="1"/>
        <v>Elementary occupations</v>
      </c>
      <c r="N41" s="11">
        <f>'Occ T5'!Y52</f>
        <v>0.34834218320489474</v>
      </c>
      <c r="O41" s="11">
        <f>'Occ T5'!X52</f>
        <v>-0.56532066229338174</v>
      </c>
      <c r="P41" s="11">
        <f>'Occ T5'!W52</f>
        <v>-1.0656909623315691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0.67751427948801535</v>
      </c>
      <c r="O43" s="11">
        <f>'Occ T5'!X54</f>
        <v>1.4871516294423124</v>
      </c>
      <c r="P43" s="11">
        <f>'Occ T5'!W54</f>
        <v>-0.78709399584711548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Humber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Humber, Humber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3.1310331259636417</v>
      </c>
      <c r="C5" s="11">
        <f>HLOOKUP(C$3,'Qual F1'!$M$4:$BW$14,11,FALSE)</f>
        <v>3.7911438793265737</v>
      </c>
      <c r="D5" s="11">
        <f>HLOOKUP(D$3,'Qual F1'!$M$4:$BW$14,11,FALSE)</f>
        <v>3.6484477326743963</v>
      </c>
      <c r="E5" s="11">
        <f>HLOOKUP(E$3,'Qual F1'!$M$4:$BW$14,11,FALSE)</f>
        <v>4.9501931905914764</v>
      </c>
      <c r="F5" s="11">
        <f>HLOOKUP(F$3,'Qual F1'!$M$4:$BW$14,11,FALSE)</f>
        <v>6.6964823001760605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20.399686570543789</v>
      </c>
      <c r="C6" s="11">
        <f>HLOOKUP(C$3,'Qual F1'!$M$4:$BW$14,10,FALSE)</f>
        <v>25.685113725912462</v>
      </c>
      <c r="D6" s="11">
        <f>HLOOKUP(D$3,'Qual F1'!$M$4:$BW$14,10,FALSE)</f>
        <v>24.73254535399699</v>
      </c>
      <c r="E6" s="11">
        <f>HLOOKUP(E$3,'Qual F1'!$M$4:$BW$14,10,FALSE)</f>
        <v>33.775069033895335</v>
      </c>
      <c r="F6" s="11">
        <f>HLOOKUP(F$3,'Qual F1'!$M$4:$BW$14,10,FALSE)</f>
        <v>45.827753224227571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42.874437108980928</v>
      </c>
      <c r="C7" s="11">
        <f>HLOOKUP(C$3,'Qual F1'!$M$4:$BW$14,9,FALSE)</f>
        <v>48.522125627108316</v>
      </c>
      <c r="D7" s="11">
        <f>HLOOKUP(D$3,'Qual F1'!$M$4:$BW$14,9,FALSE)</f>
        <v>49.96452656592168</v>
      </c>
      <c r="E7" s="11">
        <f>HLOOKUP(E$3,'Qual F1'!$M$4:$BW$14,9,FALSE)</f>
        <v>55.948549858776545</v>
      </c>
      <c r="F7" s="11">
        <f>HLOOKUP(F$3,'Qual F1'!$M$4:$BW$14,9,FALSE)</f>
        <v>65.566836153378489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14.722278083197303</v>
      </c>
      <c r="C8" s="11">
        <f>HLOOKUP(C$3,'Qual F1'!$M$4:$BW$14,8,FALSE)</f>
        <v>14.615366227844916</v>
      </c>
      <c r="D8" s="11">
        <f>HLOOKUP(D$3,'Qual F1'!$M$4:$BW$14,8,FALSE)</f>
        <v>14.352237805929319</v>
      </c>
      <c r="E8" s="11">
        <f>HLOOKUP(E$3,'Qual F1'!$M$4:$BW$14,8,FALSE)</f>
        <v>15.077380755274513</v>
      </c>
      <c r="F8" s="11">
        <f>HLOOKUP(F$3,'Qual F1'!$M$4:$BW$14,8,FALSE)</f>
        <v>16.612698977687057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13.017691707518422</v>
      </c>
      <c r="C9" s="11">
        <f>HLOOKUP(C$3,'Qual F1'!$M$4:$BW$14,7,FALSE)</f>
        <v>14.241378917578155</v>
      </c>
      <c r="D9" s="11">
        <f>HLOOKUP(D$3,'Qual F1'!$M$4:$BW$14,7,FALSE)</f>
        <v>14.460516961687071</v>
      </c>
      <c r="E9" s="11">
        <f>HLOOKUP(E$3,'Qual F1'!$M$4:$BW$14,7,FALSE)</f>
        <v>16.029188905970454</v>
      </c>
      <c r="F9" s="11">
        <f>HLOOKUP(F$3,'Qual F1'!$M$4:$BW$14,7,FALSE)</f>
        <v>18.64191975085625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60.080193507989549</v>
      </c>
      <c r="C10" s="11">
        <f>HLOOKUP(C$3,'Qual F1'!$M$4:$BW$14,6,FALSE)</f>
        <v>63.576936293095422</v>
      </c>
      <c r="D10" s="11">
        <f>HLOOKUP(D$3,'Qual F1'!$M$4:$BW$14,6,FALSE)</f>
        <v>68.817967782758089</v>
      </c>
      <c r="E10" s="11">
        <f>HLOOKUP(E$3,'Qual F1'!$M$4:$BW$14,6,FALSE)</f>
        <v>66.824742941880302</v>
      </c>
      <c r="F10" s="11">
        <f>HLOOKUP(F$3,'Qual F1'!$M$4:$BW$14,6,FALSE)</f>
        <v>71.636342149753204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58.195858061152101</v>
      </c>
      <c r="C11" s="11">
        <f>HLOOKUP(C$3,'Qual F1'!$M$4:$BW$14,5,FALSE)</f>
        <v>56.921998292739985</v>
      </c>
      <c r="D11" s="11">
        <f>HLOOKUP(D$3,'Qual F1'!$M$4:$BW$14,5,FALSE)</f>
        <v>61.583002983845425</v>
      </c>
      <c r="E11" s="11">
        <f>HLOOKUP(E$3,'Qual F1'!$M$4:$BW$14,5,FALSE)</f>
        <v>53.366115577182057</v>
      </c>
      <c r="F11" s="11">
        <f>HLOOKUP(F$3,'Qual F1'!$M$4:$BW$14,5,FALSE)</f>
        <v>42.731023707679867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42.978182231884716</v>
      </c>
      <c r="C12" s="11">
        <f>HLOOKUP(C$3,'Qual F1'!$M$4:$BW$14,4,FALSE)</f>
        <v>40.095941041138076</v>
      </c>
      <c r="D12" s="11">
        <f>HLOOKUP(D$3,'Qual F1'!$M$4:$BW$14,4,FALSE)</f>
        <v>36.693428236656416</v>
      </c>
      <c r="E12" s="11">
        <f>HLOOKUP(E$3,'Qual F1'!$M$4:$BW$14,4,FALSE)</f>
        <v>32.950976173211046</v>
      </c>
      <c r="F12" s="11">
        <f>HLOOKUP(F$3,'Qual F1'!$M$4:$BW$14,4,FALSE)</f>
        <v>21.878091825082297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16.691639602769712</v>
      </c>
      <c r="C13" s="11">
        <f>HLOOKUP(C$3,'Qual F1'!$M$4:$BW$14,3,FALSE)</f>
        <v>16.186995995256169</v>
      </c>
      <c r="D13" s="11">
        <f>HLOOKUP(D$3,'Qual F1'!$M$4:$BW$14,3,FALSE)</f>
        <v>12.807326576530309</v>
      </c>
      <c r="E13" s="11">
        <f>HLOOKUP(E$3,'Qual F1'!$M$4:$BW$14,3,FALSE)</f>
        <v>10.104783563218461</v>
      </c>
      <c r="F13" s="11">
        <f>HLOOKUP(F$3,'Qual F1'!$M$4:$BW$14,3,FALSE)</f>
        <v>6.0578519111589708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272.09100000000018</v>
      </c>
      <c r="C15" s="11">
        <f t="shared" ref="C15:F15" si="0">SUM(C5:C13)</f>
        <v>283.63700000000006</v>
      </c>
      <c r="D15" s="11">
        <f t="shared" si="0"/>
        <v>287.05999999999977</v>
      </c>
      <c r="E15" s="11">
        <f t="shared" si="0"/>
        <v>289.02700000000021</v>
      </c>
      <c r="F15" s="11">
        <f t="shared" si="0"/>
        <v>295.64899999999983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1.1507301329201036</v>
      </c>
      <c r="C19" s="18">
        <f t="shared" si="1"/>
        <v>1.3366182406831877</v>
      </c>
      <c r="D19" s="18">
        <f t="shared" si="1"/>
        <v>1.2709704356839682</v>
      </c>
      <c r="E19" s="18">
        <f t="shared" si="1"/>
        <v>1.712709605189644</v>
      </c>
      <c r="F19" s="18">
        <f t="shared" si="1"/>
        <v>2.2650109759126749</v>
      </c>
      <c r="G19" s="11"/>
    </row>
    <row r="20" spans="1:7" x14ac:dyDescent="0.2">
      <c r="A20" t="str">
        <f>$A6</f>
        <v>RQF7 Other higher degree</v>
      </c>
      <c r="B20" s="18">
        <f t="shared" si="1"/>
        <v>7.4973764551358828</v>
      </c>
      <c r="C20" s="18">
        <f t="shared" si="1"/>
        <v>9.0556287529174462</v>
      </c>
      <c r="D20" s="18">
        <f t="shared" si="1"/>
        <v>8.6158104068825363</v>
      </c>
      <c r="E20" s="18">
        <f t="shared" si="1"/>
        <v>11.685783346848327</v>
      </c>
      <c r="F20" s="18">
        <f t="shared" si="1"/>
        <v>15.500729995443107</v>
      </c>
      <c r="G20" s="11"/>
    </row>
    <row r="21" spans="1:7" x14ac:dyDescent="0.2">
      <c r="A21" t="str">
        <f>$A7</f>
        <v>RQF6 First degree</v>
      </c>
      <c r="B21" s="18">
        <f t="shared" si="1"/>
        <v>15.757388928329455</v>
      </c>
      <c r="C21" s="18">
        <f t="shared" si="1"/>
        <v>17.107121294862203</v>
      </c>
      <c r="D21" s="18">
        <f t="shared" si="1"/>
        <v>17.405603903686242</v>
      </c>
      <c r="E21" s="18">
        <f t="shared" si="1"/>
        <v>19.357551321771496</v>
      </c>
      <c r="F21" s="18">
        <f t="shared" si="1"/>
        <v>22.177256190069482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5.4107920082609473</v>
      </c>
      <c r="C22" s="18">
        <f t="shared" si="3"/>
        <v>5.1528419169025597</v>
      </c>
      <c r="D22" s="18">
        <f t="shared" si="3"/>
        <v>4.9997344826619283</v>
      </c>
      <c r="E22" s="18">
        <f t="shared" si="3"/>
        <v>5.2165994025729443</v>
      </c>
      <c r="F22" s="18">
        <f t="shared" si="3"/>
        <v>5.6190614470832196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4.7843154339976008</v>
      </c>
      <c r="C23" s="18">
        <f t="shared" si="4"/>
        <v>5.0209877123147377</v>
      </c>
      <c r="D23" s="18">
        <f t="shared" si="4"/>
        <v>5.0374545257740833</v>
      </c>
      <c r="E23" s="18">
        <f t="shared" si="4"/>
        <v>5.5459140170193235</v>
      </c>
      <c r="F23" s="18">
        <f t="shared" si="4"/>
        <v>6.3054229004178133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22.08091907045419</v>
      </c>
      <c r="C24" s="18">
        <f t="shared" si="5"/>
        <v>22.414895198121336</v>
      </c>
      <c r="D24" s="18">
        <f t="shared" si="5"/>
        <v>23.973374131804551</v>
      </c>
      <c r="E24" s="18">
        <f t="shared" si="5"/>
        <v>23.120588367827313</v>
      </c>
      <c r="F24" s="18">
        <f t="shared" si="5"/>
        <v>24.230199374851004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21.388380380516836</v>
      </c>
      <c r="C25" s="18">
        <f t="shared" si="6"/>
        <v>20.068608218511681</v>
      </c>
      <c r="D25" s="18">
        <f t="shared" si="6"/>
        <v>21.453007379588058</v>
      </c>
      <c r="E25" s="18">
        <f t="shared" si="6"/>
        <v>18.464058920855845</v>
      </c>
      <c r="F25" s="18">
        <f t="shared" si="6"/>
        <v>14.453295532093763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15.795517761294819</v>
      </c>
      <c r="C26" s="18">
        <f>C12/C$15*100</f>
        <v>14.136357753444745</v>
      </c>
      <c r="D26" s="18">
        <f t="shared" si="7"/>
        <v>12.782494334514194</v>
      </c>
      <c r="E26" s="18">
        <f t="shared" si="7"/>
        <v>11.400656745982563</v>
      </c>
      <c r="F26" s="18">
        <f t="shared" si="7"/>
        <v>7.4000222646050924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6.134579829090157</v>
      </c>
      <c r="C27" s="18">
        <f>C13/C$15*100</f>
        <v>5.7069409122421142</v>
      </c>
      <c r="D27" s="18">
        <f t="shared" si="8"/>
        <v>4.461550399404417</v>
      </c>
      <c r="E27" s="18">
        <f t="shared" si="8"/>
        <v>3.4961382719325371</v>
      </c>
      <c r="F27" s="18">
        <f t="shared" si="8"/>
        <v>2.0490013195238186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4.8988316498005613</v>
      </c>
      <c r="C33" s="18">
        <f t="shared" si="9"/>
        <v>-3.7639338203519945</v>
      </c>
      <c r="D33" s="18">
        <f t="shared" si="9"/>
        <v>6.2925445708803096</v>
      </c>
      <c r="E33" s="18">
        <f t="shared" si="9"/>
        <v>3.0676698596532548</v>
      </c>
      <c r="F33" s="18">
        <f>IF(F$3-D$3 &lt;&gt; 0,(EXP(LN(F5/D5)/(F$3-D$3))-1)*100,0)</f>
        <v>4.1316075850380773</v>
      </c>
    </row>
    <row r="34" spans="1:6" x14ac:dyDescent="0.2">
      <c r="A34" t="str">
        <f>$A20</f>
        <v>RQF7 Other higher degree</v>
      </c>
      <c r="B34" s="18">
        <f t="shared" si="9"/>
        <v>5.9289090484933249</v>
      </c>
      <c r="C34" s="18">
        <f t="shared" si="9"/>
        <v>-3.708639884099374</v>
      </c>
      <c r="D34" s="18">
        <f t="shared" si="9"/>
        <v>6.4303489943271952</v>
      </c>
      <c r="E34" s="18">
        <f t="shared" si="9"/>
        <v>3.0987101761830171</v>
      </c>
      <c r="F34" s="18">
        <f t="shared" ref="F34:F43" si="10">IF(F$3-D$3 &lt;&gt; 0,(EXP(LN(F6/D6)/(F$3-D$3))-1)*100,0)</f>
        <v>4.1975042400272944</v>
      </c>
    </row>
    <row r="35" spans="1:6" x14ac:dyDescent="0.2">
      <c r="A35" t="str">
        <f>$A21</f>
        <v>RQF6 First degree</v>
      </c>
      <c r="B35" s="18">
        <f t="shared" si="9"/>
        <v>3.1419520752063335</v>
      </c>
      <c r="C35" s="18">
        <f t="shared" si="9"/>
        <v>2.9726664282974546</v>
      </c>
      <c r="D35" s="18">
        <f t="shared" si="9"/>
        <v>2.2881706321875139</v>
      </c>
      <c r="E35" s="18">
        <f t="shared" si="9"/>
        <v>1.5990247890695253</v>
      </c>
      <c r="F35" s="18">
        <f t="shared" si="10"/>
        <v>1.8282226325280426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-0.18204424334115066</v>
      </c>
      <c r="C36" s="18">
        <f t="shared" ref="C36:E36" si="12">IF(D$3-C$3 &lt;&gt; 0,(EXP(LN(D8/C8)/(D$3-C$3))-1)*100,0)</f>
        <v>-1.8003546254919733</v>
      </c>
      <c r="D36" s="18">
        <f t="shared" si="12"/>
        <v>0.99067062757325353</v>
      </c>
      <c r="E36" s="18">
        <f t="shared" si="12"/>
        <v>0.97443443471940672</v>
      </c>
      <c r="F36" s="18">
        <f t="shared" si="10"/>
        <v>0.97984620895215091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2.2714739059692901</v>
      </c>
      <c r="C37" s="18">
        <f t="shared" si="13"/>
        <v>1.5387417565193351</v>
      </c>
      <c r="D37" s="18">
        <f t="shared" si="13"/>
        <v>2.0811480297628693</v>
      </c>
      <c r="E37" s="18">
        <f t="shared" si="13"/>
        <v>1.521472597496798</v>
      </c>
      <c r="F37" s="18">
        <f t="shared" si="10"/>
        <v>1.7076892963763246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1.4243115033027109</v>
      </c>
      <c r="C38" s="18">
        <f t="shared" si="14"/>
        <v>8.2436049851490658</v>
      </c>
      <c r="D38" s="18">
        <f t="shared" si="14"/>
        <v>-0.58610476897935637</v>
      </c>
      <c r="E38" s="18">
        <f t="shared" si="14"/>
        <v>0.69771377820022629</v>
      </c>
      <c r="F38" s="18">
        <f t="shared" si="10"/>
        <v>0.26794263730978152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-0.55177970329701731</v>
      </c>
      <c r="C39" s="18">
        <f t="shared" si="15"/>
        <v>8.1884066457658342</v>
      </c>
      <c r="D39" s="18">
        <f t="shared" si="15"/>
        <v>-2.8235687148523869</v>
      </c>
      <c r="E39" s="18">
        <f t="shared" si="15"/>
        <v>-2.1979922273337782</v>
      </c>
      <c r="F39" s="18">
        <f t="shared" si="10"/>
        <v>-2.4069639109684071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-1.7204652407187937</v>
      </c>
      <c r="C40" s="18">
        <f t="shared" si="16"/>
        <v>-8.4859282913218426</v>
      </c>
      <c r="D40" s="18">
        <f t="shared" si="16"/>
        <v>-2.1285552862138846</v>
      </c>
      <c r="E40" s="18">
        <f t="shared" si="16"/>
        <v>-4.0126248821352961</v>
      </c>
      <c r="F40" s="18">
        <f t="shared" si="10"/>
        <v>-3.3886664648919762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-0.76455648202999882</v>
      </c>
      <c r="C41" s="18">
        <f t="shared" si="17"/>
        <v>-20.878916753400812</v>
      </c>
      <c r="D41" s="18">
        <f t="shared" si="17"/>
        <v>-4.629577550657304</v>
      </c>
      <c r="E41" s="18">
        <f t="shared" si="17"/>
        <v>-4.9878460705230498</v>
      </c>
      <c r="F41" s="18">
        <f t="shared" si="10"/>
        <v>-4.8685730220668022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1.0443830639741414</v>
      </c>
      <c r="C43" s="18">
        <f t="shared" ref="C43" si="18">IF(D$3-C$3 &lt;&gt; 0,(EXP(LN(D15/C15)/(D$3-C$3))-1)*100,0)</f>
        <v>1.2068242154583908</v>
      </c>
      <c r="D43" s="18">
        <f>IF(E$3-D$3 &lt;&gt; 0,(EXP(LN(E15/D15)/(E$3-D$3))-1)*100,0)</f>
        <v>0.13667043324576689</v>
      </c>
      <c r="E43" s="18">
        <f>IF(F$3-E$3 &lt;&gt; 0,(EXP(LN(F15/E15)/(F$3-E$3))-1)*100,0)</f>
        <v>0.22678507450624164</v>
      </c>
      <c r="F43" s="18">
        <f t="shared" si="10"/>
        <v>0.19673785372678054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0.66011075336293201</v>
      </c>
      <c r="C47" s="27">
        <f>D5-C5</f>
        <v>-0.14269614665217745</v>
      </c>
      <c r="D47" s="27">
        <f>E5-D5</f>
        <v>1.3017454579170802</v>
      </c>
      <c r="E47" s="27">
        <f>F5-E5</f>
        <v>1.7462891095845841</v>
      </c>
      <c r="F47" s="27">
        <f>F5-D5</f>
        <v>3.0480345675016642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5.2854271553686729</v>
      </c>
      <c r="C48" s="27">
        <f t="shared" si="20"/>
        <v>-0.95256837191547206</v>
      </c>
      <c r="D48" s="27">
        <f t="shared" si="20"/>
        <v>9.0425236798983448</v>
      </c>
      <c r="E48" s="27">
        <f t="shared" si="20"/>
        <v>12.052684190332236</v>
      </c>
      <c r="F48" s="27">
        <f t="shared" ref="F48:F57" si="21">F6-D6</f>
        <v>21.095207870230581</v>
      </c>
    </row>
    <row r="49" spans="1:6" x14ac:dyDescent="0.2">
      <c r="A49" t="str">
        <f t="shared" si="19"/>
        <v>RQF6 First degree</v>
      </c>
      <c r="B49" s="27">
        <f t="shared" ref="B49:E49" si="22">C7-B7</f>
        <v>5.6476885181273886</v>
      </c>
      <c r="C49" s="27">
        <f t="shared" si="22"/>
        <v>1.4424009388133641</v>
      </c>
      <c r="D49" s="27">
        <f t="shared" si="22"/>
        <v>5.9840232928548645</v>
      </c>
      <c r="E49" s="27">
        <f t="shared" si="22"/>
        <v>9.6182862946019441</v>
      </c>
      <c r="F49" s="27">
        <f t="shared" si="21"/>
        <v>15.602309587456809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-0.10691185535238645</v>
      </c>
      <c r="C50" s="27">
        <f t="shared" si="23"/>
        <v>-0.2631284219155976</v>
      </c>
      <c r="D50" s="27">
        <f t="shared" si="23"/>
        <v>0.72514294934519441</v>
      </c>
      <c r="E50" s="27">
        <f t="shared" si="23"/>
        <v>1.5353182224125437</v>
      </c>
      <c r="F50" s="27">
        <f t="shared" si="21"/>
        <v>2.2604611717577381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1.2236872100597331</v>
      </c>
      <c r="C51" s="27">
        <f t="shared" si="24"/>
        <v>0.21913804410891657</v>
      </c>
      <c r="D51" s="27">
        <f t="shared" si="24"/>
        <v>1.5686719442833823</v>
      </c>
      <c r="E51" s="27">
        <f t="shared" si="24"/>
        <v>2.612730844885796</v>
      </c>
      <c r="F51" s="27">
        <f t="shared" si="21"/>
        <v>4.1814027891691783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3.496742785105873</v>
      </c>
      <c r="C52" s="27">
        <f t="shared" si="25"/>
        <v>5.2410314896626673</v>
      </c>
      <c r="D52" s="27">
        <f t="shared" si="25"/>
        <v>-1.9932248408777866</v>
      </c>
      <c r="E52" s="27">
        <f t="shared" si="25"/>
        <v>4.8115992078729022</v>
      </c>
      <c r="F52" s="27">
        <f t="shared" si="21"/>
        <v>2.8183743669951156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-1.273859768412116</v>
      </c>
      <c r="C53" s="27">
        <f>D11-C11</f>
        <v>4.6610046911054397</v>
      </c>
      <c r="D53" s="27">
        <f t="shared" si="26"/>
        <v>-8.2168874066633677</v>
      </c>
      <c r="E53" s="27">
        <f t="shared" si="26"/>
        <v>-10.63509186950219</v>
      </c>
      <c r="F53" s="27">
        <f t="shared" si="21"/>
        <v>-18.851979276165558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-2.8822411907466403</v>
      </c>
      <c r="C54" s="27">
        <f t="shared" si="27"/>
        <v>-3.4025128044816597</v>
      </c>
      <c r="D54" s="27">
        <f t="shared" si="27"/>
        <v>-3.74245206344537</v>
      </c>
      <c r="E54" s="27">
        <f t="shared" si="27"/>
        <v>-11.072884348128749</v>
      </c>
      <c r="F54" s="27">
        <f t="shared" si="21"/>
        <v>-14.815336411574119</v>
      </c>
    </row>
    <row r="55" spans="1:6" x14ac:dyDescent="0.2">
      <c r="A55" t="str">
        <f t="shared" si="19"/>
        <v>No Qualification</v>
      </c>
      <c r="B55" s="27">
        <f t="shared" ref="B55:E55" si="28">C13-B13</f>
        <v>-0.5046436075135432</v>
      </c>
      <c r="C55" s="27">
        <f t="shared" si="28"/>
        <v>-3.3796694187258591</v>
      </c>
      <c r="D55" s="27">
        <f t="shared" si="28"/>
        <v>-2.702543013311848</v>
      </c>
      <c r="E55" s="27">
        <f t="shared" si="28"/>
        <v>-4.0469316520594907</v>
      </c>
      <c r="F55" s="27">
        <f t="shared" si="21"/>
        <v>-6.7494746653713387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11.545999999999879</v>
      </c>
      <c r="C57" s="29">
        <f t="shared" ref="C57" si="29">D15-C15</f>
        <v>3.4229999999997176</v>
      </c>
      <c r="D57" s="29">
        <f>E15-D15</f>
        <v>1.9670000000004393</v>
      </c>
      <c r="E57" s="29">
        <f>F15-E15</f>
        <v>6.6219999999996162</v>
      </c>
      <c r="F57" s="29">
        <f t="shared" si="21"/>
        <v>8.5890000000000555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Humber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20.064554582760078</v>
      </c>
      <c r="N6" s="11">
        <v>19.356346032684005</v>
      </c>
      <c r="O6" s="11">
        <v>20.532486544950107</v>
      </c>
      <c r="P6" s="11">
        <v>16.984806110064582</v>
      </c>
      <c r="Q6" s="11">
        <v>16.417115755427087</v>
      </c>
      <c r="R6" s="11">
        <v>16.691639602769712</v>
      </c>
      <c r="S6" s="11">
        <v>18.42644300538128</v>
      </c>
      <c r="T6" s="11">
        <v>17.514392407065042</v>
      </c>
      <c r="U6" s="11">
        <v>16.577354388167105</v>
      </c>
      <c r="V6" s="11">
        <v>16.186995995256169</v>
      </c>
      <c r="W6" s="11">
        <v>12.807326576530309</v>
      </c>
      <c r="X6" s="11">
        <v>12.312197769088451</v>
      </c>
      <c r="Y6" s="11">
        <v>12.205704309826368</v>
      </c>
      <c r="Z6" s="11">
        <v>11.397072889943823</v>
      </c>
      <c r="AA6" s="11">
        <v>10.610231624950023</v>
      </c>
      <c r="AB6" s="11">
        <v>10.104783563218461</v>
      </c>
      <c r="AC6" s="11">
        <v>9.6416089217437548</v>
      </c>
      <c r="AD6" s="11">
        <v>9.1876961028213113</v>
      </c>
      <c r="AE6" s="11">
        <v>8.740759418884906</v>
      </c>
      <c r="AF6" s="11">
        <v>8.3006535176244949</v>
      </c>
      <c r="AG6" s="11">
        <v>7.8664329709582415</v>
      </c>
      <c r="AH6" s="11">
        <v>7.436155176161753</v>
      </c>
      <c r="AI6" s="11">
        <v>7.0107742475362151</v>
      </c>
      <c r="AJ6" s="11">
        <v>6.5904620215227281</v>
      </c>
      <c r="AK6" s="11">
        <v>6.1916628613187088</v>
      </c>
      <c r="AL6" s="11">
        <v>6.0578519111589708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46.823574489180999</v>
      </c>
      <c r="N7" s="11">
        <v>44.408852252589412</v>
      </c>
      <c r="O7" s="11">
        <v>40.835295043023244</v>
      </c>
      <c r="P7" s="11">
        <v>43.042078157273835</v>
      </c>
      <c r="Q7" s="11">
        <v>42.230226662295252</v>
      </c>
      <c r="R7" s="11">
        <v>42.978182231884716</v>
      </c>
      <c r="S7" s="11">
        <v>40.877678697287493</v>
      </c>
      <c r="T7" s="11">
        <v>44.469208535166686</v>
      </c>
      <c r="U7" s="11">
        <v>43.749660863703149</v>
      </c>
      <c r="V7" s="11">
        <v>40.095941041138076</v>
      </c>
      <c r="W7" s="11">
        <v>36.693428236656416</v>
      </c>
      <c r="X7" s="11">
        <v>35.723181220208971</v>
      </c>
      <c r="Y7" s="11">
        <v>36.10205310636043</v>
      </c>
      <c r="Z7" s="11">
        <v>35.035913594666098</v>
      </c>
      <c r="AA7" s="11">
        <v>34.027554551072157</v>
      </c>
      <c r="AB7" s="11">
        <v>32.950976173211046</v>
      </c>
      <c r="AC7" s="11">
        <v>31.8473267947648</v>
      </c>
      <c r="AD7" s="11">
        <v>30.731087642618871</v>
      </c>
      <c r="AE7" s="11">
        <v>29.608306569313505</v>
      </c>
      <c r="AF7" s="11">
        <v>28.485356727340612</v>
      </c>
      <c r="AG7" s="11">
        <v>27.375671795807865</v>
      </c>
      <c r="AH7" s="11">
        <v>26.265709143566649</v>
      </c>
      <c r="AI7" s="11">
        <v>25.165451927862772</v>
      </c>
      <c r="AJ7" s="11">
        <v>24.07425278751867</v>
      </c>
      <c r="AK7" s="11">
        <v>22.986549440680246</v>
      </c>
      <c r="AL7" s="11">
        <v>21.878091825082297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61.270830412431025</v>
      </c>
      <c r="N8" s="11">
        <v>65.100004467071258</v>
      </c>
      <c r="O8" s="11">
        <v>61.103170536241173</v>
      </c>
      <c r="P8" s="11">
        <v>58.795362392999614</v>
      </c>
      <c r="Q8" s="11">
        <v>62.87604591765453</v>
      </c>
      <c r="R8" s="11">
        <v>58.195858061152101</v>
      </c>
      <c r="S8" s="11">
        <v>62.638333606589981</v>
      </c>
      <c r="T8" s="11">
        <v>63.238083584264054</v>
      </c>
      <c r="U8" s="11">
        <v>60.653041848026987</v>
      </c>
      <c r="V8" s="11">
        <v>56.921998292739985</v>
      </c>
      <c r="W8" s="11">
        <v>61.583002983845425</v>
      </c>
      <c r="X8" s="11">
        <v>55.485411193072117</v>
      </c>
      <c r="Y8" s="11">
        <v>56.093395070638678</v>
      </c>
      <c r="Z8" s="11">
        <v>55.176123239321626</v>
      </c>
      <c r="AA8" s="11">
        <v>54.336951628354754</v>
      </c>
      <c r="AB8" s="11">
        <v>53.366115577182057</v>
      </c>
      <c r="AC8" s="11">
        <v>52.339391628970105</v>
      </c>
      <c r="AD8" s="11">
        <v>51.284938655687561</v>
      </c>
      <c r="AE8" s="11">
        <v>50.226384524881894</v>
      </c>
      <c r="AF8" s="11">
        <v>49.164397045388164</v>
      </c>
      <c r="AG8" s="11">
        <v>48.11365439557246</v>
      </c>
      <c r="AH8" s="11">
        <v>47.055492366467149</v>
      </c>
      <c r="AI8" s="11">
        <v>45.99201131882247</v>
      </c>
      <c r="AJ8" s="11">
        <v>44.928416449196476</v>
      </c>
      <c r="AK8" s="11">
        <v>43.851014636537563</v>
      </c>
      <c r="AL8" s="11">
        <v>42.731023707679867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57.123910136350375</v>
      </c>
      <c r="N9" s="11">
        <v>56.090665923414448</v>
      </c>
      <c r="O9" s="11">
        <v>55.712149703692944</v>
      </c>
      <c r="P9" s="11">
        <v>56.290342496130876</v>
      </c>
      <c r="Q9" s="11">
        <v>61.516036259697515</v>
      </c>
      <c r="R9" s="11">
        <v>60.080193507989549</v>
      </c>
      <c r="S9" s="11">
        <v>62.11606791358232</v>
      </c>
      <c r="T9" s="11">
        <v>61.115786863891927</v>
      </c>
      <c r="U9" s="11">
        <v>59.788516115096243</v>
      </c>
      <c r="V9" s="11">
        <v>63.576936293095422</v>
      </c>
      <c r="W9" s="11">
        <v>68.817967782758089</v>
      </c>
      <c r="X9" s="11">
        <v>63.98256078311875</v>
      </c>
      <c r="Y9" s="11">
        <v>64.956620907126023</v>
      </c>
      <c r="Z9" s="11">
        <v>65.549816905148518</v>
      </c>
      <c r="AA9" s="11">
        <v>66.258793029718049</v>
      </c>
      <c r="AB9" s="11">
        <v>66.824742941880302</v>
      </c>
      <c r="AC9" s="11">
        <v>67.328715878298624</v>
      </c>
      <c r="AD9" s="11">
        <v>67.798553319775976</v>
      </c>
      <c r="AE9" s="11">
        <v>68.26881814005722</v>
      </c>
      <c r="AF9" s="11">
        <v>68.737543678330027</v>
      </c>
      <c r="AG9" s="11">
        <v>69.233519095853694</v>
      </c>
      <c r="AH9" s="11">
        <v>69.725690062259233</v>
      </c>
      <c r="AI9" s="11">
        <v>70.218898782348688</v>
      </c>
      <c r="AJ9" s="11">
        <v>70.715221651281425</v>
      </c>
      <c r="AK9" s="11">
        <v>71.207230709114</v>
      </c>
      <c r="AL9" s="11">
        <v>71.636342149753204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12.664858290106627</v>
      </c>
      <c r="N10" s="11">
        <v>11.853472093562152</v>
      </c>
      <c r="O10" s="11">
        <v>12.229999659505888</v>
      </c>
      <c r="P10" s="11">
        <v>12.535191707222095</v>
      </c>
      <c r="Q10" s="11">
        <v>13.3405409305985</v>
      </c>
      <c r="R10" s="11">
        <v>13.017691707518422</v>
      </c>
      <c r="S10" s="11">
        <v>14.094069581599602</v>
      </c>
      <c r="T10" s="11">
        <v>14.585240093878612</v>
      </c>
      <c r="U10" s="11">
        <v>14.788515055479117</v>
      </c>
      <c r="V10" s="11">
        <v>14.241378917578155</v>
      </c>
      <c r="W10" s="11">
        <v>14.460516961687071</v>
      </c>
      <c r="X10" s="11">
        <v>15.706563594179768</v>
      </c>
      <c r="Y10" s="11">
        <v>15.257424933761625</v>
      </c>
      <c r="Z10" s="11">
        <v>15.505251275816462</v>
      </c>
      <c r="AA10" s="11">
        <v>15.78628717648828</v>
      </c>
      <c r="AB10" s="11">
        <v>16.029188905970454</v>
      </c>
      <c r="AC10" s="11">
        <v>16.271559476626535</v>
      </c>
      <c r="AD10" s="11">
        <v>16.516439782048771</v>
      </c>
      <c r="AE10">
        <v>16.759475838789434</v>
      </c>
      <c r="AF10">
        <v>17.003577368662512</v>
      </c>
      <c r="AG10">
        <v>17.266033050964825</v>
      </c>
      <c r="AH10">
        <v>17.536083541248743</v>
      </c>
      <c r="AI10" s="11">
        <v>17.809583569225815</v>
      </c>
      <c r="AJ10" s="11">
        <v>18.088340454013586</v>
      </c>
      <c r="AK10" s="11">
        <v>18.380350123228798</v>
      </c>
      <c r="AL10" s="11">
        <v>18.64191975085625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15.247923209973433</v>
      </c>
      <c r="N11" s="11">
        <v>14.097731103251144</v>
      </c>
      <c r="O11" s="11">
        <v>14.395164208515258</v>
      </c>
      <c r="P11" s="11">
        <v>14.766715715338302</v>
      </c>
      <c r="Q11" s="11">
        <v>14.525391037583914</v>
      </c>
      <c r="R11" s="11">
        <v>14.722278083197303</v>
      </c>
      <c r="S11" s="11">
        <v>14.658189836777499</v>
      </c>
      <c r="T11" s="11">
        <v>15.138989417435218</v>
      </c>
      <c r="U11" s="11">
        <v>14.875558947925441</v>
      </c>
      <c r="V11" s="11">
        <v>14.615366227844916</v>
      </c>
      <c r="W11" s="11">
        <v>14.352237805929319</v>
      </c>
      <c r="X11" s="11">
        <v>15.133268929658854</v>
      </c>
      <c r="Y11" s="11">
        <v>14.736339825384979</v>
      </c>
      <c r="Z11" s="11">
        <v>14.838606143027523</v>
      </c>
      <c r="AA11" s="11">
        <v>14.972391933743358</v>
      </c>
      <c r="AB11" s="11">
        <v>15.077380755274513</v>
      </c>
      <c r="AC11" s="11">
        <v>15.177169545220357</v>
      </c>
      <c r="AD11" s="11">
        <v>15.282683131950806</v>
      </c>
      <c r="AE11">
        <v>15.417653333796551</v>
      </c>
      <c r="AF11">
        <v>15.561759212404029</v>
      </c>
      <c r="AG11">
        <v>15.71857106587176</v>
      </c>
      <c r="AH11">
        <v>15.888088019819438</v>
      </c>
      <c r="AI11" s="11">
        <v>16.065915724240082</v>
      </c>
      <c r="AJ11" s="11">
        <v>16.250623331273651</v>
      </c>
      <c r="AK11" s="11">
        <v>16.437642527206634</v>
      </c>
      <c r="AL11" s="11">
        <v>16.612698977687057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37.294488737937243</v>
      </c>
      <c r="N12" s="11">
        <v>35.664011923618681</v>
      </c>
      <c r="O12" s="11">
        <v>38.728990961603145</v>
      </c>
      <c r="P12" s="11">
        <v>40.762191047272715</v>
      </c>
      <c r="Q12" s="11">
        <v>42.451024790491559</v>
      </c>
      <c r="R12" s="11">
        <v>42.874437108980928</v>
      </c>
      <c r="S12" s="11">
        <v>45.882001993572352</v>
      </c>
      <c r="T12" s="11">
        <v>48.262177671357719</v>
      </c>
      <c r="U12" s="11">
        <v>48.986065051002328</v>
      </c>
      <c r="V12" s="11">
        <v>48.522125627108316</v>
      </c>
      <c r="W12" s="11">
        <v>49.96452656592168</v>
      </c>
      <c r="X12" s="11">
        <v>52.81296105532261</v>
      </c>
      <c r="Y12" s="11">
        <v>52.661004044202393</v>
      </c>
      <c r="Z12" s="11">
        <v>53.73590133705752</v>
      </c>
      <c r="AA12" s="11">
        <v>54.898774396303637</v>
      </c>
      <c r="AB12" s="11">
        <v>55.948549858776545</v>
      </c>
      <c r="AC12" s="11">
        <v>56.939976856603245</v>
      </c>
      <c r="AD12" s="11">
        <v>57.900539549524048</v>
      </c>
      <c r="AE12">
        <v>58.855447859921853</v>
      </c>
      <c r="AF12">
        <v>59.811089098242633</v>
      </c>
      <c r="AG12">
        <v>60.784754789922246</v>
      </c>
      <c r="AH12">
        <v>61.74423551858866</v>
      </c>
      <c r="AI12">
        <v>62.70833998415916</v>
      </c>
      <c r="AJ12">
        <v>63.677452234447593</v>
      </c>
      <c r="AK12">
        <v>64.639766002665183</v>
      </c>
      <c r="AL12">
        <v>65.566836153378489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17.031570978972493</v>
      </c>
      <c r="N13" s="11">
        <v>16.647349249017257</v>
      </c>
      <c r="O13" s="11">
        <v>15.520992997624045</v>
      </c>
      <c r="P13" s="11">
        <v>17.547862236360647</v>
      </c>
      <c r="Q13" s="11">
        <v>17.909773108442618</v>
      </c>
      <c r="R13" s="11">
        <v>20.399686570543789</v>
      </c>
      <c r="S13" s="11">
        <v>21.129927462263311</v>
      </c>
      <c r="T13" s="11">
        <v>22.871724779495299</v>
      </c>
      <c r="U13" s="11">
        <v>26.542034620020125</v>
      </c>
      <c r="V13" s="11">
        <v>25.685113725912462</v>
      </c>
      <c r="W13" s="11">
        <v>24.73254535399699</v>
      </c>
      <c r="X13" s="11">
        <v>30.543916149841639</v>
      </c>
      <c r="Y13" s="11">
        <v>29.774156226571307</v>
      </c>
      <c r="Z13" s="11">
        <v>31.097955830945896</v>
      </c>
      <c r="AA13" s="11">
        <v>32.475043439553652</v>
      </c>
      <c r="AB13" s="11">
        <v>33.775069033895335</v>
      </c>
      <c r="AC13" s="11">
        <v>35.037219018595444</v>
      </c>
      <c r="AD13" s="11">
        <v>36.279081689470502</v>
      </c>
      <c r="AE13">
        <v>37.506529289717669</v>
      </c>
      <c r="AF13">
        <v>38.727139149723271</v>
      </c>
      <c r="AG13">
        <v>39.948170736579662</v>
      </c>
      <c r="AH13">
        <v>41.15564268154391</v>
      </c>
      <c r="AI13">
        <v>42.349705971770248</v>
      </c>
      <c r="AJ13">
        <v>43.538022953638361</v>
      </c>
      <c r="AK13">
        <v>44.704083909853892</v>
      </c>
      <c r="AL13">
        <v>45.827753224227571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2.4212891622876476</v>
      </c>
      <c r="N14" s="11">
        <v>2.4745669547918974</v>
      </c>
      <c r="O14" s="11">
        <v>2.3547503448444544</v>
      </c>
      <c r="P14" s="11">
        <v>2.6304501373373492</v>
      </c>
      <c r="Q14" s="11">
        <v>2.6728455378089175</v>
      </c>
      <c r="R14" s="11">
        <v>3.1310331259636417</v>
      </c>
      <c r="S14" s="11">
        <v>3.0292879029462676</v>
      </c>
      <c r="T14" s="11">
        <v>3.3393966474455685</v>
      </c>
      <c r="U14" s="11">
        <v>3.9212531105794826</v>
      </c>
      <c r="V14" s="11">
        <v>3.7911438793265737</v>
      </c>
      <c r="W14" s="11">
        <v>3.6484477326743963</v>
      </c>
      <c r="X14" s="11">
        <v>4.4919393055088515</v>
      </c>
      <c r="Y14" s="11">
        <v>4.3773015761284562</v>
      </c>
      <c r="Z14" s="11">
        <v>4.5683587840724682</v>
      </c>
      <c r="AA14" s="11">
        <v>4.765972219816069</v>
      </c>
      <c r="AB14" s="11">
        <v>4.9501931905914764</v>
      </c>
      <c r="AC14" s="11">
        <v>5.1300318791769248</v>
      </c>
      <c r="AD14" s="11">
        <v>5.3059801261019928</v>
      </c>
      <c r="AE14">
        <v>5.4846250246369737</v>
      </c>
      <c r="AF14">
        <v>5.6594842022841192</v>
      </c>
      <c r="AG14">
        <v>5.8361920984693025</v>
      </c>
      <c r="AH14">
        <v>6.0109034903442389</v>
      </c>
      <c r="AI14">
        <v>6.1863184740347616</v>
      </c>
      <c r="AJ14">
        <v>6.3572081171075778</v>
      </c>
      <c r="AK14">
        <v>6.5306997893947631</v>
      </c>
      <c r="AL14">
        <v>6.6964823001760605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Humber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Humber</v>
      </c>
      <c r="W1" s="203" t="str">
        <f>CONCATENATE("Shift-share Figure 1: Levels of Employment, ",C4," - ",F40,", ",Info!B5)</f>
        <v>Shift-share Figure 1: Levels of Employment, 2015 - 2035, Humber</v>
      </c>
      <c r="AK1" s="203" t="str">
        <f>CONCATENATE("Shift-share Figure 1.1: Net Changes, ",C4,"-",F40,", ",Info!B5)</f>
        <v>Shift-share Figure 1.1: Net Changes, 2015-2035, Humber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15.127130876141605</v>
      </c>
      <c r="C8" s="141">
        <f t="shared" ref="C8:C33" si="0">B8/B$35*100</f>
        <v>5.5595851667793506</v>
      </c>
      <c r="E8" s="151">
        <v>19.753698601402984</v>
      </c>
      <c r="F8" s="141">
        <f t="shared" ref="F8:F33" si="1">E8/E$35*100</f>
        <v>6.8813831956395806</v>
      </c>
      <c r="H8" s="151">
        <f>E8-B8</f>
        <v>4.6265677252613795</v>
      </c>
      <c r="I8" s="141">
        <f>IF(B8&lt;&gt;0,((E8/B8)-1)*100,0)</f>
        <v>30.584568634613763</v>
      </c>
      <c r="K8" s="207">
        <f t="shared" ref="K8:K33" si="2">(($E$35/$B$35)-1)*B8</f>
        <v>0.83221430361520321</v>
      </c>
      <c r="L8" s="141">
        <f>IF(B8&lt;&gt;0,K8/B8*100,0)</f>
        <v>5.5014682587810837</v>
      </c>
      <c r="N8" s="151">
        <f>H8-(K8+Q8)</f>
        <v>3.5857323483390351</v>
      </c>
      <c r="O8" s="141">
        <f>IF(B8&lt;&gt;0,N8/B8*100,0)</f>
        <v>23.703981790720306</v>
      </c>
      <c r="Q8" s="151">
        <v>0.20862107330714144</v>
      </c>
      <c r="R8" s="141">
        <f>IF(B8&lt;&gt;0,Q8/B8*100,0)</f>
        <v>1.3791185851123757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7.9894771278325161</v>
      </c>
      <c r="C9" s="141">
        <f t="shared" si="0"/>
        <v>2.936325394016162</v>
      </c>
      <c r="E9" s="151">
        <v>8.9856337978336853</v>
      </c>
      <c r="F9" s="141">
        <f t="shared" si="1"/>
        <v>3.1302284532270894</v>
      </c>
      <c r="H9" s="151">
        <f t="shared" ref="H9:H32" si="3">E9-B9</f>
        <v>0.99615667000116925</v>
      </c>
      <c r="I9" s="141">
        <f t="shared" ref="I9:I32" si="4">IF(B9&lt;&gt;0,((E9/B9)-1)*100,0)</f>
        <v>12.468358743163698</v>
      </c>
      <c r="K9" s="207">
        <f t="shared" si="2"/>
        <v>0.43953854823028043</v>
      </c>
      <c r="L9" s="141">
        <f t="shared" ref="L9:L32" si="5">IF(B9&lt;&gt;0,K9/B9*100,0)</f>
        <v>5.5014682587810837</v>
      </c>
      <c r="N9" s="151">
        <f t="shared" ref="N9:N31" si="6">H9-(K9+Q9)</f>
        <v>0.47087920150001994</v>
      </c>
      <c r="O9" s="141">
        <f>IF(B9&lt;&gt;0,N9/B9*100,0)</f>
        <v>5.8937424059910395</v>
      </c>
      <c r="Q9" s="151">
        <v>8.5738920270868865E-2</v>
      </c>
      <c r="R9" s="141">
        <f>IF(B9&lt;&gt;0,Q9/B9*100,0)</f>
        <v>1.0731480783915728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10.587935610095817</v>
      </c>
      <c r="C10" s="141">
        <f t="shared" si="0"/>
        <v>3.8913215101182388</v>
      </c>
      <c r="E10" s="151">
        <v>13.993515267537822</v>
      </c>
      <c r="F10" s="141">
        <f t="shared" si="1"/>
        <v>4.8747701761087638</v>
      </c>
      <c r="H10" s="151">
        <f t="shared" si="3"/>
        <v>3.4055796574420043</v>
      </c>
      <c r="I10" s="141">
        <f t="shared" si="4"/>
        <v>32.164718249653056</v>
      </c>
      <c r="K10" s="207">
        <f t="shared" si="2"/>
        <v>0.58249191684960067</v>
      </c>
      <c r="L10" s="141">
        <f t="shared" si="5"/>
        <v>5.5014682587810837</v>
      </c>
      <c r="N10" s="151">
        <f t="shared" si="6"/>
        <v>2.4814822587311514</v>
      </c>
      <c r="O10" s="141">
        <f t="shared" ref="O10:O32" si="7">IF(B10&lt;&gt;0,N10/B10*100,0)</f>
        <v>23.436884678114271</v>
      </c>
      <c r="Q10" s="151">
        <v>0.34160548186125217</v>
      </c>
      <c r="R10" s="141">
        <f t="shared" ref="R10:R32" si="8">IF(B10&lt;&gt;0,Q10/B10*100,0)</f>
        <v>3.2263653127577037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11.228924892296789</v>
      </c>
      <c r="C11" s="141">
        <f t="shared" si="0"/>
        <v>4.126900519420631</v>
      </c>
      <c r="E11" s="151">
        <v>12.713157602759788</v>
      </c>
      <c r="F11" s="141">
        <f t="shared" si="1"/>
        <v>4.4287457683967757</v>
      </c>
      <c r="H11" s="151">
        <f>E11-B11</f>
        <v>1.4842327104629991</v>
      </c>
      <c r="I11" s="141">
        <f>IF(B11&lt;&gt;0,((E11/B11)-1)*100,0)</f>
        <v>13.217941385298658</v>
      </c>
      <c r="K11" s="207">
        <f t="shared" si="2"/>
        <v>0.61775573875207579</v>
      </c>
      <c r="L11" s="141">
        <f t="shared" si="5"/>
        <v>5.5014682587810837</v>
      </c>
      <c r="N11" s="151">
        <f t="shared" si="6"/>
        <v>1.2556649107753448</v>
      </c>
      <c r="O11" s="141">
        <f t="shared" si="7"/>
        <v>11.182414370201638</v>
      </c>
      <c r="Q11" s="151">
        <v>-0.38918793906442156</v>
      </c>
      <c r="R11" s="141">
        <f>IF(B11&lt;&gt;0,Q11/B11*100,0)</f>
        <v>-3.4659412436840711</v>
      </c>
      <c r="T11" s="136"/>
    </row>
    <row r="12" spans="1:97" x14ac:dyDescent="0.2">
      <c r="A12" s="10" t="str">
        <f>name!$D8</f>
        <v>23 Teaching and other educational professionals</v>
      </c>
      <c r="B12" s="151">
        <v>11.644328958830419</v>
      </c>
      <c r="C12" s="141">
        <f t="shared" si="0"/>
        <v>4.2795715252729485</v>
      </c>
      <c r="E12" s="151">
        <v>12.633670963281785</v>
      </c>
      <c r="F12" s="141">
        <f t="shared" si="1"/>
        <v>4.4010558640290469</v>
      </c>
      <c r="H12" s="151">
        <f t="shared" si="3"/>
        <v>0.98934200445136611</v>
      </c>
      <c r="I12" s="141">
        <f t="shared" si="4"/>
        <v>8.4963419356261163</v>
      </c>
      <c r="K12" s="207">
        <f t="shared" si="2"/>
        <v>0.64060906161810938</v>
      </c>
      <c r="L12" s="141">
        <f t="shared" si="5"/>
        <v>5.5014682587810837</v>
      </c>
      <c r="N12" s="151">
        <f t="shared" si="6"/>
        <v>1.4028049513293683</v>
      </c>
      <c r="O12" s="141">
        <f t="shared" si="7"/>
        <v>12.047108564942748</v>
      </c>
      <c r="Q12" s="151">
        <v>-1.0540720084961117</v>
      </c>
      <c r="R12" s="141">
        <f t="shared" si="8"/>
        <v>-9.0522348880977077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12.171170599885865</v>
      </c>
      <c r="C13" s="141">
        <f t="shared" si="0"/>
        <v>4.4731985254513624</v>
      </c>
      <c r="E13" s="151">
        <v>17.273092786902346</v>
      </c>
      <c r="F13" s="141">
        <f t="shared" si="1"/>
        <v>6.0172412690386476</v>
      </c>
      <c r="H13" s="151">
        <f t="shared" si="3"/>
        <v>5.1019221870164806</v>
      </c>
      <c r="I13" s="141">
        <f t="shared" si="4"/>
        <v>41.9180895144492</v>
      </c>
      <c r="K13" s="207">
        <f t="shared" si="2"/>
        <v>0.66959308727481615</v>
      </c>
      <c r="L13" s="141">
        <f t="shared" si="5"/>
        <v>5.5014682587810846</v>
      </c>
      <c r="N13" s="151">
        <f>H13-(K13+Q13)</f>
        <v>3.7527643484594986</v>
      </c>
      <c r="O13" s="141">
        <f>IF(B13&lt;&gt;0,N13/B13*100,0)</f>
        <v>30.833224443462242</v>
      </c>
      <c r="Q13" s="151">
        <v>0.67956475128216598</v>
      </c>
      <c r="R13" s="141">
        <f t="shared" si="8"/>
        <v>5.5833968122058746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4.2613681390672982</v>
      </c>
      <c r="C14" s="141">
        <f t="shared" si="0"/>
        <v>1.5661554917536038</v>
      </c>
      <c r="E14" s="151">
        <v>5.8366231263589423</v>
      </c>
      <c r="F14" s="141">
        <f t="shared" si="1"/>
        <v>2.0332415266351775</v>
      </c>
      <c r="H14" s="151">
        <f t="shared" si="3"/>
        <v>1.5752549872916441</v>
      </c>
      <c r="I14" s="141">
        <f t="shared" si="4"/>
        <v>36.965944642286331</v>
      </c>
      <c r="K14" s="207">
        <f t="shared" si="2"/>
        <v>0.23443781556059756</v>
      </c>
      <c r="L14" s="141">
        <f>IF(B14&lt;&gt;0,K14/B14*100,0)</f>
        <v>5.5014682587810837</v>
      </c>
      <c r="N14" s="151">
        <f t="shared" si="6"/>
        <v>1.2394166017874295</v>
      </c>
      <c r="O14" s="141">
        <f t="shared" si="7"/>
        <v>29.084945523122656</v>
      </c>
      <c r="Q14" s="151">
        <v>0.10140056994361717</v>
      </c>
      <c r="R14" s="141">
        <f t="shared" si="8"/>
        <v>2.3795308603825789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4.6966127208402462</v>
      </c>
      <c r="C15" s="141">
        <f t="shared" si="0"/>
        <v>1.7261183651205831</v>
      </c>
      <c r="E15" s="151">
        <v>5.3288243822765118</v>
      </c>
      <c r="F15" s="141">
        <f t="shared" si="1"/>
        <v>1.8563451481489972</v>
      </c>
      <c r="H15" s="151">
        <f t="shared" si="3"/>
        <v>0.63221166143626562</v>
      </c>
      <c r="I15" s="141">
        <f t="shared" si="4"/>
        <v>13.4610132666668</v>
      </c>
      <c r="K15" s="207">
        <f t="shared" si="2"/>
        <v>0.2583826580749008</v>
      </c>
      <c r="L15" s="141">
        <f t="shared" si="5"/>
        <v>5.5014682587810846</v>
      </c>
      <c r="N15" s="151">
        <f t="shared" si="6"/>
        <v>0.55765136328920784</v>
      </c>
      <c r="O15" s="141">
        <f t="shared" si="7"/>
        <v>11.873479812690228</v>
      </c>
      <c r="Q15" s="151">
        <v>-0.18382235992784299</v>
      </c>
      <c r="R15" s="141">
        <f t="shared" si="8"/>
        <v>-3.9139348048045211</v>
      </c>
      <c r="T15" s="11"/>
    </row>
    <row r="16" spans="1:97" x14ac:dyDescent="0.2">
      <c r="A16" s="10" t="str">
        <f>name!$D12</f>
        <v>33 Protective service occupations</v>
      </c>
      <c r="B16" s="151">
        <v>3.4322284589077197</v>
      </c>
      <c r="C16" s="141">
        <f t="shared" si="0"/>
        <v>1.2614266767029119</v>
      </c>
      <c r="E16" s="151">
        <v>3.6888937442009229</v>
      </c>
      <c r="F16" s="141">
        <f t="shared" si="1"/>
        <v>1.2850601770364809</v>
      </c>
      <c r="H16" s="151">
        <f t="shared" si="3"/>
        <v>0.2566652852932032</v>
      </c>
      <c r="I16" s="141">
        <f t="shared" si="4"/>
        <v>7.4780944324109644</v>
      </c>
      <c r="K16" s="207">
        <f t="shared" si="2"/>
        <v>0.18882295923565934</v>
      </c>
      <c r="L16" s="141">
        <f t="shared" si="5"/>
        <v>5.5014682587810837</v>
      </c>
      <c r="N16" s="151">
        <f t="shared" si="6"/>
        <v>0.21787284741430685</v>
      </c>
      <c r="O16" s="141">
        <f t="shared" si="7"/>
        <v>6.3478538804390432</v>
      </c>
      <c r="Q16" s="151">
        <v>-0.15003052135676298</v>
      </c>
      <c r="R16" s="141">
        <f t="shared" si="8"/>
        <v>-4.371227706809151</v>
      </c>
      <c r="T16" s="11"/>
    </row>
    <row r="17" spans="1:20" x14ac:dyDescent="0.2">
      <c r="A17" s="10" t="str">
        <f>name!$D13</f>
        <v>34 Culture, media and sports occupations</v>
      </c>
      <c r="B17" s="151">
        <v>3.2331805828591413</v>
      </c>
      <c r="C17" s="141">
        <f t="shared" si="0"/>
        <v>1.1882717851230438</v>
      </c>
      <c r="E17" s="151">
        <v>4.305225953404257</v>
      </c>
      <c r="F17" s="141">
        <f t="shared" si="1"/>
        <v>1.4997651896482465</v>
      </c>
      <c r="H17" s="151">
        <f t="shared" si="3"/>
        <v>1.0720453705451156</v>
      </c>
      <c r="I17" s="141">
        <f t="shared" si="4"/>
        <v>33.157608833500184</v>
      </c>
      <c r="K17" s="207">
        <f t="shared" si="2"/>
        <v>0.17787240351506889</v>
      </c>
      <c r="L17" s="141">
        <f t="shared" si="5"/>
        <v>5.5014682587810837</v>
      </c>
      <c r="N17" s="151">
        <f t="shared" si="6"/>
        <v>0.64500778768605704</v>
      </c>
      <c r="O17" s="141">
        <f t="shared" si="7"/>
        <v>19.949636933538329</v>
      </c>
      <c r="Q17" s="151">
        <v>0.24916517934398971</v>
      </c>
      <c r="R17" s="141">
        <f t="shared" si="8"/>
        <v>7.7065036411807801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13.240915347675871</v>
      </c>
      <c r="C18" s="141">
        <f t="shared" si="0"/>
        <v>4.8663555015328956</v>
      </c>
      <c r="E18" s="151">
        <v>15.848658209531028</v>
      </c>
      <c r="F18" s="141">
        <f t="shared" si="1"/>
        <v>5.52102633927786</v>
      </c>
      <c r="H18" s="151">
        <f t="shared" si="3"/>
        <v>2.6077428618551561</v>
      </c>
      <c r="I18" s="141">
        <f t="shared" si="4"/>
        <v>19.694581480070283</v>
      </c>
      <c r="K18" s="207">
        <f t="shared" si="2"/>
        <v>0.72844475502446104</v>
      </c>
      <c r="L18" s="141">
        <f t="shared" si="5"/>
        <v>5.5014682587810837</v>
      </c>
      <c r="N18" s="151">
        <f t="shared" si="6"/>
        <v>1.7019568726273957</v>
      </c>
      <c r="O18" s="141">
        <f t="shared" si="7"/>
        <v>12.853770513124941</v>
      </c>
      <c r="Q18" s="151">
        <v>0.1773412342032995</v>
      </c>
      <c r="R18" s="141">
        <f t="shared" si="8"/>
        <v>1.3393427081642626</v>
      </c>
      <c r="T18" s="11"/>
    </row>
    <row r="19" spans="1:20" x14ac:dyDescent="0.2">
      <c r="A19" s="10" t="str">
        <f>name!$D15</f>
        <v>41 Administrative occupations</v>
      </c>
      <c r="B19" s="151">
        <v>27.085514244856661</v>
      </c>
      <c r="C19" s="141">
        <f t="shared" si="0"/>
        <v>9.954579256519569</v>
      </c>
      <c r="E19" s="151">
        <v>28.608945344530245</v>
      </c>
      <c r="F19" s="141">
        <f t="shared" si="1"/>
        <v>9.9661901151432595</v>
      </c>
      <c r="H19" s="151">
        <f t="shared" si="3"/>
        <v>1.5234310996735836</v>
      </c>
      <c r="I19" s="141">
        <f t="shared" si="4"/>
        <v>5.6245234478532025</v>
      </c>
      <c r="K19" s="207">
        <f t="shared" si="2"/>
        <v>1.4901009689084181</v>
      </c>
      <c r="L19" s="141">
        <f t="shared" si="5"/>
        <v>5.5014682587810837</v>
      </c>
      <c r="N19" s="151">
        <f t="shared" si="6"/>
        <v>-5.6769572142461033E-3</v>
      </c>
      <c r="O19" s="141">
        <f t="shared" si="7"/>
        <v>-2.0959385016380536E-2</v>
      </c>
      <c r="Q19" s="151">
        <v>3.9007087979411458E-2</v>
      </c>
      <c r="R19" s="141">
        <f t="shared" si="8"/>
        <v>0.14401457408850421</v>
      </c>
      <c r="T19" s="11"/>
    </row>
    <row r="20" spans="1:20" x14ac:dyDescent="0.2">
      <c r="A20" s="10" t="str">
        <f>name!$D16</f>
        <v>42 Secretarial and related occupations</v>
      </c>
      <c r="B20" s="151">
        <v>6.605313214973429</v>
      </c>
      <c r="C20" s="141">
        <f t="shared" si="0"/>
        <v>2.4276117971463331</v>
      </c>
      <c r="E20" s="151">
        <v>5.9832867589661127</v>
      </c>
      <c r="F20" s="141">
        <f t="shared" si="1"/>
        <v>2.08433315647116</v>
      </c>
      <c r="H20" s="151">
        <f t="shared" si="3"/>
        <v>-0.62202645600731632</v>
      </c>
      <c r="I20" s="141">
        <f t="shared" si="4"/>
        <v>-9.4170622310121406</v>
      </c>
      <c r="K20" s="207">
        <f t="shared" si="2"/>
        <v>0.36338920991483553</v>
      </c>
      <c r="L20" s="141">
        <f t="shared" si="5"/>
        <v>5.5014682587810837</v>
      </c>
      <c r="N20" s="151">
        <f t="shared" si="6"/>
        <v>-1.0505820283877902</v>
      </c>
      <c r="O20" s="141">
        <f t="shared" si="7"/>
        <v>-15.905105393128832</v>
      </c>
      <c r="Q20" s="151">
        <v>6.5166362465638353E-2</v>
      </c>
      <c r="R20" s="141">
        <f t="shared" si="8"/>
        <v>0.9865749033356096</v>
      </c>
      <c r="T20" s="11"/>
    </row>
    <row r="21" spans="1:20" x14ac:dyDescent="0.2">
      <c r="A21" s="10" t="str">
        <f>name!$D17</f>
        <v>51 Skilled agricultural and related trades</v>
      </c>
      <c r="B21" s="151">
        <v>4.4978205215690243</v>
      </c>
      <c r="C21" s="141">
        <f t="shared" si="0"/>
        <v>1.6530574409183048</v>
      </c>
      <c r="E21" s="151">
        <v>3.6401456231250142</v>
      </c>
      <c r="F21" s="141">
        <f t="shared" si="1"/>
        <v>1.2680783192102743</v>
      </c>
      <c r="H21" s="151">
        <f t="shared" si="3"/>
        <v>-0.85767489844401013</v>
      </c>
      <c r="I21" s="141">
        <f t="shared" si="4"/>
        <v>-19.068677692475333</v>
      </c>
      <c r="K21" s="207">
        <f t="shared" si="2"/>
        <v>0.24744616833106167</v>
      </c>
      <c r="L21" s="141">
        <f t="shared" si="5"/>
        <v>5.5014682587810837</v>
      </c>
      <c r="N21" s="151">
        <f t="shared" si="6"/>
        <v>-0.40135312749318841</v>
      </c>
      <c r="O21" s="141">
        <f t="shared" si="7"/>
        <v>-8.9232801880049237</v>
      </c>
      <c r="Q21" s="151">
        <v>-0.70376793928188341</v>
      </c>
      <c r="R21" s="141">
        <f t="shared" si="8"/>
        <v>-15.646865763251494</v>
      </c>
      <c r="T21" s="11"/>
    </row>
    <row r="22" spans="1:20" x14ac:dyDescent="0.2">
      <c r="A22" s="10" t="str">
        <f>name!$D18</f>
        <v>52 Skilled metal, electrical and electronic trades</v>
      </c>
      <c r="B22" s="151">
        <v>11.719876373159341</v>
      </c>
      <c r="C22" s="141">
        <f t="shared" si="0"/>
        <v>4.3073370207611941</v>
      </c>
      <c r="E22" s="151">
        <v>11.012458331913013</v>
      </c>
      <c r="F22" s="141">
        <f t="shared" si="1"/>
        <v>3.8362914832832899</v>
      </c>
      <c r="H22" s="151">
        <f t="shared" si="3"/>
        <v>-0.70741804124632779</v>
      </c>
      <c r="I22" s="141">
        <f t="shared" si="4"/>
        <v>-6.0360537835232204</v>
      </c>
      <c r="K22" s="207">
        <f t="shared" si="2"/>
        <v>0.6447652786377448</v>
      </c>
      <c r="L22" s="141">
        <f t="shared" si="5"/>
        <v>5.5014682587810837</v>
      </c>
      <c r="N22" s="151">
        <f t="shared" si="6"/>
        <v>-1.3276085050625859</v>
      </c>
      <c r="O22" s="141">
        <f t="shared" si="7"/>
        <v>-11.327837110151195</v>
      </c>
      <c r="Q22" s="151">
        <v>-2.4574814821486705E-2</v>
      </c>
      <c r="R22" s="141">
        <f t="shared" si="8"/>
        <v>-0.20968493215310294</v>
      </c>
      <c r="T22" s="11"/>
    </row>
    <row r="23" spans="1:20" x14ac:dyDescent="0.2">
      <c r="A23" s="10" t="str">
        <f>name!$D19</f>
        <v>53 Skilled construction and building trades</v>
      </c>
      <c r="B23" s="151">
        <v>10.656801644880462</v>
      </c>
      <c r="C23" s="141">
        <f t="shared" si="0"/>
        <v>3.9166314376000906</v>
      </c>
      <c r="E23" s="151">
        <v>9.2520667618556107</v>
      </c>
      <c r="F23" s="141">
        <f t="shared" si="1"/>
        <v>3.2230428348970976</v>
      </c>
      <c r="H23" s="151">
        <f t="shared" si="3"/>
        <v>-1.4047348830248509</v>
      </c>
      <c r="I23" s="141">
        <f t="shared" si="4"/>
        <v>-13.181580457582099</v>
      </c>
      <c r="K23" s="207">
        <f t="shared" si="2"/>
        <v>0.58628055989435901</v>
      </c>
      <c r="L23" s="141">
        <f t="shared" si="5"/>
        <v>5.5014682587810837</v>
      </c>
      <c r="N23" s="151">
        <f t="shared" si="6"/>
        <v>-3.1424725793908079</v>
      </c>
      <c r="O23" s="141">
        <f t="shared" si="7"/>
        <v>-29.48795224034647</v>
      </c>
      <c r="Q23" s="151">
        <v>1.1514571364715982</v>
      </c>
      <c r="R23" s="141">
        <f t="shared" si="8"/>
        <v>10.804903523983288</v>
      </c>
      <c r="T23" s="11"/>
    </row>
    <row r="24" spans="1:20" x14ac:dyDescent="0.2">
      <c r="A24" s="10" t="str">
        <f>name!$D20</f>
        <v>54 Textiles, printing and other skilled trades</v>
      </c>
      <c r="B24" s="151">
        <v>6.7914841652563451</v>
      </c>
      <c r="C24" s="141">
        <f t="shared" si="0"/>
        <v>2.4960341081683501</v>
      </c>
      <c r="E24" s="151">
        <v>5.7697879934135932</v>
      </c>
      <c r="F24" s="141">
        <f t="shared" si="1"/>
        <v>2.0099588913166557</v>
      </c>
      <c r="H24" s="151">
        <f t="shared" si="3"/>
        <v>-1.021696171842752</v>
      </c>
      <c r="I24" s="141">
        <f t="shared" si="4"/>
        <v>-15.043783464437899</v>
      </c>
      <c r="K24" s="207">
        <f t="shared" si="2"/>
        <v>0.37363134565172129</v>
      </c>
      <c r="L24" s="141">
        <f t="shared" si="5"/>
        <v>5.5014682587810846</v>
      </c>
      <c r="N24" s="151">
        <f t="shared" si="6"/>
        <v>-1.2424750761470227</v>
      </c>
      <c r="O24" s="141">
        <f t="shared" si="7"/>
        <v>-18.294603151741654</v>
      </c>
      <c r="Q24" s="151">
        <v>-0.15285244134745068</v>
      </c>
      <c r="R24" s="141">
        <f t="shared" si="8"/>
        <v>-2.2506485714773254</v>
      </c>
      <c r="T24" s="11"/>
    </row>
    <row r="25" spans="1:20" x14ac:dyDescent="0.2">
      <c r="A25" s="10" t="str">
        <f>name!$D21</f>
        <v>61 Caring personal service occupations</v>
      </c>
      <c r="B25" s="151">
        <v>21.757851123422402</v>
      </c>
      <c r="C25" s="141">
        <f t="shared" si="0"/>
        <v>7.9965346606181029</v>
      </c>
      <c r="E25" s="151">
        <v>20.938179782148264</v>
      </c>
      <c r="F25" s="141">
        <f t="shared" si="1"/>
        <v>7.2940081453871182</v>
      </c>
      <c r="H25" s="151">
        <f t="shared" si="3"/>
        <v>-0.81967134127413743</v>
      </c>
      <c r="I25" s="141">
        <f t="shared" si="4"/>
        <v>-3.7672440013699626</v>
      </c>
      <c r="K25" s="207">
        <f t="shared" si="2"/>
        <v>1.1970012733479269</v>
      </c>
      <c r="L25" s="141">
        <f t="shared" si="5"/>
        <v>5.5014682587810846</v>
      </c>
      <c r="N25" s="151">
        <f t="shared" si="6"/>
        <v>-0.8681798658930675</v>
      </c>
      <c r="O25" s="141">
        <f t="shared" si="7"/>
        <v>-3.9901912232429462</v>
      </c>
      <c r="Q25" s="151">
        <v>-1.1484927487289969</v>
      </c>
      <c r="R25" s="141">
        <f t="shared" si="8"/>
        <v>-5.2785210369081002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5.5692188120519122</v>
      </c>
      <c r="C26" s="141">
        <f t="shared" si="0"/>
        <v>2.046822133790501</v>
      </c>
      <c r="E26" s="151">
        <v>6.3325438769304263</v>
      </c>
      <c r="F26" s="141">
        <f t="shared" si="1"/>
        <v>2.2060000964712692</v>
      </c>
      <c r="H26" s="151">
        <f t="shared" si="3"/>
        <v>0.76332506487851415</v>
      </c>
      <c r="I26" s="141">
        <f t="shared" si="4"/>
        <v>13.706142470586036</v>
      </c>
      <c r="K26" s="207">
        <f t="shared" si="2"/>
        <v>0.30638880520710088</v>
      </c>
      <c r="L26" s="141">
        <f t="shared" si="5"/>
        <v>5.5014682587810837</v>
      </c>
      <c r="N26" s="151">
        <f t="shared" si="6"/>
        <v>-0.34459443272606394</v>
      </c>
      <c r="O26" s="141">
        <f t="shared" si="7"/>
        <v>-6.1874823804795387</v>
      </c>
      <c r="Q26" s="151">
        <v>0.80153069239747721</v>
      </c>
      <c r="R26" s="141">
        <f t="shared" si="8"/>
        <v>14.392156592284488</v>
      </c>
      <c r="T26" s="11"/>
    </row>
    <row r="27" spans="1:20" x14ac:dyDescent="0.2">
      <c r="A27" s="10" t="str">
        <f>name!$D23</f>
        <v>63 Community and civil enforcement occupations</v>
      </c>
      <c r="B27" s="151">
        <v>0.30313209904742583</v>
      </c>
      <c r="C27" s="141">
        <f t="shared" si="0"/>
        <v>0.11140835200261155</v>
      </c>
      <c r="E27" s="151">
        <v>0.33449329598229283</v>
      </c>
      <c r="F27" s="141">
        <f t="shared" si="1"/>
        <v>0.11652382637159227</v>
      </c>
      <c r="H27" s="151">
        <f t="shared" si="3"/>
        <v>3.1361196934866997E-2</v>
      </c>
      <c r="I27" s="141">
        <f t="shared" si="4"/>
        <v>10.345719583448165</v>
      </c>
      <c r="K27" s="207">
        <f t="shared" si="2"/>
        <v>1.6676716211270967E-2</v>
      </c>
      <c r="L27" s="141">
        <f t="shared" si="5"/>
        <v>5.5014682587810837</v>
      </c>
      <c r="N27" s="151">
        <f t="shared" si="6"/>
        <v>2.1519016598119479E-2</v>
      </c>
      <c r="O27" s="141">
        <f t="shared" si="7"/>
        <v>7.0988907693186167</v>
      </c>
      <c r="Q27" s="151">
        <v>-6.8345358745234511E-3</v>
      </c>
      <c r="R27" s="141">
        <f t="shared" si="8"/>
        <v>-2.2546394446515445</v>
      </c>
      <c r="T27" s="172"/>
    </row>
    <row r="28" spans="1:20" x14ac:dyDescent="0.2">
      <c r="A28" s="10" t="str">
        <f>name!$D24</f>
        <v>71 Sales occupations</v>
      </c>
      <c r="B28" s="151">
        <v>18.650408037149205</v>
      </c>
      <c r="C28" s="141">
        <f t="shared" si="0"/>
        <v>6.8544744358134606</v>
      </c>
      <c r="E28" s="151">
        <v>18.294150543504074</v>
      </c>
      <c r="F28" s="141">
        <f t="shared" si="1"/>
        <v>6.3729361609085444</v>
      </c>
      <c r="H28" s="151">
        <f t="shared" si="3"/>
        <v>-0.35625749364513126</v>
      </c>
      <c r="I28" s="141">
        <f t="shared" si="4"/>
        <v>-1.9101860556375638</v>
      </c>
      <c r="K28" s="207">
        <f t="shared" si="2"/>
        <v>1.0260462782969197</v>
      </c>
      <c r="L28" s="141">
        <f t="shared" si="5"/>
        <v>5.5014682587810846</v>
      </c>
      <c r="N28" s="151">
        <f>H28-(K28+Q28)</f>
        <v>-1.1165397822750853</v>
      </c>
      <c r="O28" s="141">
        <f t="shared" si="7"/>
        <v>-5.9866775035220794</v>
      </c>
      <c r="Q28" s="151">
        <v>-0.26576398966696568</v>
      </c>
      <c r="R28" s="141">
        <f t="shared" si="8"/>
        <v>-1.4249768108965666</v>
      </c>
      <c r="T28" s="11"/>
    </row>
    <row r="29" spans="1:20" x14ac:dyDescent="0.2">
      <c r="A29" s="10" t="str">
        <f>name!$D25</f>
        <v>72 Customer service occupations</v>
      </c>
      <c r="B29" s="151">
        <v>4.5292800138036116</v>
      </c>
      <c r="C29" s="141">
        <f t="shared" si="0"/>
        <v>1.6646195625006381</v>
      </c>
      <c r="E29" s="151">
        <v>5.2704792022378566</v>
      </c>
      <c r="F29" s="141">
        <f t="shared" si="1"/>
        <v>1.8360200662711126</v>
      </c>
      <c r="H29" s="151">
        <f t="shared" si="3"/>
        <v>0.74119918843424504</v>
      </c>
      <c r="I29" s="141">
        <f t="shared" si="4"/>
        <v>16.364613938094742</v>
      </c>
      <c r="K29" s="207">
        <f t="shared" si="2"/>
        <v>0.24917690231072118</v>
      </c>
      <c r="L29" s="141">
        <f t="shared" si="5"/>
        <v>5.5014682587810837</v>
      </c>
      <c r="N29" s="151">
        <f t="shared" si="6"/>
        <v>0.46061829058667797</v>
      </c>
      <c r="O29" s="141">
        <f t="shared" si="7"/>
        <v>10.169790544697603</v>
      </c>
      <c r="Q29" s="151">
        <v>3.1403995536845884E-2</v>
      </c>
      <c r="R29" s="141">
        <f t="shared" si="8"/>
        <v>0.69335513461605014</v>
      </c>
      <c r="T29" s="11"/>
    </row>
    <row r="30" spans="1:20" x14ac:dyDescent="0.2">
      <c r="A30" s="10" t="str">
        <f>name!$D26</f>
        <v>81 Process, plant and machine operatives</v>
      </c>
      <c r="B30" s="151">
        <v>12.43029917434724</v>
      </c>
      <c r="C30" s="141">
        <f t="shared" si="0"/>
        <v>4.5684345216663687</v>
      </c>
      <c r="E30" s="151">
        <v>11.32990172766587</v>
      </c>
      <c r="F30" s="141">
        <f t="shared" si="1"/>
        <v>3.9468758195728655</v>
      </c>
      <c r="H30" s="151">
        <f t="shared" si="3"/>
        <v>-1.1003974466813702</v>
      </c>
      <c r="I30" s="141">
        <f t="shared" si="4"/>
        <v>-8.8525419319938177</v>
      </c>
      <c r="K30" s="207">
        <f t="shared" si="2"/>
        <v>0.68384896354824054</v>
      </c>
      <c r="L30" s="141">
        <f t="shared" si="5"/>
        <v>5.5014682587810837</v>
      </c>
      <c r="N30" s="151">
        <f t="shared" si="6"/>
        <v>-1.9389610463677323</v>
      </c>
      <c r="O30" s="141">
        <f t="shared" si="7"/>
        <v>-15.598667571648001</v>
      </c>
      <c r="Q30" s="151">
        <v>0.15471463613812148</v>
      </c>
      <c r="R30" s="141">
        <f t="shared" si="8"/>
        <v>1.2446573808731043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10.865863207799656</v>
      </c>
      <c r="C31" s="141">
        <f t="shared" si="0"/>
        <v>3.9934666004386972</v>
      </c>
      <c r="E31" s="151">
        <v>10.092584222173008</v>
      </c>
      <c r="F31" s="141">
        <f t="shared" si="1"/>
        <v>3.5158448485240039</v>
      </c>
      <c r="H31" s="151">
        <f t="shared" si="3"/>
        <v>-0.77327898562664821</v>
      </c>
      <c r="I31" s="141">
        <f t="shared" si="4"/>
        <v>-7.1165904708940015</v>
      </c>
      <c r="K31" s="207">
        <f t="shared" si="2"/>
        <v>0.59778201541967013</v>
      </c>
      <c r="L31" s="141">
        <f t="shared" si="5"/>
        <v>5.5014682587810837</v>
      </c>
      <c r="N31" s="151">
        <f t="shared" si="6"/>
        <v>-1.2432225119446638</v>
      </c>
      <c r="O31" s="141">
        <f t="shared" si="7"/>
        <v>-11.441543926784048</v>
      </c>
      <c r="Q31" s="151">
        <v>-0.12783848910165463</v>
      </c>
      <c r="R31" s="141">
        <f t="shared" si="8"/>
        <v>-1.1765148028910444</v>
      </c>
      <c r="T31" s="11"/>
    </row>
    <row r="32" spans="1:20" x14ac:dyDescent="0.2">
      <c r="A32" s="10" t="str">
        <f>name!$D28</f>
        <v>91 Elementary trades and related occupations</v>
      </c>
      <c r="B32" s="151">
        <v>6.6615203830112906</v>
      </c>
      <c r="C32" s="141">
        <f t="shared" si="0"/>
        <v>2.4482692860150799</v>
      </c>
      <c r="E32" s="151">
        <v>5.4124530717085744</v>
      </c>
      <c r="F32" s="141">
        <f t="shared" si="1"/>
        <v>1.8854779738412086</v>
      </c>
      <c r="H32" s="151">
        <f t="shared" si="3"/>
        <v>-1.2490673113027162</v>
      </c>
      <c r="I32" s="141">
        <f t="shared" si="4"/>
        <v>-18.750483965915365</v>
      </c>
      <c r="K32" s="207">
        <f t="shared" si="2"/>
        <v>0.36648142942359824</v>
      </c>
      <c r="L32" s="141">
        <f t="shared" si="5"/>
        <v>5.5014682587810837</v>
      </c>
      <c r="N32" s="151">
        <f>H32-(K32+Q32)</f>
        <v>-1.6233450516045125</v>
      </c>
      <c r="O32" s="141">
        <f t="shared" si="7"/>
        <v>-24.368987232171335</v>
      </c>
      <c r="Q32" s="151">
        <v>7.7963108781981009E-3</v>
      </c>
      <c r="R32" s="141">
        <f t="shared" si="8"/>
        <v>0.11703500747488273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26.353343670238772</v>
      </c>
      <c r="C33" s="141">
        <f t="shared" si="0"/>
        <v>9.6854889247489897</v>
      </c>
      <c r="E33" s="151">
        <v>24.42752902835597</v>
      </c>
      <c r="F33" s="141">
        <f t="shared" si="1"/>
        <v>8.5095551551438593</v>
      </c>
      <c r="H33" s="151">
        <f t="shared" ref="H33" si="9">E33-B33</f>
        <v>-1.9258146418828019</v>
      </c>
      <c r="I33" s="141">
        <f>IF(B33&lt;&gt;0,((E33/B33)-1)*100,0)</f>
        <v>-7.3076671635320949</v>
      </c>
      <c r="K33" s="207">
        <f t="shared" si="2"/>
        <v>1.44982083714568</v>
      </c>
      <c r="L33" s="141">
        <f t="shared" ref="L33" si="10">IF(B33&lt;&gt;0,K33/B33*100,0)</f>
        <v>5.5014682587810846</v>
      </c>
      <c r="N33" s="151">
        <f>H33-(K33+Q33)</f>
        <v>-3.4883598346171065</v>
      </c>
      <c r="O33" s="141">
        <f t="shared" ref="O33" si="11">IF(B33&lt;&gt;0,N33/B33*100,0)</f>
        <v>-13.236877560081926</v>
      </c>
      <c r="Q33" s="151">
        <v>0.11272435558862449</v>
      </c>
      <c r="R33" s="141">
        <f t="shared" ref="R33" si="12">IF(B33&lt;&gt;0,Q33/B33*100,0)</f>
        <v>0.42774213776874853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272.09100000000001</v>
      </c>
      <c r="C35" s="147">
        <f>B35/B$35*100</f>
        <v>100</v>
      </c>
      <c r="D35" s="145"/>
      <c r="E35" s="152">
        <f>SUM(E8:E33)</f>
        <v>287.06000000000006</v>
      </c>
      <c r="F35" s="147">
        <f t="shared" ref="F35" si="13">E35/E$35*100</f>
        <v>100</v>
      </c>
      <c r="G35" s="145"/>
      <c r="H35" s="152">
        <f>E35-B35</f>
        <v>14.969000000000051</v>
      </c>
      <c r="I35" s="147">
        <f>IF(B35&lt;&gt;0,((E35/B35)-1)*100,0)</f>
        <v>5.5014682587810837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Humber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19.753698601402984</v>
      </c>
      <c r="C44" s="141">
        <f t="shared" ref="C44:C68" si="15">B44/B$71*100</f>
        <v>6.8813831956395806</v>
      </c>
      <c r="E44" s="151">
        <v>19.722944840522274</v>
      </c>
      <c r="F44" s="141">
        <f t="shared" ref="F44:F68" si="16">E44/E$71*100</f>
        <v>6.671067664873644</v>
      </c>
      <c r="H44" s="151">
        <f>E44-B44</f>
        <v>-3.0753760880710246E-2</v>
      </c>
      <c r="I44" s="141">
        <f>IF(B44&gt;0,((E44/B44)-1)*100,0)</f>
        <v>-0.15568608948263174</v>
      </c>
      <c r="K44" s="151">
        <f>(($E$71/$B$71)-1)*B44</f>
        <v>0.59104200267347473</v>
      </c>
      <c r="L44" s="141">
        <f>IF(B44&gt;0,K44/B44*100,0)</f>
        <v>2.9920574096007351</v>
      </c>
      <c r="N44" s="151">
        <f>H44-(K44+Q44)</f>
        <v>-0.20311823255544981</v>
      </c>
      <c r="O44" s="141">
        <f>IF(B44&gt;0,N44/B44*100,0)</f>
        <v>-1.0282541849708264</v>
      </c>
      <c r="Q44" s="151">
        <v>-0.41867753099873517</v>
      </c>
      <c r="R44" s="141">
        <f>IF(B44&gt;0,Q44/B44*100,0)</f>
        <v>-2.1194893141125433</v>
      </c>
      <c r="T44" s="151"/>
    </row>
    <row r="45" spans="1:20" x14ac:dyDescent="0.2">
      <c r="A45" s="135" t="str">
        <f t="shared" si="14"/>
        <v>12 Other managers and proprietors</v>
      </c>
      <c r="B45" s="151">
        <v>8.9856337978336853</v>
      </c>
      <c r="C45" s="141">
        <f t="shared" si="15"/>
        <v>3.1302284532270894</v>
      </c>
      <c r="E45" s="151">
        <v>12.249094678043415</v>
      </c>
      <c r="F45" s="141">
        <f t="shared" si="16"/>
        <v>4.1431206187213272</v>
      </c>
      <c r="H45" s="151">
        <f t="shared" ref="H45:H71" si="17">E45-B45</f>
        <v>3.2634608802097294</v>
      </c>
      <c r="I45" s="141">
        <f t="shared" ref="I45:I71" si="18">IF(B45&gt;0,((E45/B45)-1)*100,0)</f>
        <v>36.318649898647173</v>
      </c>
      <c r="K45" s="151">
        <f t="shared" ref="K45:K68" si="19">(($E$71/$B$71)-1)*B45</f>
        <v>0.26885532184767069</v>
      </c>
      <c r="L45" s="141">
        <f t="shared" ref="L45:L68" si="20">IF(B45&gt;0,K45/B45*100,0)</f>
        <v>2.9920574096007346</v>
      </c>
      <c r="N45" s="151">
        <f t="shared" ref="N45:N68" si="21">H45-(K45+Q45)</f>
        <v>2.9918000529891384</v>
      </c>
      <c r="O45" s="141">
        <f t="shared" ref="O45:O68" si="22">IF(B45&gt;0,N45/B45*100,0)</f>
        <v>33.295370368981885</v>
      </c>
      <c r="Q45" s="151">
        <v>2.8055053729203788E-3</v>
      </c>
      <c r="R45" s="141">
        <f>IF(B45&gt;0,Q45/B45*100,0)</f>
        <v>3.1222120064549573E-2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13.993515267537822</v>
      </c>
      <c r="C46" s="141">
        <f t="shared" si="15"/>
        <v>4.8747701761087638</v>
      </c>
      <c r="E46" s="151">
        <v>16.148294840249445</v>
      </c>
      <c r="F46" s="141">
        <f t="shared" si="16"/>
        <v>5.4619818907723179</v>
      </c>
      <c r="H46" s="151">
        <f t="shared" si="17"/>
        <v>2.1547795727116235</v>
      </c>
      <c r="I46" s="141">
        <f t="shared" si="18"/>
        <v>15.398415133831911</v>
      </c>
      <c r="K46" s="151">
        <f t="shared" si="19"/>
        <v>0.41869401042597548</v>
      </c>
      <c r="L46" s="141">
        <f t="shared" si="20"/>
        <v>2.9920574096007351</v>
      </c>
      <c r="N46" s="151">
        <f t="shared" si="21"/>
        <v>1.9570349758943999</v>
      </c>
      <c r="O46" s="141">
        <f t="shared" si="22"/>
        <v>13.985299179501611</v>
      </c>
      <c r="Q46" s="151">
        <v>-0.22094941360875187</v>
      </c>
      <c r="R46" s="141">
        <f t="shared" ref="R46:R68" si="23">IF(B46&gt;0,Q46/B46*100,0)</f>
        <v>-1.5789414552704328</v>
      </c>
      <c r="T46" s="151"/>
    </row>
    <row r="47" spans="1:20" x14ac:dyDescent="0.2">
      <c r="A47" s="135" t="str">
        <f t="shared" si="14"/>
        <v>22 Health professionals</v>
      </c>
      <c r="B47" s="151">
        <v>12.713157602759788</v>
      </c>
      <c r="C47" s="141">
        <f t="shared" si="15"/>
        <v>4.4287457683967757</v>
      </c>
      <c r="E47" s="151">
        <v>15.220452038551025</v>
      </c>
      <c r="F47" s="141">
        <f t="shared" si="16"/>
        <v>5.1481493387601605</v>
      </c>
      <c r="H47" s="151">
        <f t="shared" si="17"/>
        <v>2.5072944357912377</v>
      </c>
      <c r="I47" s="141">
        <f t="shared" si="18"/>
        <v>19.722043210153807</v>
      </c>
      <c r="K47" s="151">
        <f t="shared" si="19"/>
        <v>0.38038497404759336</v>
      </c>
      <c r="L47" s="141">
        <f t="shared" si="20"/>
        <v>2.9920574096007346</v>
      </c>
      <c r="N47" s="151">
        <f t="shared" si="21"/>
        <v>0.8639695138982777</v>
      </c>
      <c r="O47" s="141">
        <f t="shared" si="22"/>
        <v>6.7958688226340103</v>
      </c>
      <c r="Q47" s="151">
        <v>1.2629399478453667</v>
      </c>
      <c r="R47" s="141">
        <f t="shared" si="23"/>
        <v>9.9341169779190519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12.633670963281785</v>
      </c>
      <c r="C48" s="141">
        <f t="shared" si="15"/>
        <v>4.4010558640290469</v>
      </c>
      <c r="E48" s="151">
        <v>13.963308251434629</v>
      </c>
      <c r="F48" s="141">
        <f t="shared" si="16"/>
        <v>4.7229343753689781</v>
      </c>
      <c r="H48" s="151">
        <f t="shared" si="17"/>
        <v>1.3296372881528438</v>
      </c>
      <c r="I48" s="141">
        <f t="shared" si="18"/>
        <v>10.524552143373622</v>
      </c>
      <c r="K48" s="151">
        <f t="shared" si="19"/>
        <v>0.37800668816144917</v>
      </c>
      <c r="L48" s="141">
        <f t="shared" si="20"/>
        <v>2.9920574096007346</v>
      </c>
      <c r="N48" s="151">
        <f t="shared" si="21"/>
        <v>1.0442515189600463</v>
      </c>
      <c r="O48" s="141">
        <f t="shared" si="22"/>
        <v>8.2656222565478803</v>
      </c>
      <c r="Q48" s="151">
        <v>-9.2620918968651753E-2</v>
      </c>
      <c r="R48" s="141">
        <f t="shared" si="23"/>
        <v>-0.73312752277499615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17.273092786902346</v>
      </c>
      <c r="C49" s="141">
        <f t="shared" si="15"/>
        <v>6.0172412690386476</v>
      </c>
      <c r="E49" s="151">
        <v>21.466247780289606</v>
      </c>
      <c r="F49" s="141">
        <f t="shared" si="16"/>
        <v>7.260720577539451</v>
      </c>
      <c r="H49" s="151">
        <f t="shared" si="17"/>
        <v>4.1931549933872603</v>
      </c>
      <c r="I49" s="141">
        <f t="shared" si="18"/>
        <v>24.27564678264682</v>
      </c>
      <c r="K49" s="151">
        <f t="shared" si="19"/>
        <v>0.5168208525977217</v>
      </c>
      <c r="L49" s="141">
        <f t="shared" si="20"/>
        <v>2.9920574096007346</v>
      </c>
      <c r="N49" s="151">
        <f t="shared" si="21"/>
        <v>3.5977661364624334</v>
      </c>
      <c r="O49" s="141">
        <f t="shared" si="22"/>
        <v>20.828731604976433</v>
      </c>
      <c r="Q49" s="151">
        <v>7.8568004327105159E-2</v>
      </c>
      <c r="R49" s="141">
        <f t="shared" si="23"/>
        <v>0.45485776806965833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5.8366231263589423</v>
      </c>
      <c r="C50" s="141">
        <f t="shared" si="15"/>
        <v>2.0332415266351775</v>
      </c>
      <c r="E50" s="151">
        <v>5.3323280361808783</v>
      </c>
      <c r="F50" s="141">
        <f t="shared" si="16"/>
        <v>1.8036009038355887</v>
      </c>
      <c r="H50" s="151">
        <f t="shared" si="17"/>
        <v>-0.50429509017806406</v>
      </c>
      <c r="I50" s="141">
        <f t="shared" si="18"/>
        <v>-8.6401859304672701</v>
      </c>
      <c r="K50" s="151">
        <f t="shared" si="19"/>
        <v>0.17463511472269277</v>
      </c>
      <c r="L50" s="141">
        <f t="shared" si="20"/>
        <v>2.9920574096007346</v>
      </c>
      <c r="N50" s="151">
        <f t="shared" si="21"/>
        <v>-0.53332225001964551</v>
      </c>
      <c r="O50" s="141">
        <f t="shared" si="22"/>
        <v>-9.137513909560024</v>
      </c>
      <c r="Q50" s="151">
        <v>-0.14560795488111131</v>
      </c>
      <c r="R50" s="141">
        <f t="shared" si="23"/>
        <v>-2.4947294305079764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5.3288243822765118</v>
      </c>
      <c r="C51" s="141">
        <f t="shared" si="15"/>
        <v>1.8563451481489972</v>
      </c>
      <c r="E51" s="151">
        <v>5.990551948789733</v>
      </c>
      <c r="F51" s="141">
        <f t="shared" si="16"/>
        <v>2.0262378525852394</v>
      </c>
      <c r="H51" s="151">
        <f t="shared" si="17"/>
        <v>0.66172756651322118</v>
      </c>
      <c r="I51" s="141">
        <f t="shared" si="18"/>
        <v>12.41789030830336</v>
      </c>
      <c r="K51" s="151">
        <f t="shared" si="19"/>
        <v>0.15944148477451495</v>
      </c>
      <c r="L51" s="141">
        <f t="shared" si="20"/>
        <v>2.9920574096007346</v>
      </c>
      <c r="N51" s="151">
        <f t="shared" si="21"/>
        <v>-1.6403735556786092E-2</v>
      </c>
      <c r="O51" s="141">
        <f t="shared" si="22"/>
        <v>-0.3078302901357447</v>
      </c>
      <c r="Q51" s="151">
        <v>0.51868981729549235</v>
      </c>
      <c r="R51" s="141">
        <f t="shared" si="23"/>
        <v>9.7336631888383671</v>
      </c>
      <c r="T51" s="151"/>
    </row>
    <row r="52" spans="1:20" x14ac:dyDescent="0.2">
      <c r="A52" s="135" t="str">
        <f t="shared" si="14"/>
        <v>33 Protective service occupations</v>
      </c>
      <c r="B52" s="151">
        <v>3.6888937442009229</v>
      </c>
      <c r="C52" s="141">
        <f t="shared" si="15"/>
        <v>1.2850601770364809</v>
      </c>
      <c r="E52" s="151">
        <v>4.8842531328606267</v>
      </c>
      <c r="F52" s="141">
        <f t="shared" si="16"/>
        <v>1.6520445301220796</v>
      </c>
      <c r="H52" s="151">
        <f t="shared" si="17"/>
        <v>1.1953593886597038</v>
      </c>
      <c r="I52" s="141">
        <f t="shared" si="18"/>
        <v>32.404278126439756</v>
      </c>
      <c r="K52" s="151">
        <f t="shared" si="19"/>
        <v>0.11037381860566169</v>
      </c>
      <c r="L52" s="141">
        <f t="shared" si="20"/>
        <v>2.9920574096007346</v>
      </c>
      <c r="N52" s="151">
        <f t="shared" si="21"/>
        <v>1.1404014042777857</v>
      </c>
      <c r="O52" s="141">
        <f t="shared" si="22"/>
        <v>30.914455209520163</v>
      </c>
      <c r="Q52" s="151">
        <v>-5.5415834223743507E-2</v>
      </c>
      <c r="R52" s="141">
        <f t="shared" si="23"/>
        <v>-1.5022344926811526</v>
      </c>
      <c r="T52" s="151"/>
    </row>
    <row r="53" spans="1:20" x14ac:dyDescent="0.2">
      <c r="A53" s="135" t="str">
        <f t="shared" si="14"/>
        <v>34 Culture, media and sports occupations</v>
      </c>
      <c r="B53" s="151">
        <v>4.305225953404257</v>
      </c>
      <c r="C53" s="141">
        <f t="shared" si="15"/>
        <v>1.4997651896482465</v>
      </c>
      <c r="E53" s="151">
        <v>4.2478039016230165</v>
      </c>
      <c r="F53" s="141">
        <f t="shared" si="16"/>
        <v>1.4367726261962723</v>
      </c>
      <c r="H53" s="151">
        <f t="shared" si="17"/>
        <v>-5.7422051781240491E-2</v>
      </c>
      <c r="I53" s="141">
        <f t="shared" si="18"/>
        <v>-1.3337755649232563</v>
      </c>
      <c r="K53" s="151">
        <f t="shared" si="19"/>
        <v>0.12881483213888595</v>
      </c>
      <c r="L53" s="141">
        <f t="shared" si="20"/>
        <v>2.9920574096007346</v>
      </c>
      <c r="N53" s="151">
        <f t="shared" si="21"/>
        <v>-7.0699137316822064E-2</v>
      </c>
      <c r="O53" s="141">
        <f t="shared" si="22"/>
        <v>-1.6421701922733782</v>
      </c>
      <c r="Q53" s="151">
        <v>-0.11553774660330438</v>
      </c>
      <c r="R53" s="141">
        <f t="shared" si="23"/>
        <v>-2.6836627822506181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15.848658209531028</v>
      </c>
      <c r="C54" s="141">
        <f t="shared" si="15"/>
        <v>5.52102633927786</v>
      </c>
      <c r="E54" s="151">
        <v>15.755779030686837</v>
      </c>
      <c r="F54" s="141">
        <f t="shared" si="16"/>
        <v>5.3292177652171455</v>
      </c>
      <c r="H54" s="151">
        <f t="shared" si="17"/>
        <v>-9.2879178844190946E-2</v>
      </c>
      <c r="I54" s="141">
        <f t="shared" si="18"/>
        <v>-0.58603812143753764</v>
      </c>
      <c r="K54" s="151">
        <f t="shared" si="19"/>
        <v>0.47420095228056824</v>
      </c>
      <c r="L54" s="141">
        <f t="shared" si="20"/>
        <v>2.9920574096007346</v>
      </c>
      <c r="N54" s="151">
        <f t="shared" si="21"/>
        <v>-0.4340346535079368</v>
      </c>
      <c r="O54" s="141">
        <f t="shared" si="22"/>
        <v>-2.7386208205746909</v>
      </c>
      <c r="Q54" s="151">
        <v>-0.13304547761682242</v>
      </c>
      <c r="R54" s="141">
        <f t="shared" si="23"/>
        <v>-0.83947471046357647</v>
      </c>
      <c r="T54" s="151"/>
    </row>
    <row r="55" spans="1:20" x14ac:dyDescent="0.2">
      <c r="A55" s="135" t="str">
        <f t="shared" si="14"/>
        <v>41 Administrative occupations</v>
      </c>
      <c r="B55" s="151">
        <v>28.608945344530245</v>
      </c>
      <c r="C55" s="141">
        <f t="shared" si="15"/>
        <v>9.9661901151432595</v>
      </c>
      <c r="E55" s="151">
        <v>25.524594704361323</v>
      </c>
      <c r="F55" s="141">
        <f t="shared" si="16"/>
        <v>8.6334114792748586</v>
      </c>
      <c r="H55" s="151">
        <f t="shared" si="17"/>
        <v>-3.0843506401689211</v>
      </c>
      <c r="I55" s="141">
        <f t="shared" si="18"/>
        <v>-10.781070756103983</v>
      </c>
      <c r="K55" s="151">
        <f t="shared" si="19"/>
        <v>0.85599606898964165</v>
      </c>
      <c r="L55" s="141">
        <f t="shared" si="20"/>
        <v>2.9920574096007346</v>
      </c>
      <c r="N55" s="151">
        <f t="shared" si="21"/>
        <v>-4.0610371284753217</v>
      </c>
      <c r="O55" s="141">
        <f t="shared" si="22"/>
        <v>-14.194990691090794</v>
      </c>
      <c r="Q55" s="151">
        <v>0.12069041931675942</v>
      </c>
      <c r="R55" s="141">
        <f t="shared" si="23"/>
        <v>0.42186252538608265</v>
      </c>
      <c r="T55" s="151"/>
    </row>
    <row r="56" spans="1:20" x14ac:dyDescent="0.2">
      <c r="A56" s="135" t="str">
        <f t="shared" si="14"/>
        <v>42 Secretarial and related occupations</v>
      </c>
      <c r="B56" s="151">
        <v>5.9832867589661127</v>
      </c>
      <c r="C56" s="141">
        <f t="shared" si="15"/>
        <v>2.08433315647116</v>
      </c>
      <c r="E56" s="151">
        <v>5.174244693072211</v>
      </c>
      <c r="F56" s="141">
        <f t="shared" si="16"/>
        <v>1.7501309637685944</v>
      </c>
      <c r="H56" s="151">
        <f t="shared" si="17"/>
        <v>-0.80904206589390171</v>
      </c>
      <c r="I56" s="141">
        <f t="shared" si="18"/>
        <v>-13.521699669191534</v>
      </c>
      <c r="K56" s="151">
        <f t="shared" si="19"/>
        <v>0.17902337480930522</v>
      </c>
      <c r="L56" s="141">
        <f t="shared" si="20"/>
        <v>2.9920574096007346</v>
      </c>
      <c r="N56" s="151">
        <f t="shared" si="21"/>
        <v>-1.183462397930944</v>
      </c>
      <c r="O56" s="141">
        <f t="shared" si="22"/>
        <v>-19.779469806582384</v>
      </c>
      <c r="Q56" s="151">
        <v>0.19539695722773709</v>
      </c>
      <c r="R56" s="141">
        <f t="shared" si="23"/>
        <v>3.2657127277901163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3.6401456231250142</v>
      </c>
      <c r="C57" s="141">
        <f t="shared" si="15"/>
        <v>1.2680783192102743</v>
      </c>
      <c r="E57" s="151">
        <v>3.963526752932057</v>
      </c>
      <c r="F57" s="141">
        <f t="shared" si="16"/>
        <v>1.3406190289607127</v>
      </c>
      <c r="H57" s="151">
        <f t="shared" si="17"/>
        <v>0.32338112980704281</v>
      </c>
      <c r="I57" s="141">
        <f t="shared" si="18"/>
        <v>8.8837415666196407</v>
      </c>
      <c r="K57" s="151">
        <f t="shared" si="19"/>
        <v>0.10891524683696882</v>
      </c>
      <c r="L57" s="141">
        <f t="shared" si="20"/>
        <v>2.9920574096007346</v>
      </c>
      <c r="N57" s="151">
        <f t="shared" si="21"/>
        <v>0.29471541398257645</v>
      </c>
      <c r="O57" s="141">
        <f t="shared" si="22"/>
        <v>8.0962534056417059</v>
      </c>
      <c r="Q57" s="151">
        <v>-8.0249531012502442E-2</v>
      </c>
      <c r="R57" s="141">
        <f t="shared" si="23"/>
        <v>-2.2045692486227884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11.012458331913013</v>
      </c>
      <c r="C58" s="141">
        <f t="shared" si="15"/>
        <v>3.8362914832832899</v>
      </c>
      <c r="E58" s="151">
        <v>9.806288988408971</v>
      </c>
      <c r="F58" s="141">
        <f t="shared" si="16"/>
        <v>3.3168686477576355</v>
      </c>
      <c r="H58" s="151">
        <f t="shared" si="17"/>
        <v>-1.2061693435040421</v>
      </c>
      <c r="I58" s="141">
        <f t="shared" si="18"/>
        <v>-10.952771008528428</v>
      </c>
      <c r="K58" s="151">
        <f t="shared" si="19"/>
        <v>0.32949907549919677</v>
      </c>
      <c r="L58" s="141">
        <f t="shared" si="20"/>
        <v>2.9920574096007346</v>
      </c>
      <c r="N58" s="151">
        <f t="shared" si="21"/>
        <v>-0.75788838323530705</v>
      </c>
      <c r="O58" s="141">
        <f t="shared" si="22"/>
        <v>-6.8820998944352105</v>
      </c>
      <c r="Q58" s="151">
        <v>-0.77778003576793187</v>
      </c>
      <c r="R58" s="141">
        <f t="shared" si="23"/>
        <v>-7.0627285236939548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9.2520667618556107</v>
      </c>
      <c r="C59" s="141">
        <f t="shared" si="15"/>
        <v>3.2230428348970976</v>
      </c>
      <c r="E59" s="151">
        <v>7.9579316861206371</v>
      </c>
      <c r="F59" s="141">
        <f t="shared" si="16"/>
        <v>2.6916822604238941</v>
      </c>
      <c r="H59" s="151">
        <f t="shared" si="17"/>
        <v>-1.2941350757349737</v>
      </c>
      <c r="I59" s="141">
        <f t="shared" si="18"/>
        <v>-13.987524182925581</v>
      </c>
      <c r="K59" s="151">
        <f t="shared" si="19"/>
        <v>0.27682714908930756</v>
      </c>
      <c r="L59" s="141">
        <f t="shared" si="20"/>
        <v>2.9920574096007346</v>
      </c>
      <c r="N59" s="151">
        <f t="shared" si="21"/>
        <v>-1.093704212354274</v>
      </c>
      <c r="O59" s="141">
        <f t="shared" si="22"/>
        <v>-11.821188070792939</v>
      </c>
      <c r="Q59" s="151">
        <v>-0.47725801247000721</v>
      </c>
      <c r="R59" s="141">
        <f t="shared" si="23"/>
        <v>-5.1583935217333812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5.7697879934135932</v>
      </c>
      <c r="C60" s="141">
        <f t="shared" si="15"/>
        <v>2.0099588913166557</v>
      </c>
      <c r="E60" s="151">
        <v>5.0671770329444561</v>
      </c>
      <c r="F60" s="141">
        <f t="shared" si="16"/>
        <v>1.7139165134820198</v>
      </c>
      <c r="H60" s="151">
        <f t="shared" si="17"/>
        <v>-0.70261096046913707</v>
      </c>
      <c r="I60" s="141">
        <f t="shared" si="18"/>
        <v>-12.177413819557859</v>
      </c>
      <c r="K60" s="151">
        <f t="shared" si="19"/>
        <v>0.17263536917518496</v>
      </c>
      <c r="L60" s="141">
        <f t="shared" si="20"/>
        <v>2.9920574096007346</v>
      </c>
      <c r="N60" s="151">
        <f t="shared" si="21"/>
        <v>-0.59367417034927361</v>
      </c>
      <c r="O60" s="141">
        <f t="shared" si="22"/>
        <v>-10.289358482962852</v>
      </c>
      <c r="Q60" s="151">
        <v>-0.28157215929504847</v>
      </c>
      <c r="R60" s="141">
        <f t="shared" si="23"/>
        <v>-4.8801127461957448</v>
      </c>
      <c r="T60" s="151"/>
    </row>
    <row r="61" spans="1:20" x14ac:dyDescent="0.2">
      <c r="A61" s="135" t="str">
        <f t="shared" si="14"/>
        <v>61 Caring personal service occupations</v>
      </c>
      <c r="B61" s="151">
        <v>20.938179782148264</v>
      </c>
      <c r="C61" s="141">
        <f t="shared" si="15"/>
        <v>7.2940081453871182</v>
      </c>
      <c r="E61" s="151">
        <v>25.214420622043729</v>
      </c>
      <c r="F61" s="141">
        <f t="shared" si="16"/>
        <v>8.5284985310431392</v>
      </c>
      <c r="H61" s="151">
        <f t="shared" si="17"/>
        <v>4.2762408398954648</v>
      </c>
      <c r="I61" s="141">
        <f t="shared" si="18"/>
        <v>20.423173763850077</v>
      </c>
      <c r="K61" s="151">
        <f t="shared" si="19"/>
        <v>0.62648235960729015</v>
      </c>
      <c r="L61" s="141">
        <f t="shared" si="20"/>
        <v>2.9920574096007351</v>
      </c>
      <c r="N61" s="151">
        <f t="shared" si="21"/>
        <v>1.7828144168002749</v>
      </c>
      <c r="O61" s="141">
        <f t="shared" si="22"/>
        <v>8.5146580808341756</v>
      </c>
      <c r="Q61" s="151">
        <v>1.8669440634878998</v>
      </c>
      <c r="R61" s="141">
        <f t="shared" si="23"/>
        <v>8.9164582734151629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6.3325438769304263</v>
      </c>
      <c r="C62" s="141">
        <f t="shared" si="15"/>
        <v>2.2060000964712692</v>
      </c>
      <c r="E62" s="151">
        <v>5.75340391912356</v>
      </c>
      <c r="F62" s="141">
        <f t="shared" si="16"/>
        <v>1.9460251579148116</v>
      </c>
      <c r="H62" s="151">
        <f t="shared" si="17"/>
        <v>-0.57913995780686633</v>
      </c>
      <c r="I62" s="141">
        <f t="shared" si="18"/>
        <v>-9.1454551134921296</v>
      </c>
      <c r="K62" s="151">
        <f t="shared" si="19"/>
        <v>0.18947334828591444</v>
      </c>
      <c r="L62" s="141">
        <f t="shared" si="20"/>
        <v>2.9920574096007346</v>
      </c>
      <c r="N62" s="151">
        <f t="shared" si="21"/>
        <v>-0.46244115417823811</v>
      </c>
      <c r="O62" s="141">
        <f t="shared" si="22"/>
        <v>-7.3026127124506752</v>
      </c>
      <c r="Q62" s="151">
        <v>-0.30617215191454267</v>
      </c>
      <c r="R62" s="141">
        <f t="shared" si="23"/>
        <v>-4.8348998106421881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0.33449329598229283</v>
      </c>
      <c r="C63" s="141">
        <f t="shared" si="15"/>
        <v>0.11652382637159227</v>
      </c>
      <c r="E63" s="151">
        <v>0.29838413577244421</v>
      </c>
      <c r="F63" s="141">
        <f t="shared" si="16"/>
        <v>0.10092512938398041</v>
      </c>
      <c r="H63" s="151">
        <f t="shared" si="17"/>
        <v>-3.6109160209848612E-2</v>
      </c>
      <c r="I63" s="141">
        <f t="shared" si="18"/>
        <v>-10.795182039092388</v>
      </c>
      <c r="K63" s="151">
        <f t="shared" si="19"/>
        <v>1.0008231447055909E-2</v>
      </c>
      <c r="L63" s="141">
        <f t="shared" si="20"/>
        <v>2.9920574096007346</v>
      </c>
      <c r="N63" s="151">
        <f t="shared" si="21"/>
        <v>-4.9407549653843308E-2</v>
      </c>
      <c r="O63" s="141">
        <f t="shared" si="22"/>
        <v>-14.770863944746687</v>
      </c>
      <c r="Q63" s="151">
        <v>3.2901579969387825E-3</v>
      </c>
      <c r="R63" s="141">
        <f t="shared" si="23"/>
        <v>0.98362449605356361</v>
      </c>
      <c r="T63" s="151"/>
    </row>
    <row r="64" spans="1:20" x14ac:dyDescent="0.2">
      <c r="A64" s="135" t="str">
        <f t="shared" si="14"/>
        <v>71 Sales occupations</v>
      </c>
      <c r="B64" s="151">
        <v>18.294150543504074</v>
      </c>
      <c r="C64" s="141">
        <f t="shared" si="15"/>
        <v>6.3729361609085444</v>
      </c>
      <c r="E64" s="151">
        <v>15.619433164597496</v>
      </c>
      <c r="F64" s="141">
        <f t="shared" si="16"/>
        <v>5.2831002860139895</v>
      </c>
      <c r="H64" s="151">
        <f t="shared" si="17"/>
        <v>-2.6747173789065783</v>
      </c>
      <c r="I64" s="141">
        <f t="shared" si="18"/>
        <v>-14.620615330271914</v>
      </c>
      <c r="K64" s="151">
        <f t="shared" si="19"/>
        <v>0.54737148686042669</v>
      </c>
      <c r="L64" s="141">
        <f t="shared" si="20"/>
        <v>2.9920574096007346</v>
      </c>
      <c r="N64" s="151">
        <f t="shared" si="21"/>
        <v>-2.8795254135527784</v>
      </c>
      <c r="O64" s="141">
        <f t="shared" si="22"/>
        <v>-15.740142766974477</v>
      </c>
      <c r="Q64" s="151">
        <v>-0.34256345221422652</v>
      </c>
      <c r="R64" s="141">
        <f t="shared" si="23"/>
        <v>-1.8725299728981661</v>
      </c>
      <c r="T64" s="151"/>
    </row>
    <row r="65" spans="1:20" x14ac:dyDescent="0.2">
      <c r="A65" s="135" t="str">
        <f t="shared" si="14"/>
        <v>72 Customer service occupations</v>
      </c>
      <c r="B65" s="151">
        <v>5.2704792022378566</v>
      </c>
      <c r="C65" s="141">
        <f t="shared" si="15"/>
        <v>1.8360200662711126</v>
      </c>
      <c r="E65" s="151">
        <v>7.8389302869473605</v>
      </c>
      <c r="F65" s="141">
        <f t="shared" si="16"/>
        <v>2.6514313550688016</v>
      </c>
      <c r="H65" s="151">
        <f t="shared" si="17"/>
        <v>2.5684510847095039</v>
      </c>
      <c r="I65" s="141">
        <f t="shared" si="18"/>
        <v>48.73278095128304</v>
      </c>
      <c r="K65" s="151">
        <f t="shared" si="19"/>
        <v>0.15769576349202347</v>
      </c>
      <c r="L65" s="141">
        <f t="shared" si="20"/>
        <v>2.9920574096007342</v>
      </c>
      <c r="N65" s="151">
        <f t="shared" si="21"/>
        <v>2.3349087159029933</v>
      </c>
      <c r="O65" s="141">
        <f t="shared" si="22"/>
        <v>44.301639875774221</v>
      </c>
      <c r="Q65" s="151">
        <v>7.5846605314487323E-2</v>
      </c>
      <c r="R65" s="141">
        <f t="shared" si="23"/>
        <v>1.4390836659080772</v>
      </c>
      <c r="T65" s="151"/>
    </row>
    <row r="66" spans="1:20" x14ac:dyDescent="0.2">
      <c r="A66" s="135" t="str">
        <f t="shared" si="14"/>
        <v>81 Process, plant and machine operatives</v>
      </c>
      <c r="B66" s="151">
        <v>11.32990172766587</v>
      </c>
      <c r="C66" s="141">
        <f t="shared" si="15"/>
        <v>3.9468758195728655</v>
      </c>
      <c r="E66" s="151">
        <v>12.369176600298784</v>
      </c>
      <c r="F66" s="141">
        <f t="shared" si="16"/>
        <v>4.1837369990423738</v>
      </c>
      <c r="H66" s="151">
        <f t="shared" si="17"/>
        <v>1.0392748726329142</v>
      </c>
      <c r="I66" s="141">
        <f t="shared" si="18"/>
        <v>9.1728498411876469</v>
      </c>
      <c r="K66" s="151">
        <f t="shared" si="19"/>
        <v>0.33899716414310832</v>
      </c>
      <c r="L66" s="141">
        <f t="shared" si="20"/>
        <v>2.9920574096007346</v>
      </c>
      <c r="N66" s="151">
        <f t="shared" si="21"/>
        <v>2.004551784712532</v>
      </c>
      <c r="O66" s="141">
        <f t="shared" si="22"/>
        <v>17.692578743359498</v>
      </c>
      <c r="Q66" s="151">
        <v>-1.3042740762227261</v>
      </c>
      <c r="R66" s="141">
        <f t="shared" si="23"/>
        <v>-11.511786311772592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10.092584222173008</v>
      </c>
      <c r="C67" s="141">
        <f t="shared" si="15"/>
        <v>3.5158448485240039</v>
      </c>
      <c r="E67" s="151">
        <v>10.070552699857519</v>
      </c>
      <c r="F67" s="141">
        <f t="shared" si="16"/>
        <v>3.4062529214905246</v>
      </c>
      <c r="H67" s="151">
        <f t="shared" si="17"/>
        <v>-2.2031522315488772E-2</v>
      </c>
      <c r="I67" s="141">
        <f t="shared" si="18"/>
        <v>-0.21829416362051379</v>
      </c>
      <c r="K67" s="151">
        <f t="shared" si="19"/>
        <v>0.30197591403972213</v>
      </c>
      <c r="L67" s="141">
        <f t="shared" si="20"/>
        <v>2.9920574096007346</v>
      </c>
      <c r="N67" s="151">
        <f t="shared" si="21"/>
        <v>-0.39829547753680961</v>
      </c>
      <c r="O67" s="141">
        <f t="shared" si="22"/>
        <v>-3.9464171788804125</v>
      </c>
      <c r="Q67" s="151">
        <v>7.4288041181598735E-2</v>
      </c>
      <c r="R67" s="141">
        <f t="shared" si="23"/>
        <v>0.73606560565916157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5.4124530717085744</v>
      </c>
      <c r="C68" s="141">
        <f t="shared" si="15"/>
        <v>1.8854779738412086</v>
      </c>
      <c r="E68" s="151">
        <v>3.9480785967155696</v>
      </c>
      <c r="F68" s="141">
        <f t="shared" si="16"/>
        <v>1.3353938612055412</v>
      </c>
      <c r="H68" s="151">
        <f t="shared" si="17"/>
        <v>-1.4643744749930048</v>
      </c>
      <c r="I68" s="141">
        <f t="shared" si="18"/>
        <v>-27.055652133917508</v>
      </c>
      <c r="K68" s="151">
        <f t="shared" si="19"/>
        <v>0.16194370317321896</v>
      </c>
      <c r="L68" s="141">
        <f t="shared" si="20"/>
        <v>2.9920574096007346</v>
      </c>
      <c r="N68" s="151">
        <f t="shared" si="21"/>
        <v>-1.4057736099006091</v>
      </c>
      <c r="O68" s="141">
        <f t="shared" si="22"/>
        <v>-25.972947779422352</v>
      </c>
      <c r="Q68" s="151">
        <v>-0.22054456826561472</v>
      </c>
      <c r="R68" s="141">
        <f t="shared" si="23"/>
        <v>-4.0747617640958946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24.42752902835597</v>
      </c>
      <c r="C69" s="141">
        <f t="shared" ref="C69" si="25">B69/B$71*100</f>
        <v>8.5095551551438593</v>
      </c>
      <c r="E69" s="151">
        <v>22.061797637572344</v>
      </c>
      <c r="F69" s="141">
        <f t="shared" ref="F69" si="26">E69/E$71*100</f>
        <v>7.4621587211769187</v>
      </c>
      <c r="H69" s="151">
        <f t="shared" ref="H69" si="27">E69-B69</f>
        <v>-2.3657313907836262</v>
      </c>
      <c r="I69" s="141">
        <f t="shared" ref="I69" si="28">IF(B69&gt;0,((E69/B69)-1)*100,0)</f>
        <v>-9.6846938060637928</v>
      </c>
      <c r="K69" s="151">
        <f t="shared" ref="K69" si="29">(($E$71/$B$71)-1)*B69</f>
        <v>0.7308856922752951</v>
      </c>
      <c r="L69" s="141">
        <f t="shared" ref="L69" si="30">IF(B69&gt;0,K69/B69*100,0)</f>
        <v>2.9920574096007346</v>
      </c>
      <c r="N69" s="151">
        <f t="shared" ref="N69" si="31">H69-(K69+Q69)</f>
        <v>-3.8694264277554162</v>
      </c>
      <c r="O69" s="141">
        <f t="shared" ref="O69" si="32">IF(B69&gt;0,N69/B69*100,0)</f>
        <v>-15.840433239332999</v>
      </c>
      <c r="Q69" s="151">
        <v>0.77280934469649487</v>
      </c>
      <c r="R69" s="141">
        <f t="shared" ref="R69" si="33">IF(B69&gt;0,Q69/B69*100,0)</f>
        <v>3.1636820236684691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287.06000000000006</v>
      </c>
      <c r="C71" s="147">
        <f>B71/B$71*100</f>
        <v>100</v>
      </c>
      <c r="D71" s="145"/>
      <c r="E71" s="152">
        <f>SUM(E44:E69)</f>
        <v>295.64899999999994</v>
      </c>
      <c r="F71" s="147">
        <f>E71/E$71*100</f>
        <v>100</v>
      </c>
      <c r="G71" s="145"/>
      <c r="H71" s="152">
        <f t="shared" si="17"/>
        <v>8.5889999999998849</v>
      </c>
      <c r="I71" s="147">
        <f t="shared" si="18"/>
        <v>2.9920574096007346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Humber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Humber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Humber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Humber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19.753698601402963</v>
      </c>
      <c r="C7" s="11">
        <f t="shared" si="2"/>
        <v>19.722944840522338</v>
      </c>
      <c r="D7" s="11">
        <f t="shared" si="2"/>
        <v>-3.0753760880626202E-2</v>
      </c>
      <c r="E7" s="11">
        <f t="shared" si="2"/>
        <v>9.7389854914273961</v>
      </c>
      <c r="F7" s="11">
        <f t="shared" si="2"/>
        <v>9.7082317305467711</v>
      </c>
      <c r="G7" s="200">
        <f>IF(B7&gt;0,(1+(E7/B7))^(1/($C$6-$B$6))-1,0)</f>
        <v>2.7080282137155853E-2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13.172835495654535</v>
      </c>
      <c r="R7" s="11">
        <v>11.989468813721551</v>
      </c>
      <c r="S7" s="345">
        <f>R7-Q7</f>
        <v>-1.1833666819329842</v>
      </c>
      <c r="T7" s="345">
        <v>5.5853934672539545</v>
      </c>
      <c r="U7" s="345">
        <f>SUM(S7:T7)</f>
        <v>4.4020267853209702</v>
      </c>
      <c r="V7" s="346">
        <f>IF(Q7&gt;0,(1+(T7/Q7))^(1/($C$6-$B$6))-1,0)</f>
        <v>2.3844899144039422E-2</v>
      </c>
      <c r="X7" s="10" t="str">
        <f>name!B4</f>
        <v>Agriculture</v>
      </c>
      <c r="Y7" s="11">
        <v>3.2240000000000002</v>
      </c>
      <c r="Z7" s="11">
        <v>3.3749999999999978</v>
      </c>
      <c r="AA7" s="345">
        <f>Z7-Y7</f>
        <v>0.15099999999999758</v>
      </c>
      <c r="AB7" s="11">
        <v>1.7018576171317301</v>
      </c>
      <c r="AC7" s="345">
        <f>SUM(AA7:AB7)</f>
        <v>1.8528576171317277</v>
      </c>
      <c r="AD7" s="348">
        <f>IF(Y7&gt;0,(1+(AB7/Y7))^(1/($C$6-$B$6))-1,0)</f>
        <v>2.8661426733289641E-2</v>
      </c>
    </row>
    <row r="8" spans="1:30" x14ac:dyDescent="0.2">
      <c r="A8" s="10" t="str">
        <f>name!D5</f>
        <v>12 Other managers and proprietors</v>
      </c>
      <c r="B8" s="11">
        <f t="shared" si="2"/>
        <v>8.9856337978336835</v>
      </c>
      <c r="C8" s="11">
        <f t="shared" si="2"/>
        <v>12.249094678043427</v>
      </c>
      <c r="D8" s="11">
        <f t="shared" si="2"/>
        <v>3.2634608802097431</v>
      </c>
      <c r="E8" s="11">
        <f t="shared" si="2"/>
        <v>6.2354811189002337</v>
      </c>
      <c r="F8" s="11">
        <f t="shared" si="2"/>
        <v>9.4989419991099773</v>
      </c>
      <c r="G8" s="200">
        <f t="shared" ref="G8:G33" si="3">IF(B8&gt;0,(1+(E8/B8))^(1/($C$6-$B$6))-1,0)</f>
        <v>3.5761705161403867E-2</v>
      </c>
      <c r="H8" s="11"/>
      <c r="I8" s="10" t="str">
        <f>name!E4</f>
        <v>Managers, directors and senior officials</v>
      </c>
      <c r="J8" s="11">
        <f t="array" ref="J8:J16">MMULT(aggregation!$B$13:$AA$21,B7:B32)</f>
        <v>28.739332399236645</v>
      </c>
      <c r="K8" s="11">
        <f t="array" ref="K8:K16">MMULT(aggregation!$B$13:$AA$21,C7:C32)</f>
        <v>31.972039518565765</v>
      </c>
      <c r="L8" s="11">
        <f t="array" ref="L8:L16">MMULT(aggregation!$B$13:$AA$21,D7:D32)</f>
        <v>3.2327071193291168</v>
      </c>
      <c r="M8" s="11">
        <f t="array" ref="M8:M16">MMULT(aggregation!$B$13:$AA$21,E7:E32)</f>
        <v>15.97446661032763</v>
      </c>
      <c r="N8" s="11">
        <f t="array" ref="N8:N16">MMULT(aggregation!$B$13:$AA$21,F7:F32)</f>
        <v>19.207173729656748</v>
      </c>
      <c r="O8" s="11"/>
      <c r="P8" s="10" t="str">
        <f>name!D5</f>
        <v>12 Other managers and proprietors</v>
      </c>
      <c r="Q8" s="11">
        <v>5.1519007459903285</v>
      </c>
      <c r="R8" s="11">
        <v>7.121075689689591</v>
      </c>
      <c r="S8" s="345">
        <f t="shared" ref="S8:S31" si="4">R8-Q8</f>
        <v>1.9691749436992625</v>
      </c>
      <c r="T8" s="345">
        <v>3.2737038335636695</v>
      </c>
      <c r="U8" s="345">
        <f t="shared" ref="U8:U31" si="5">SUM(S8:T8)</f>
        <v>5.2428787772629324</v>
      </c>
      <c r="V8" s="346">
        <f t="shared" ref="V8:V33" si="6">IF(Q8&gt;0,(1+(T8/Q8))^(1/($C$6-$B$6))-1,0)</f>
        <v>3.3337616028617845E-2</v>
      </c>
      <c r="X8" s="10" t="str">
        <f>name!B5</f>
        <v>Mining and quarrying</v>
      </c>
      <c r="Y8" s="11">
        <v>0.37000000000000044</v>
      </c>
      <c r="Z8" s="11">
        <v>0.19500000000000017</v>
      </c>
      <c r="AA8" s="345">
        <f t="shared" ref="AA8:AA29" si="7">Z8-Y8</f>
        <v>-0.17500000000000027</v>
      </c>
      <c r="AB8" s="11">
        <v>0.11111609084742384</v>
      </c>
      <c r="AC8" s="345">
        <f t="shared" ref="AC8:AC29" si="8">SUM(AA8:AB8)</f>
        <v>-6.3883909152576426E-2</v>
      </c>
      <c r="AD8" s="348">
        <f t="shared" ref="AD8:AD29" si="9">IF(Y8&gt;0,(1+(AB8/Y8))^(1/($C$6-$B$6))-1,0)</f>
        <v>1.7661185677352531E-2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13.993515267537825</v>
      </c>
      <c r="C9" s="11">
        <f t="shared" si="2"/>
        <v>16.14829484024947</v>
      </c>
      <c r="D9" s="11">
        <f t="shared" si="2"/>
        <v>2.1547795727116448</v>
      </c>
      <c r="E9" s="11">
        <f t="shared" si="2"/>
        <v>5.7190884715987567</v>
      </c>
      <c r="F9" s="11">
        <f t="shared" si="2"/>
        <v>7.8738680443104014</v>
      </c>
      <c r="G9" s="200">
        <f t="shared" si="3"/>
        <v>2.3107208051999617E-2</v>
      </c>
      <c r="H9" s="11"/>
      <c r="I9" s="10" t="str">
        <f>name!E5</f>
        <v>Professional occupations</v>
      </c>
      <c r="J9" s="11">
        <v>56.613436620481735</v>
      </c>
      <c r="K9" s="11">
        <v>66.798302910524697</v>
      </c>
      <c r="L9" s="11">
        <v>10.184866290042951</v>
      </c>
      <c r="M9" s="11">
        <v>29.661274055730857</v>
      </c>
      <c r="N9" s="11">
        <v>39.846140345773804</v>
      </c>
      <c r="O9" s="11"/>
      <c r="P9" s="10" t="str">
        <f>name!D6</f>
        <v>21 Science, research, engineering and technology professionals</v>
      </c>
      <c r="Q9" s="11">
        <v>10.647328115688012</v>
      </c>
      <c r="R9" s="11">
        <v>11.338065015458927</v>
      </c>
      <c r="S9" s="345">
        <f t="shared" si="4"/>
        <v>0.6907368997709149</v>
      </c>
      <c r="T9" s="345">
        <v>3.5734430962125714</v>
      </c>
      <c r="U9" s="345">
        <f t="shared" si="5"/>
        <v>4.2641799959834863</v>
      </c>
      <c r="V9" s="346">
        <f t="shared" si="6"/>
        <v>1.9480290686804791E-2</v>
      </c>
      <c r="X9" s="10" t="str">
        <f>name!B6</f>
        <v>Food drink and tobacco</v>
      </c>
      <c r="Y9" s="11">
        <v>9.1250000000000107</v>
      </c>
      <c r="Z9" s="11">
        <v>6.8239999999999981</v>
      </c>
      <c r="AA9" s="345">
        <f t="shared" si="7"/>
        <v>-2.3010000000000126</v>
      </c>
      <c r="AB9" s="11">
        <v>3.504523595095796</v>
      </c>
      <c r="AC9" s="345">
        <f t="shared" si="8"/>
        <v>1.2035235950957834</v>
      </c>
      <c r="AD9" s="348">
        <f t="shared" si="9"/>
        <v>2.1904409272210268E-2</v>
      </c>
    </row>
    <row r="10" spans="1:30" x14ac:dyDescent="0.2">
      <c r="A10" s="10" t="str">
        <f>name!D7</f>
        <v>22 Health professionals</v>
      </c>
      <c r="B10" s="11">
        <f t="shared" si="2"/>
        <v>12.713157602759777</v>
      </c>
      <c r="C10" s="11">
        <f t="shared" si="2"/>
        <v>15.220452038551015</v>
      </c>
      <c r="D10" s="11">
        <f t="shared" si="2"/>
        <v>2.5072944357912399</v>
      </c>
      <c r="E10" s="11">
        <f t="shared" si="2"/>
        <v>7.5252540299684982</v>
      </c>
      <c r="F10" s="11">
        <f t="shared" si="2"/>
        <v>10.03254846575974</v>
      </c>
      <c r="G10" s="200">
        <f t="shared" si="3"/>
        <v>3.1481713241233722E-2</v>
      </c>
      <c r="H10" s="11"/>
      <c r="I10" s="10" t="str">
        <f>name!E6</f>
        <v>Associate professional occupations</v>
      </c>
      <c r="J10" s="11">
        <v>35.008225415771662</v>
      </c>
      <c r="K10" s="11">
        <v>36.210716050141087</v>
      </c>
      <c r="L10" s="11">
        <v>1.2024906343694224</v>
      </c>
      <c r="M10" s="11">
        <v>16.013350666557386</v>
      </c>
      <c r="N10" s="11">
        <v>17.215841300926808</v>
      </c>
      <c r="O10" s="11"/>
      <c r="P10" s="10" t="str">
        <f>name!D7</f>
        <v>22 Health professionals</v>
      </c>
      <c r="Q10" s="11">
        <v>3.7440649019274117</v>
      </c>
      <c r="R10" s="11">
        <v>4.3340515739169492</v>
      </c>
      <c r="S10" s="345">
        <f t="shared" si="4"/>
        <v>0.58998667198953747</v>
      </c>
      <c r="T10" s="345">
        <v>1.5873278304390905</v>
      </c>
      <c r="U10" s="345">
        <f t="shared" si="5"/>
        <v>2.177314502428628</v>
      </c>
      <c r="V10" s="346">
        <f t="shared" si="6"/>
        <v>2.3842501255062043E-2</v>
      </c>
      <c r="X10" s="10" t="str">
        <f>name!B7</f>
        <v>Engineering</v>
      </c>
      <c r="Y10" s="11">
        <v>3.3120000000000083</v>
      </c>
      <c r="Z10" s="11">
        <v>3.3299999999999987</v>
      </c>
      <c r="AA10" s="345">
        <f t="shared" si="7"/>
        <v>1.7999999999990468E-2</v>
      </c>
      <c r="AB10" s="11">
        <v>1.4187609676427912</v>
      </c>
      <c r="AC10" s="345">
        <f t="shared" si="8"/>
        <v>1.4367609676427817</v>
      </c>
      <c r="AD10" s="348">
        <f t="shared" si="9"/>
        <v>2.4053654560745485E-2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12.633670963281784</v>
      </c>
      <c r="C11" s="11">
        <f t="shared" si="2"/>
        <v>13.963308251434633</v>
      </c>
      <c r="D11" s="11">
        <f t="shared" si="2"/>
        <v>1.329637288152848</v>
      </c>
      <c r="E11" s="11">
        <f t="shared" si="2"/>
        <v>6.8857798228983444</v>
      </c>
      <c r="F11" s="11">
        <f t="shared" si="2"/>
        <v>8.2154171110511918</v>
      </c>
      <c r="G11" s="200">
        <f t="shared" si="3"/>
        <v>2.9427744261601774E-2</v>
      </c>
      <c r="H11" s="11"/>
      <c r="I11" s="10" t="str">
        <f>name!E7</f>
        <v>Administrative and secretarial occupations</v>
      </c>
      <c r="J11" s="11">
        <v>34.592232103496322</v>
      </c>
      <c r="K11" s="11">
        <v>30.698839397433524</v>
      </c>
      <c r="L11" s="11">
        <v>-3.8933927060628042</v>
      </c>
      <c r="M11" s="11">
        <v>15.98669953711806</v>
      </c>
      <c r="N11" s="11">
        <v>12.093306831055258</v>
      </c>
      <c r="O11" s="11"/>
      <c r="P11" s="10" t="str">
        <f>name!D8</f>
        <v>23 Teaching and other educational professionals</v>
      </c>
      <c r="Q11" s="11">
        <v>3.6452119783978501</v>
      </c>
      <c r="R11" s="11">
        <v>3.8633619817927696</v>
      </c>
      <c r="S11" s="345">
        <f t="shared" si="4"/>
        <v>0.21815000339491952</v>
      </c>
      <c r="T11" s="345">
        <v>1.6267987741653538</v>
      </c>
      <c r="U11" s="345">
        <f t="shared" si="5"/>
        <v>1.8449487775602733</v>
      </c>
      <c r="V11" s="346">
        <f t="shared" si="6"/>
        <v>2.4904893172570386E-2</v>
      </c>
      <c r="X11" s="10" t="str">
        <f>name!B8</f>
        <v>Rest of manufacturing</v>
      </c>
      <c r="Y11" s="11">
        <v>28.178000000000015</v>
      </c>
      <c r="Z11" s="11">
        <v>24.860000000000156</v>
      </c>
      <c r="AA11" s="345">
        <f t="shared" si="7"/>
        <v>-3.3179999999998593</v>
      </c>
      <c r="AB11" s="11">
        <v>11.211879505282983</v>
      </c>
      <c r="AC11" s="345">
        <f t="shared" si="8"/>
        <v>7.8938795052831239</v>
      </c>
      <c r="AD11" s="348">
        <f t="shared" si="9"/>
        <v>2.2582365849493691E-2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17.273092786902357</v>
      </c>
      <c r="C12" s="11">
        <f t="shared" si="2"/>
        <v>21.466247780289578</v>
      </c>
      <c r="D12" s="11">
        <f t="shared" si="2"/>
        <v>4.1931549933872176</v>
      </c>
      <c r="E12" s="11">
        <f t="shared" si="2"/>
        <v>9.5311517312652558</v>
      </c>
      <c r="F12" s="11">
        <f t="shared" si="2"/>
        <v>13.724306724652472</v>
      </c>
      <c r="G12" s="200">
        <f t="shared" si="3"/>
        <v>2.9727309847684902E-2</v>
      </c>
      <c r="H12" s="11"/>
      <c r="I12" s="10" t="str">
        <f>name!E8</f>
        <v>Skilled trades occupations</v>
      </c>
      <c r="J12" s="11">
        <v>29.674458710307242</v>
      </c>
      <c r="K12" s="11">
        <v>26.794924460406115</v>
      </c>
      <c r="L12" s="11">
        <v>-2.8795342499011261</v>
      </c>
      <c r="M12" s="11">
        <v>11.918064306319021</v>
      </c>
      <c r="N12" s="11">
        <v>9.0385300564178976</v>
      </c>
      <c r="O12" s="11"/>
      <c r="P12" s="10" t="str">
        <f>name!D9</f>
        <v>24 Business, media and public service professionals</v>
      </c>
      <c r="Q12" s="11">
        <v>9.0920793139854101</v>
      </c>
      <c r="R12" s="11">
        <v>10.70346435477288</v>
      </c>
      <c r="S12" s="345">
        <f t="shared" si="4"/>
        <v>1.6113850407874697</v>
      </c>
      <c r="T12" s="345">
        <v>4.2514909804621306</v>
      </c>
      <c r="U12" s="345">
        <f t="shared" si="5"/>
        <v>5.8628760212496003</v>
      </c>
      <c r="V12" s="346">
        <f t="shared" si="6"/>
        <v>2.5905257533919146E-2</v>
      </c>
      <c r="X12" s="10" t="str">
        <f>name!B9</f>
        <v>Electricity and gas</v>
      </c>
      <c r="Y12" s="11">
        <v>0.33600000000000046</v>
      </c>
      <c r="Z12" s="11">
        <v>0.32099999999999951</v>
      </c>
      <c r="AA12" s="345">
        <f t="shared" si="7"/>
        <v>-1.5000000000000957E-2</v>
      </c>
      <c r="AB12" s="11">
        <v>0.13885975021865779</v>
      </c>
      <c r="AC12" s="345">
        <f t="shared" si="8"/>
        <v>0.12385975021865683</v>
      </c>
      <c r="AD12" s="348">
        <f t="shared" si="9"/>
        <v>2.3328506200222421E-2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5.8366231263589414</v>
      </c>
      <c r="C13" s="11">
        <f t="shared" si="2"/>
        <v>5.3323280361808836</v>
      </c>
      <c r="D13" s="11">
        <f t="shared" si="2"/>
        <v>-0.50429509017805751</v>
      </c>
      <c r="E13" s="11">
        <f t="shared" si="2"/>
        <v>2.1411615768246621</v>
      </c>
      <c r="F13" s="11">
        <f t="shared" si="2"/>
        <v>1.6368664866466047</v>
      </c>
      <c r="G13" s="200">
        <f t="shared" si="3"/>
        <v>2.1052431823648687E-2</v>
      </c>
      <c r="H13" s="11"/>
      <c r="I13" s="10" t="str">
        <f>name!E9</f>
        <v>Caring, leisure and other service occupations</v>
      </c>
      <c r="J13" s="11">
        <v>27.605216955060978</v>
      </c>
      <c r="K13" s="11">
        <v>31.266208676939748</v>
      </c>
      <c r="L13" s="11">
        <v>3.6609917218787684</v>
      </c>
      <c r="M13" s="11">
        <v>16.32528316457147</v>
      </c>
      <c r="N13" s="11">
        <v>19.986274886450236</v>
      </c>
      <c r="O13" s="11"/>
      <c r="P13" s="10" t="str">
        <f>name!D10</f>
        <v>31 Science, engineering and technology associate professionals</v>
      </c>
      <c r="Q13" s="11">
        <v>4.2739101860886777</v>
      </c>
      <c r="R13" s="11">
        <v>3.449860239634734</v>
      </c>
      <c r="S13" s="345">
        <f t="shared" si="4"/>
        <v>-0.82404994645394369</v>
      </c>
      <c r="T13" s="345">
        <v>1.2796743398930126</v>
      </c>
      <c r="U13" s="345">
        <f t="shared" si="5"/>
        <v>0.45562439343906891</v>
      </c>
      <c r="V13" s="346">
        <f t="shared" si="6"/>
        <v>1.7614296234135907E-2</v>
      </c>
      <c r="X13" s="10" t="str">
        <f>name!B10</f>
        <v>Water and sewerage</v>
      </c>
      <c r="Y13" s="11">
        <v>2.6270000000000109</v>
      </c>
      <c r="Z13" s="11">
        <v>2.9130000000000011</v>
      </c>
      <c r="AA13" s="345">
        <f t="shared" si="7"/>
        <v>0.28599999999999026</v>
      </c>
      <c r="AB13" s="11">
        <v>1.2704355169556183</v>
      </c>
      <c r="AC13" s="345">
        <f t="shared" si="8"/>
        <v>1.5564355169556086</v>
      </c>
      <c r="AD13" s="348">
        <f t="shared" si="9"/>
        <v>2.6647272543595113E-2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5.3288243822765109</v>
      </c>
      <c r="C14" s="11">
        <f t="shared" si="2"/>
        <v>5.9905519487897276</v>
      </c>
      <c r="D14" s="11">
        <f t="shared" si="2"/>
        <v>0.6617275665132164</v>
      </c>
      <c r="E14" s="11">
        <f t="shared" si="2"/>
        <v>3.1838500105930487</v>
      </c>
      <c r="F14" s="11">
        <f t="shared" si="2"/>
        <v>3.8455775771062655</v>
      </c>
      <c r="G14" s="200">
        <f t="shared" si="3"/>
        <v>3.1721088398144248E-2</v>
      </c>
      <c r="H14" s="11"/>
      <c r="I14" s="10" t="str">
        <f>name!E10</f>
        <v>Sales and customer service occupations</v>
      </c>
      <c r="J14" s="11">
        <v>23.564629745741964</v>
      </c>
      <c r="K14" s="11">
        <v>23.458363451544848</v>
      </c>
      <c r="L14" s="11">
        <v>-0.10626629419712152</v>
      </c>
      <c r="M14" s="11">
        <v>10.736447026808268</v>
      </c>
      <c r="N14" s="11">
        <v>10.630180732611144</v>
      </c>
      <c r="O14" s="11"/>
      <c r="P14" s="10" t="str">
        <f>name!D11</f>
        <v>32 Health and social care associate professionals</v>
      </c>
      <c r="Q14" s="11">
        <v>1.3869465095046767</v>
      </c>
      <c r="R14" s="11">
        <v>1.3871238392120038</v>
      </c>
      <c r="S14" s="345">
        <f t="shared" si="4"/>
        <v>1.7732970732708964E-4</v>
      </c>
      <c r="T14" s="345">
        <v>0.6396256076704514</v>
      </c>
      <c r="U14" s="345">
        <f t="shared" si="5"/>
        <v>0.63980293737777849</v>
      </c>
      <c r="V14" s="346">
        <f t="shared" si="6"/>
        <v>2.5605064477600248E-2</v>
      </c>
      <c r="X14" s="10" t="str">
        <f>name!B11</f>
        <v>Construction</v>
      </c>
      <c r="Y14" s="11">
        <v>21.725000000000072</v>
      </c>
      <c r="Z14" s="11">
        <v>21.520000000000049</v>
      </c>
      <c r="AA14" s="345">
        <f t="shared" si="7"/>
        <v>-0.20500000000002316</v>
      </c>
      <c r="AB14" s="11">
        <v>8.8711783851748347</v>
      </c>
      <c r="AC14" s="345">
        <f t="shared" si="8"/>
        <v>8.6661783851748115</v>
      </c>
      <c r="AD14" s="348">
        <f t="shared" si="9"/>
        <v>2.3089969037452196E-2</v>
      </c>
    </row>
    <row r="15" spans="1:30" x14ac:dyDescent="0.2">
      <c r="A15" s="10" t="str">
        <f>name!D12</f>
        <v>33 Protective service occupations</v>
      </c>
      <c r="B15" s="11">
        <f t="shared" si="2"/>
        <v>3.6888937442009255</v>
      </c>
      <c r="C15" s="11">
        <f t="shared" si="2"/>
        <v>4.8842531328606222</v>
      </c>
      <c r="D15" s="11">
        <f t="shared" si="2"/>
        <v>1.1953593886596958</v>
      </c>
      <c r="E15" s="11">
        <f t="shared" si="2"/>
        <v>1.5441844334469002</v>
      </c>
      <c r="F15" s="11">
        <f t="shared" si="2"/>
        <v>2.7395438221065955</v>
      </c>
      <c r="G15" s="200">
        <f t="shared" si="3"/>
        <v>2.3585374382051771E-2</v>
      </c>
      <c r="H15" s="11"/>
      <c r="I15" s="10" t="str">
        <f>name!E11</f>
        <v>Process, plant and machine operatives</v>
      </c>
      <c r="J15" s="11">
        <v>21.422485949838844</v>
      </c>
      <c r="K15" s="11">
        <v>22.43972930015633</v>
      </c>
      <c r="L15" s="11">
        <v>1.0172433503174836</v>
      </c>
      <c r="M15" s="11">
        <v>10.437877586971274</v>
      </c>
      <c r="N15" s="11">
        <v>11.455120937288758</v>
      </c>
      <c r="O15" s="11"/>
      <c r="P15" s="10" t="str">
        <f>name!D12</f>
        <v>33 Protective service occupations</v>
      </c>
      <c r="Q15" s="11">
        <v>2.7929538809165906</v>
      </c>
      <c r="R15" s="11">
        <v>3.3338413059426331</v>
      </c>
      <c r="S15" s="345">
        <f t="shared" si="4"/>
        <v>0.54088742502604248</v>
      </c>
      <c r="T15" s="345">
        <v>0.91366536076872773</v>
      </c>
      <c r="U15" s="345">
        <f t="shared" si="5"/>
        <v>1.4545527857947702</v>
      </c>
      <c r="V15" s="346">
        <f t="shared" si="6"/>
        <v>1.9047154807187772E-2</v>
      </c>
      <c r="X15" s="10" t="str">
        <f>name!B12</f>
        <v>Wholesale and retail trade</v>
      </c>
      <c r="Y15" s="11">
        <v>41.57399999999997</v>
      </c>
      <c r="Z15" s="11">
        <v>41.645000000000032</v>
      </c>
      <c r="AA15" s="345">
        <f t="shared" si="7"/>
        <v>7.1000000000061902E-2</v>
      </c>
      <c r="AB15" s="11">
        <v>18.966713121190455</v>
      </c>
      <c r="AC15" s="345">
        <f t="shared" si="8"/>
        <v>19.037713121190517</v>
      </c>
      <c r="AD15" s="348">
        <f t="shared" si="9"/>
        <v>2.537261572414895E-2</v>
      </c>
    </row>
    <row r="16" spans="1:30" x14ac:dyDescent="0.2">
      <c r="A16" s="10" t="str">
        <f>name!D13</f>
        <v>34 Culture, media and sports occupations</v>
      </c>
      <c r="B16" s="11">
        <f t="shared" si="2"/>
        <v>4.3052259534042543</v>
      </c>
      <c r="C16" s="11">
        <f t="shared" si="2"/>
        <v>4.2478039016230111</v>
      </c>
      <c r="D16" s="11">
        <f t="shared" si="2"/>
        <v>-5.7422051781243974E-2</v>
      </c>
      <c r="E16" s="11">
        <f t="shared" si="2"/>
        <v>1.9667710856882197</v>
      </c>
      <c r="F16" s="11">
        <f t="shared" si="2"/>
        <v>1.909349033906975</v>
      </c>
      <c r="G16" s="200">
        <f t="shared" si="3"/>
        <v>2.5401605277088679E-2</v>
      </c>
      <c r="H16" s="11"/>
      <c r="I16" s="10" t="str">
        <f>name!E12</f>
        <v>Elementary occupations</v>
      </c>
      <c r="J16" s="11">
        <v>29.839982100064532</v>
      </c>
      <c r="K16" s="11">
        <v>26.009876234287901</v>
      </c>
      <c r="L16" s="11">
        <v>-3.8301058657766278</v>
      </c>
      <c r="M16" s="11">
        <v>12.871077025790299</v>
      </c>
      <c r="N16" s="11">
        <v>9.040971160013676</v>
      </c>
      <c r="O16" s="11"/>
      <c r="P16" s="10" t="str">
        <f>name!D13</f>
        <v>34 Culture, media and sports occupations</v>
      </c>
      <c r="Q16" s="11">
        <v>2.0049927994300627</v>
      </c>
      <c r="R16" s="11">
        <v>1.8091060782433437</v>
      </c>
      <c r="S16" s="345">
        <f t="shared" si="4"/>
        <v>-0.19588672118671902</v>
      </c>
      <c r="T16" s="345">
        <v>0.71796827011500852</v>
      </c>
      <c r="U16" s="345">
        <f t="shared" si="5"/>
        <v>0.52208154892828951</v>
      </c>
      <c r="V16" s="346">
        <f t="shared" si="6"/>
        <v>2.0614907844979324E-2</v>
      </c>
      <c r="X16" s="10" t="str">
        <f>name!B13</f>
        <v>Transport and storage</v>
      </c>
      <c r="Y16" s="11">
        <v>12.229999999999984</v>
      </c>
      <c r="Z16" s="11">
        <v>13.787000000000004</v>
      </c>
      <c r="AA16" s="345">
        <f t="shared" si="7"/>
        <v>1.5570000000000199</v>
      </c>
      <c r="AB16" s="11">
        <v>6.1175316208981432</v>
      </c>
      <c r="AC16" s="345">
        <f t="shared" si="8"/>
        <v>7.6745316208981631</v>
      </c>
      <c r="AD16" s="348">
        <f t="shared" si="9"/>
        <v>2.7409110572604645E-2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15.848658209531031</v>
      </c>
      <c r="C17" s="11">
        <f t="shared" si="10"/>
        <v>15.755779030686842</v>
      </c>
      <c r="D17" s="11">
        <f t="shared" si="10"/>
        <v>-9.2879178844188282E-2</v>
      </c>
      <c r="E17" s="11">
        <f t="shared" si="10"/>
        <v>7.1773835600045537</v>
      </c>
      <c r="F17" s="11">
        <f t="shared" si="10"/>
        <v>7.0845043811603663</v>
      </c>
      <c r="G17" s="200">
        <f t="shared" si="3"/>
        <v>2.5215395370364435E-2</v>
      </c>
      <c r="H17" s="11"/>
      <c r="O17" s="11"/>
      <c r="P17" s="10" t="str">
        <f>name!D14</f>
        <v>35 Business and public service associate professionals</v>
      </c>
      <c r="Q17" s="11">
        <v>8.0930520266582455</v>
      </c>
      <c r="R17" s="11">
        <v>7.336888238207365</v>
      </c>
      <c r="S17" s="345">
        <f t="shared" si="4"/>
        <v>-0.7561637884508805</v>
      </c>
      <c r="T17" s="345">
        <v>2.8668911402315103</v>
      </c>
      <c r="U17" s="345">
        <f t="shared" si="5"/>
        <v>2.1107273517806298</v>
      </c>
      <c r="V17" s="346">
        <f t="shared" si="6"/>
        <v>2.0421807380209156E-2</v>
      </c>
      <c r="X17" s="10" t="str">
        <f>name!B14</f>
        <v>Accommodation and food</v>
      </c>
      <c r="Y17" s="11">
        <v>15.724</v>
      </c>
      <c r="Z17" s="11">
        <v>17.29199999999997</v>
      </c>
      <c r="AA17" s="345">
        <f t="shared" si="7"/>
        <v>1.5679999999999694</v>
      </c>
      <c r="AB17" s="11">
        <v>8.1188152505072235</v>
      </c>
      <c r="AC17" s="345">
        <f t="shared" si="8"/>
        <v>9.6868152505071929</v>
      </c>
      <c r="AD17" s="348">
        <f t="shared" si="9"/>
        <v>2.8141682660103973E-2</v>
      </c>
    </row>
    <row r="18" spans="1:30" x14ac:dyDescent="0.2">
      <c r="A18" s="10" t="str">
        <f>name!D15</f>
        <v>41 Administrative occupations</v>
      </c>
      <c r="B18" s="11">
        <f t="shared" si="10"/>
        <v>28.608945344530209</v>
      </c>
      <c r="C18" s="11">
        <f t="shared" si="10"/>
        <v>25.524594704361313</v>
      </c>
      <c r="D18" s="11">
        <f t="shared" si="10"/>
        <v>-3.0843506401689003</v>
      </c>
      <c r="E18" s="11">
        <f t="shared" si="10"/>
        <v>12.83415330360668</v>
      </c>
      <c r="F18" s="11">
        <f t="shared" si="10"/>
        <v>9.7498026634377819</v>
      </c>
      <c r="G18" s="200">
        <f t="shared" si="3"/>
        <v>2.5014537160216843E-2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11.316966922255245</v>
      </c>
      <c r="R18" s="11">
        <v>12.003247738437741</v>
      </c>
      <c r="S18" s="345">
        <f t="shared" si="4"/>
        <v>0.68628081618249581</v>
      </c>
      <c r="T18" s="345">
        <v>4.2790095049707535</v>
      </c>
      <c r="U18" s="345">
        <f t="shared" si="5"/>
        <v>4.9652903211532493</v>
      </c>
      <c r="V18" s="346">
        <f t="shared" si="6"/>
        <v>2.1610861468578824E-2</v>
      </c>
      <c r="X18" s="10" t="str">
        <f>name!B15</f>
        <v>Media</v>
      </c>
      <c r="Y18" s="11">
        <v>1.8140000000000058</v>
      </c>
      <c r="Z18" s="11">
        <v>1.8119999999999978</v>
      </c>
      <c r="AA18" s="345">
        <f t="shared" si="7"/>
        <v>-2.0000000000079954E-3</v>
      </c>
      <c r="AB18" s="11">
        <v>0.85099940680728059</v>
      </c>
      <c r="AC18" s="345">
        <f t="shared" si="8"/>
        <v>0.84899940680727259</v>
      </c>
      <c r="AD18" s="348">
        <f t="shared" si="9"/>
        <v>2.5976284770393487E-2</v>
      </c>
    </row>
    <row r="19" spans="1:30" x14ac:dyDescent="0.2">
      <c r="A19" s="10" t="str">
        <f>name!D16</f>
        <v>42 Secretarial and related occupations</v>
      </c>
      <c r="B19" s="11">
        <f t="shared" si="10"/>
        <v>5.9832867589661145</v>
      </c>
      <c r="C19" s="11">
        <f t="shared" si="10"/>
        <v>5.1742446930722092</v>
      </c>
      <c r="D19" s="11">
        <f t="shared" si="10"/>
        <v>-0.80904206589390415</v>
      </c>
      <c r="E19" s="11">
        <f t="shared" si="10"/>
        <v>3.152546233511381</v>
      </c>
      <c r="F19" s="11">
        <f t="shared" si="10"/>
        <v>2.343504167617477</v>
      </c>
      <c r="G19" s="200">
        <f t="shared" si="3"/>
        <v>2.8617453089276434E-2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0.30245627643654266</v>
      </c>
      <c r="K19" s="11">
        <f t="array" ref="K19:K27">MMULT(aggregation!$B$13:$AA$21,C36:C61)</f>
        <v>0.5997506598029787</v>
      </c>
      <c r="L19" s="11">
        <f t="array" ref="L19:L27">MMULT(aggregation!$B$13:$AA$21,D36:D61)</f>
        <v>0.2972943833664361</v>
      </c>
      <c r="M19" s="11">
        <f t="array" ref="M19:M27">MMULT(aggregation!$B$13:$AA$21,E36:E61)</f>
        <v>0.28804779889958232</v>
      </c>
      <c r="N19" s="11">
        <f t="array" ref="N19:N27">MMULT(aggregation!$B$13:$AA$21,F36:F61)</f>
        <v>0.58534218226601842</v>
      </c>
      <c r="O19" s="11"/>
      <c r="P19" s="10" t="str">
        <f>name!D16</f>
        <v>42 Secretarial and related occupations</v>
      </c>
      <c r="Q19" s="11">
        <v>0.45401126069543429</v>
      </c>
      <c r="R19" s="11">
        <v>0.73018564455451829</v>
      </c>
      <c r="S19" s="345">
        <f t="shared" si="4"/>
        <v>0.27617438385908399</v>
      </c>
      <c r="T19" s="345">
        <v>0.21146840118615279</v>
      </c>
      <c r="U19" s="345">
        <f t="shared" si="5"/>
        <v>0.48764278504523678</v>
      </c>
      <c r="V19" s="346">
        <f t="shared" si="6"/>
        <v>2.5820115183706749E-2</v>
      </c>
      <c r="X19" s="10" t="str">
        <f>name!B16</f>
        <v>Information technology</v>
      </c>
      <c r="Y19" s="11">
        <v>4.9619999999999909</v>
      </c>
      <c r="Z19" s="11">
        <v>5.3970000000000109</v>
      </c>
      <c r="AA19" s="345">
        <f t="shared" si="7"/>
        <v>0.43500000000002004</v>
      </c>
      <c r="AB19" s="11">
        <v>2.279524190618476</v>
      </c>
      <c r="AC19" s="345">
        <f t="shared" si="8"/>
        <v>2.714524190618496</v>
      </c>
      <c r="AD19" s="348">
        <f t="shared" si="9"/>
        <v>2.5521764388919177E-2</v>
      </c>
    </row>
    <row r="20" spans="1:30" x14ac:dyDescent="0.2">
      <c r="A20" s="10" t="str">
        <f>name!D17</f>
        <v>51 Skilled agricultural and related trades</v>
      </c>
      <c r="B20" s="11">
        <f t="shared" si="10"/>
        <v>3.6401456231250089</v>
      </c>
      <c r="C20" s="11">
        <f t="shared" si="10"/>
        <v>3.963526752932061</v>
      </c>
      <c r="D20" s="11">
        <f t="shared" si="10"/>
        <v>0.3233811298070518</v>
      </c>
      <c r="E20" s="11">
        <f t="shared" si="10"/>
        <v>2.0927218002548429</v>
      </c>
      <c r="F20" s="11">
        <f t="shared" si="10"/>
        <v>2.4161029300618946</v>
      </c>
      <c r="G20" s="200">
        <f t="shared" si="3"/>
        <v>3.0742561599588214E-2</v>
      </c>
      <c r="H20" s="11"/>
      <c r="I20" s="11" t="str">
        <f t="shared" si="11"/>
        <v>Professional occupations</v>
      </c>
      <c r="J20" s="11">
        <v>2.6624603536434286</v>
      </c>
      <c r="K20" s="11">
        <v>4.6037017364622734</v>
      </c>
      <c r="L20" s="11">
        <v>1.941241382818844</v>
      </c>
      <c r="M20" s="11">
        <v>1.8880806204687315</v>
      </c>
      <c r="N20" s="11">
        <v>3.829322003287575</v>
      </c>
      <c r="O20" s="11"/>
      <c r="P20" s="10" t="str">
        <f>name!D17</f>
        <v>51 Skilled agricultural and related trades</v>
      </c>
      <c r="Q20" s="11">
        <v>3.0605891103355738</v>
      </c>
      <c r="R20" s="11">
        <v>3.148590713265802</v>
      </c>
      <c r="S20" s="345">
        <f t="shared" si="4"/>
        <v>8.8001602930228184E-2</v>
      </c>
      <c r="T20" s="345">
        <v>1.6377705311181485</v>
      </c>
      <c r="U20" s="345">
        <f t="shared" si="5"/>
        <v>1.7257721340483767</v>
      </c>
      <c r="V20" s="346">
        <f t="shared" si="6"/>
        <v>2.8985879843965057E-2</v>
      </c>
      <c r="X20" s="10" t="str">
        <f>name!B17</f>
        <v>Finance and insurance</v>
      </c>
      <c r="Y20" s="11">
        <v>2.4179999999999988</v>
      </c>
      <c r="Z20" s="11">
        <v>2.3950000000000093</v>
      </c>
      <c r="AA20" s="345">
        <f t="shared" si="7"/>
        <v>-2.2999999999989473E-2</v>
      </c>
      <c r="AB20" s="11">
        <v>1.201980120631629</v>
      </c>
      <c r="AC20" s="345">
        <f t="shared" si="8"/>
        <v>1.1789801206316395</v>
      </c>
      <c r="AD20" s="348">
        <f t="shared" si="9"/>
        <v>2.7266973759808355E-2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11.012458331913008</v>
      </c>
      <c r="C21" s="11">
        <f t="shared" si="10"/>
        <v>9.806288988408955</v>
      </c>
      <c r="D21" s="11">
        <f t="shared" si="10"/>
        <v>-1.2061693435040539</v>
      </c>
      <c r="E21" s="11">
        <f t="shared" si="10"/>
        <v>3.9472959871507785</v>
      </c>
      <c r="F21" s="11">
        <f t="shared" si="10"/>
        <v>2.7411266436467248</v>
      </c>
      <c r="G21" s="200">
        <f t="shared" si="3"/>
        <v>2.0632387392354179E-2</v>
      </c>
      <c r="H21" s="11"/>
      <c r="I21" s="11" t="str">
        <f t="shared" si="11"/>
        <v>Associate professional occupations</v>
      </c>
      <c r="J21" s="11">
        <v>0.35465866405877738</v>
      </c>
      <c r="K21" s="11">
        <v>0.70146347032746204</v>
      </c>
      <c r="L21" s="11">
        <v>0.34680480626868465</v>
      </c>
      <c r="M21" s="11">
        <v>0.29136387078185066</v>
      </c>
      <c r="N21" s="11">
        <v>0.63816867705053526</v>
      </c>
      <c r="O21" s="11"/>
      <c r="P21" s="10" t="str">
        <f>name!D18</f>
        <v>52 Skilled metal, electrical and electronic trades</v>
      </c>
      <c r="Q21" s="11">
        <v>10.767631899416054</v>
      </c>
      <c r="R21" s="11">
        <v>9.1272149637295978</v>
      </c>
      <c r="S21" s="345">
        <f t="shared" si="4"/>
        <v>-1.6404169356864564</v>
      </c>
      <c r="T21" s="345">
        <v>3.6260715706671816</v>
      </c>
      <c r="U21" s="345">
        <f t="shared" si="5"/>
        <v>1.9856546349807251</v>
      </c>
      <c r="V21" s="346">
        <f t="shared" si="6"/>
        <v>1.9538170713399472E-2</v>
      </c>
      <c r="X21" s="10" t="str">
        <f>name!B18</f>
        <v>Real estate</v>
      </c>
      <c r="Y21" s="11">
        <v>4.1139999999999946</v>
      </c>
      <c r="Z21" s="11">
        <v>3.8540000000000059</v>
      </c>
      <c r="AA21" s="345">
        <f t="shared" si="7"/>
        <v>-0.25999999999998868</v>
      </c>
      <c r="AB21" s="11">
        <v>1.8736070278405723</v>
      </c>
      <c r="AC21" s="345">
        <f t="shared" si="8"/>
        <v>1.6136070278405836</v>
      </c>
      <c r="AD21" s="348">
        <f t="shared" si="9"/>
        <v>2.5335356791744923E-2</v>
      </c>
    </row>
    <row r="22" spans="1:30" x14ac:dyDescent="0.2">
      <c r="A22" s="10" t="str">
        <f>name!D19</f>
        <v>53 Skilled construction and building trades</v>
      </c>
      <c r="B22" s="11">
        <f t="shared" si="10"/>
        <v>9.2520667618556196</v>
      </c>
      <c r="C22" s="11">
        <f t="shared" si="10"/>
        <v>7.9579316861206433</v>
      </c>
      <c r="D22" s="11">
        <f t="shared" si="10"/>
        <v>-1.294135075734977</v>
      </c>
      <c r="E22" s="11">
        <f t="shared" si="10"/>
        <v>3.6342251819907645</v>
      </c>
      <c r="F22" s="11">
        <f t="shared" si="10"/>
        <v>2.3400901062557877</v>
      </c>
      <c r="G22" s="200">
        <f t="shared" si="3"/>
        <v>2.2333551370652405E-2</v>
      </c>
      <c r="H22" s="11"/>
      <c r="I22" s="11" t="str">
        <f t="shared" si="11"/>
        <v>Administrative and secretarial occupations</v>
      </c>
      <c r="J22" s="11">
        <v>0.17231274231227084</v>
      </c>
      <c r="K22" s="11">
        <v>0.38551000992588924</v>
      </c>
      <c r="L22" s="11">
        <v>0.2131972676136184</v>
      </c>
      <c r="M22" s="11">
        <v>0.15926994409139247</v>
      </c>
      <c r="N22" s="11">
        <v>0.37246721170501085</v>
      </c>
      <c r="O22" s="11"/>
      <c r="P22" s="10" t="str">
        <f>name!D19</f>
        <v>53 Skilled construction and building trades</v>
      </c>
      <c r="Q22" s="11">
        <v>9.074036315153144</v>
      </c>
      <c r="R22" s="11">
        <v>7.7646725691798748</v>
      </c>
      <c r="S22" s="345">
        <f t="shared" si="4"/>
        <v>-1.3093637459732692</v>
      </c>
      <c r="T22" s="345">
        <v>3.5358981973848707</v>
      </c>
      <c r="U22" s="345">
        <f t="shared" si="5"/>
        <v>2.2265344514116014</v>
      </c>
      <c r="V22" s="346">
        <f t="shared" si="6"/>
        <v>2.2180255582807451E-2</v>
      </c>
      <c r="X22" s="10" t="str">
        <f>name!B19</f>
        <v>Professional services</v>
      </c>
      <c r="Y22" s="11">
        <v>16.403999999999989</v>
      </c>
      <c r="Z22" s="11">
        <v>17.973999999999947</v>
      </c>
      <c r="AA22" s="345">
        <f t="shared" si="7"/>
        <v>1.5699999999999577</v>
      </c>
      <c r="AB22" s="11">
        <v>8.5536031073056371</v>
      </c>
      <c r="AC22" s="345">
        <f t="shared" si="8"/>
        <v>10.123603107305595</v>
      </c>
      <c r="AD22" s="348">
        <f t="shared" si="9"/>
        <v>2.8371915181365726E-2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5.7697879934136029</v>
      </c>
      <c r="C23" s="11">
        <f t="shared" si="10"/>
        <v>5.0671770329444552</v>
      </c>
      <c r="D23" s="11">
        <f t="shared" si="10"/>
        <v>-0.70261096046914662</v>
      </c>
      <c r="E23" s="11">
        <f t="shared" si="10"/>
        <v>2.2438213369226361</v>
      </c>
      <c r="F23" s="11">
        <f t="shared" si="10"/>
        <v>1.5412103764534895</v>
      </c>
      <c r="G23" s="200">
        <f t="shared" si="3"/>
        <v>2.2141968996173489E-2</v>
      </c>
      <c r="H23" s="11"/>
      <c r="I23" s="11" t="str">
        <f t="shared" si="11"/>
        <v>Skilled trades occupations</v>
      </c>
      <c r="J23" s="11">
        <v>3.1564056791662083E-2</v>
      </c>
      <c r="K23" s="11">
        <v>6.727086409926003E-2</v>
      </c>
      <c r="L23" s="11">
        <v>3.570680730759794E-2</v>
      </c>
      <c r="M23" s="11">
        <v>2.9196562660245392E-2</v>
      </c>
      <c r="N23" s="11">
        <v>6.4903369967843336E-2</v>
      </c>
      <c r="O23" s="11"/>
      <c r="P23" s="10" t="str">
        <f>name!D20</f>
        <v>54 Textiles, printing and other skilled trades</v>
      </c>
      <c r="Q23" s="11">
        <v>3.4754846483580546</v>
      </c>
      <c r="R23" s="11">
        <v>2.9458501244188198</v>
      </c>
      <c r="S23" s="345">
        <f t="shared" si="4"/>
        <v>-0.52963452393923482</v>
      </c>
      <c r="T23" s="345">
        <v>0.98320969188245488</v>
      </c>
      <c r="U23" s="345">
        <f t="shared" si="5"/>
        <v>0.45357516794322006</v>
      </c>
      <c r="V23" s="346">
        <f t="shared" si="6"/>
        <v>1.6746817633347844E-2</v>
      </c>
      <c r="X23" s="10" t="str">
        <f>name!B20</f>
        <v>Support services</v>
      </c>
      <c r="Y23" s="11">
        <v>24.335000000000019</v>
      </c>
      <c r="Z23" s="11">
        <v>27.867999999999956</v>
      </c>
      <c r="AA23" s="345">
        <f t="shared" si="7"/>
        <v>3.5329999999999373</v>
      </c>
      <c r="AB23" s="11">
        <v>12.475846568030795</v>
      </c>
      <c r="AC23" s="345">
        <f t="shared" si="8"/>
        <v>16.008846568030734</v>
      </c>
      <c r="AD23" s="348">
        <f t="shared" si="9"/>
        <v>2.7975972265443128E-2</v>
      </c>
    </row>
    <row r="24" spans="1:30" x14ac:dyDescent="0.2">
      <c r="A24" s="10" t="str">
        <f>name!D21</f>
        <v>61 Caring personal service occupations</v>
      </c>
      <c r="B24" s="11">
        <f t="shared" si="10"/>
        <v>20.938179782148261</v>
      </c>
      <c r="C24" s="11">
        <f t="shared" si="10"/>
        <v>25.21442062204375</v>
      </c>
      <c r="D24" s="11">
        <f t="shared" si="10"/>
        <v>4.276240839895487</v>
      </c>
      <c r="E24" s="11">
        <f t="shared" si="10"/>
        <v>13.232598245155579</v>
      </c>
      <c r="F24" s="11">
        <f t="shared" si="10"/>
        <v>17.508839085051061</v>
      </c>
      <c r="G24" s="200">
        <f t="shared" si="3"/>
        <v>3.3192066798421793E-2</v>
      </c>
      <c r="H24" s="11"/>
      <c r="I24" s="11" t="str">
        <f t="shared" si="11"/>
        <v>Caring, leisure and other service occupations</v>
      </c>
      <c r="J24" s="11">
        <v>2.4527944048188057E-2</v>
      </c>
      <c r="K24" s="11">
        <v>6.5549401299201129E-2</v>
      </c>
      <c r="L24" s="11">
        <v>4.1021457251013069E-2</v>
      </c>
      <c r="M24" s="11">
        <v>2.8925482600127703E-2</v>
      </c>
      <c r="N24" s="11">
        <v>6.9946939851140769E-2</v>
      </c>
      <c r="O24" s="11"/>
      <c r="P24" s="10" t="str">
        <f>name!D21</f>
        <v>61 Caring personal service occupations</v>
      </c>
      <c r="Q24" s="11">
        <v>2.917682199319358</v>
      </c>
      <c r="R24" s="11">
        <v>4.2313028113442099</v>
      </c>
      <c r="S24" s="345">
        <f t="shared" si="4"/>
        <v>1.3136206120248519</v>
      </c>
      <c r="T24" s="345">
        <v>1.6584643631345521</v>
      </c>
      <c r="U24" s="345">
        <f t="shared" si="5"/>
        <v>2.9720849751594041</v>
      </c>
      <c r="V24" s="346">
        <f t="shared" si="6"/>
        <v>3.0459188070266485E-2</v>
      </c>
      <c r="X24" s="10" t="str">
        <f>name!B21</f>
        <v>Public admin. and defence</v>
      </c>
      <c r="Y24" s="11">
        <v>16.434000000000008</v>
      </c>
      <c r="Z24" s="11">
        <v>16.505000000000031</v>
      </c>
      <c r="AA24" s="345">
        <f t="shared" si="7"/>
        <v>7.1000000000022823E-2</v>
      </c>
      <c r="AB24" s="11">
        <v>8.1008024630812425</v>
      </c>
      <c r="AC24" s="345">
        <f t="shared" si="8"/>
        <v>8.1718024630812653</v>
      </c>
      <c r="AD24" s="348">
        <f t="shared" si="9"/>
        <v>2.7076089453760499E-2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6.3325438769304245</v>
      </c>
      <c r="C25" s="11">
        <f t="shared" si="10"/>
        <v>5.7534039191235546</v>
      </c>
      <c r="D25" s="11">
        <f t="shared" si="10"/>
        <v>-0.57913995780686933</v>
      </c>
      <c r="E25" s="11">
        <f t="shared" si="10"/>
        <v>2.9523978309481644</v>
      </c>
      <c r="F25" s="11">
        <f t="shared" si="10"/>
        <v>2.3732578731412959</v>
      </c>
      <c r="G25" s="200">
        <f t="shared" si="3"/>
        <v>2.5841029084929801E-2</v>
      </c>
      <c r="H25" s="11"/>
      <c r="I25" s="11" t="str">
        <f t="shared" si="11"/>
        <v>Sales and customer service occupations</v>
      </c>
      <c r="J25" s="11">
        <v>5.1196978810912924E-2</v>
      </c>
      <c r="K25" s="11">
        <v>0.11314936963080585</v>
      </c>
      <c r="L25" s="11">
        <v>6.1952390819892934E-2</v>
      </c>
      <c r="M25" s="11">
        <v>4.4447824318570694E-2</v>
      </c>
      <c r="N25" s="11">
        <v>0.10640021513846362</v>
      </c>
      <c r="O25" s="11"/>
      <c r="P25" s="10" t="str">
        <f>name!D22</f>
        <v>62 Leisure, travel and related personal service occupations</v>
      </c>
      <c r="Q25" s="11">
        <v>1.9394557901148757</v>
      </c>
      <c r="R25" s="11">
        <v>2.0455572818790526</v>
      </c>
      <c r="S25" s="345">
        <f t="shared" si="4"/>
        <v>0.10610149176417694</v>
      </c>
      <c r="T25" s="345">
        <v>0.85045740955928717</v>
      </c>
      <c r="U25" s="345">
        <f t="shared" si="5"/>
        <v>0.95655890132346411</v>
      </c>
      <c r="V25" s="346">
        <f t="shared" si="6"/>
        <v>2.4536386822748391E-2</v>
      </c>
      <c r="X25" s="10" t="str">
        <f>name!B22</f>
        <v>Education</v>
      </c>
      <c r="Y25" s="11">
        <v>24.248000000000022</v>
      </c>
      <c r="Z25" s="11">
        <v>24.714999999999982</v>
      </c>
      <c r="AA25" s="345">
        <f t="shared" si="7"/>
        <v>0.46699999999995967</v>
      </c>
      <c r="AB25" s="11">
        <v>12.988946119008963</v>
      </c>
      <c r="AC25" s="345">
        <f t="shared" si="8"/>
        <v>13.455946119008923</v>
      </c>
      <c r="AD25" s="348">
        <f t="shared" si="9"/>
        <v>2.9010664001737574E-2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0.33449329598229333</v>
      </c>
      <c r="C26" s="11">
        <f t="shared" si="10"/>
        <v>0.2983841357724441</v>
      </c>
      <c r="D26" s="11">
        <f t="shared" si="10"/>
        <v>-3.6109160209849195E-2</v>
      </c>
      <c r="E26" s="11">
        <f t="shared" si="10"/>
        <v>0.14028708846772728</v>
      </c>
      <c r="F26" s="11">
        <f t="shared" si="10"/>
        <v>0.1041779282578781</v>
      </c>
      <c r="G26" s="200">
        <f t="shared" si="3"/>
        <v>2.3623756774625138E-2</v>
      </c>
      <c r="H26" s="11"/>
      <c r="I26" s="11" t="str">
        <f t="shared" si="11"/>
        <v>Process, plant and machine operatives</v>
      </c>
      <c r="J26" s="11">
        <v>3.0801790110411877E-2</v>
      </c>
      <c r="K26" s="11">
        <v>0.11163973908478547</v>
      </c>
      <c r="L26" s="11">
        <v>8.0837948974373602E-2</v>
      </c>
      <c r="M26" s="11">
        <v>4.9399835055474725E-2</v>
      </c>
      <c r="N26" s="11">
        <v>0.13023778402984831</v>
      </c>
      <c r="O26" s="11"/>
      <c r="P26" s="10" t="str">
        <f>name!D23</f>
        <v>63 Community and civil enforcement occupations</v>
      </c>
      <c r="Q26" s="11">
        <v>0.26087290988903367</v>
      </c>
      <c r="R26" s="11">
        <v>0.20276378167937548</v>
      </c>
      <c r="S26" s="345">
        <f t="shared" si="4"/>
        <v>-5.810912820965819E-2</v>
      </c>
      <c r="T26" s="345">
        <v>8.0569069829749304E-2</v>
      </c>
      <c r="U26" s="345">
        <f t="shared" si="5"/>
        <v>2.2459941620091115E-2</v>
      </c>
      <c r="V26" s="346">
        <f t="shared" si="6"/>
        <v>1.8104902898827602E-2</v>
      </c>
      <c r="X26" s="10" t="str">
        <f>name!B23</f>
        <v>Health and social work</v>
      </c>
      <c r="Y26" s="11">
        <v>37.780000000000058</v>
      </c>
      <c r="Z26" s="11">
        <v>44.689999999999948</v>
      </c>
      <c r="AA26" s="345">
        <f t="shared" si="7"/>
        <v>6.90999999999989</v>
      </c>
      <c r="AB26" s="11">
        <v>23.000045407307287</v>
      </c>
      <c r="AC26" s="345">
        <f t="shared" si="8"/>
        <v>29.910045407307177</v>
      </c>
      <c r="AD26" s="348">
        <f t="shared" si="9"/>
        <v>3.2206535326459118E-2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18.294150543504095</v>
      </c>
      <c r="C27" s="11">
        <f t="shared" si="12"/>
        <v>15.61943316459749</v>
      </c>
      <c r="D27" s="11">
        <f t="shared" si="12"/>
        <v>-2.6747173789066077</v>
      </c>
      <c r="E27" s="11">
        <f t="shared" si="12"/>
        <v>7.6212809289254535</v>
      </c>
      <c r="F27" s="11">
        <f t="shared" si="12"/>
        <v>4.946563550018845</v>
      </c>
      <c r="G27" s="200">
        <f t="shared" si="3"/>
        <v>2.3488764960250652E-2</v>
      </c>
      <c r="H27" s="11"/>
      <c r="I27" s="11" t="str">
        <f t="shared" si="11"/>
        <v>Elementary occupations</v>
      </c>
      <c r="J27" s="11">
        <v>1.8468926462202197E-2</v>
      </c>
      <c r="K27" s="11">
        <v>4.8447049543410191E-2</v>
      </c>
      <c r="L27" s="11">
        <v>2.9978123081207991E-2</v>
      </c>
      <c r="M27" s="11">
        <v>2.241365688715374E-2</v>
      </c>
      <c r="N27" s="11">
        <v>5.2391779968361737E-2</v>
      </c>
      <c r="O27" s="11"/>
      <c r="P27" s="10" t="str">
        <f>name!D24</f>
        <v>71 Sales occupations</v>
      </c>
      <c r="Q27" s="11">
        <v>7.5298901072522106</v>
      </c>
      <c r="R27" s="11">
        <v>6.8631049963452728</v>
      </c>
      <c r="S27" s="345">
        <f t="shared" si="4"/>
        <v>-0.66678511090693782</v>
      </c>
      <c r="T27" s="345">
        <v>2.3683822462626924</v>
      </c>
      <c r="U27" s="345">
        <f t="shared" si="5"/>
        <v>1.7015971353557546</v>
      </c>
      <c r="V27" s="346">
        <f t="shared" si="6"/>
        <v>1.8399202968913952E-2</v>
      </c>
      <c r="X27" s="10" t="str">
        <f>name!B24</f>
        <v>Arts and entertainment</v>
      </c>
      <c r="Y27" s="11">
        <v>6.370999999999988</v>
      </c>
      <c r="Z27" s="11">
        <v>6.1310000000000011</v>
      </c>
      <c r="AA27" s="345">
        <f t="shared" si="7"/>
        <v>-0.23999999999998689</v>
      </c>
      <c r="AB27" s="11">
        <v>2.8872441338568691</v>
      </c>
      <c r="AC27" s="345">
        <f t="shared" si="8"/>
        <v>2.6472441338568822</v>
      </c>
      <c r="AD27" s="348">
        <f t="shared" si="9"/>
        <v>2.5230225839854681E-2</v>
      </c>
    </row>
    <row r="28" spans="1:30" x14ac:dyDescent="0.2">
      <c r="A28" s="10" t="str">
        <f>name!D25</f>
        <v>72 Customer service occupations</v>
      </c>
      <c r="B28" s="11">
        <f t="shared" si="12"/>
        <v>5.2704792022378699</v>
      </c>
      <c r="C28" s="11">
        <f t="shared" si="12"/>
        <v>7.8389302869473561</v>
      </c>
      <c r="D28" s="11">
        <f t="shared" si="12"/>
        <v>2.5684510847094861</v>
      </c>
      <c r="E28" s="11">
        <f t="shared" si="12"/>
        <v>3.1151660978828142</v>
      </c>
      <c r="F28" s="11">
        <f t="shared" si="12"/>
        <v>5.6836171825923003</v>
      </c>
      <c r="G28" s="200">
        <f t="shared" si="3"/>
        <v>3.1444249592543327E-2</v>
      </c>
      <c r="H28" s="11"/>
      <c r="O28" s="11"/>
      <c r="P28" s="10" t="str">
        <f>name!D25</f>
        <v>72 Customer service occupations</v>
      </c>
      <c r="Q28" s="11">
        <v>2.4222493678029702</v>
      </c>
      <c r="R28" s="11">
        <v>4.0063191564668843</v>
      </c>
      <c r="S28" s="345">
        <f t="shared" si="4"/>
        <v>1.5840697886639141</v>
      </c>
      <c r="T28" s="345">
        <v>1.2062299788866437</v>
      </c>
      <c r="U28" s="345">
        <f t="shared" si="5"/>
        <v>2.7902997675505579</v>
      </c>
      <c r="V28" s="346">
        <f t="shared" si="6"/>
        <v>2.7307330144650033E-2</v>
      </c>
      <c r="X28" s="10" t="str">
        <f>name!B25</f>
        <v>Other services</v>
      </c>
      <c r="Y28" s="11">
        <v>9.7550000000000061</v>
      </c>
      <c r="Z28" s="11">
        <v>8.2460000000000004</v>
      </c>
      <c r="AA28" s="345">
        <f t="shared" si="7"/>
        <v>-1.5090000000000057</v>
      </c>
      <c r="AB28" s="11">
        <v>4.2802700147598589</v>
      </c>
      <c r="AC28" s="345">
        <f t="shared" si="8"/>
        <v>2.7712700147598532</v>
      </c>
      <c r="AD28" s="348">
        <f t="shared" si="9"/>
        <v>2.4549391910290597E-2</v>
      </c>
    </row>
    <row r="29" spans="1:30" x14ac:dyDescent="0.2">
      <c r="A29" s="10" t="str">
        <f>name!D26</f>
        <v>81 Process, plant and machine operatives</v>
      </c>
      <c r="B29" s="11">
        <f t="shared" si="12"/>
        <v>11.329901727665849</v>
      </c>
      <c r="C29" s="11">
        <f t="shared" si="12"/>
        <v>12.369176600298806</v>
      </c>
      <c r="D29" s="11">
        <f t="shared" si="12"/>
        <v>1.0392748726329579</v>
      </c>
      <c r="E29" s="11">
        <f t="shared" si="12"/>
        <v>5.0541766034960016</v>
      </c>
      <c r="F29" s="11">
        <f t="shared" si="12"/>
        <v>6.093451476128962</v>
      </c>
      <c r="G29" s="200">
        <f t="shared" si="3"/>
        <v>2.4895826998785786E-2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8.4174209713167034</v>
      </c>
      <c r="R29" s="11">
        <v>8.9293910650185531</v>
      </c>
      <c r="S29" s="345">
        <f t="shared" si="4"/>
        <v>0.51197009370184965</v>
      </c>
      <c r="T29" s="345">
        <v>3.3085594899993089</v>
      </c>
      <c r="U29" s="345">
        <f t="shared" si="5"/>
        <v>3.8205295837011586</v>
      </c>
      <c r="V29" s="346">
        <f t="shared" si="6"/>
        <v>2.23462490234414E-2</v>
      </c>
      <c r="X29" s="231" t="str">
        <f>name!B3</f>
        <v>All industries</v>
      </c>
      <c r="Y29" s="34">
        <f>SUM(Y7:Y28)</f>
        <v>287.06000000000012</v>
      </c>
      <c r="Z29" s="34">
        <f>SUM(Z7:Z28)</f>
        <v>295.64900000000011</v>
      </c>
      <c r="AA29" s="349">
        <f t="shared" si="7"/>
        <v>8.5889999999999986</v>
      </c>
      <c r="AB29" s="34">
        <f>SUM(AB7:AB28)</f>
        <v>139.92453998019425</v>
      </c>
      <c r="AC29" s="349">
        <f t="shared" si="8"/>
        <v>148.51353998019425</v>
      </c>
      <c r="AD29" s="350">
        <f t="shared" si="9"/>
        <v>2.6823890701540343E-2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10.092584222172997</v>
      </c>
      <c r="C30" s="11">
        <f t="shared" si="12"/>
        <v>10.070552699857522</v>
      </c>
      <c r="D30" s="11">
        <f t="shared" si="12"/>
        <v>-2.2031522315474339E-2</v>
      </c>
      <c r="E30" s="11">
        <f t="shared" si="12"/>
        <v>5.383700983475272</v>
      </c>
      <c r="F30" s="11">
        <f t="shared" si="12"/>
        <v>5.3616694611597966</v>
      </c>
      <c r="G30" s="200">
        <f t="shared" si="3"/>
        <v>2.891055593966696E-2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2.7357708184638225</v>
      </c>
      <c r="K30" s="11">
        <f t="array" ref="K30:K38">MMULT(aggregation!$B$13:$AA$21,C65:C90)</f>
        <v>5.4152535458043101</v>
      </c>
      <c r="L30" s="11">
        <f t="array" ref="L30:L38">MMULT(aggregation!$B$13:$AA$21,D65:D90)</f>
        <v>2.679482727340488</v>
      </c>
      <c r="M30" s="11">
        <f t="array" ref="M30:M38">MMULT(aggregation!$B$13:$AA$21,E65:E90)</f>
        <v>2.5703162161271687</v>
      </c>
      <c r="N30" s="11">
        <f t="array" ref="N30:N38">MMULT(aggregation!$B$13:$AA$21,F65:F90)</f>
        <v>5.2497989434676562</v>
      </c>
      <c r="O30" s="11"/>
      <c r="P30" s="10" t="str">
        <f>name!D27</f>
        <v>82 Transport and mobile machine drivers and operatives</v>
      </c>
      <c r="Q30" s="11">
        <v>9.5972673543586158</v>
      </c>
      <c r="R30" s="11">
        <v>9.2345681880998622</v>
      </c>
      <c r="S30" s="345">
        <f t="shared" si="4"/>
        <v>-0.36269916625875354</v>
      </c>
      <c r="T30" s="345">
        <v>4.9020938851189619</v>
      </c>
      <c r="U30" s="345">
        <f t="shared" si="5"/>
        <v>4.5393947188602084</v>
      </c>
      <c r="V30" s="346">
        <f t="shared" si="6"/>
        <v>2.7890262275892308E-2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5.4124530717085744</v>
      </c>
      <c r="C31" s="11">
        <f t="shared" si="12"/>
        <v>3.9480785967155736</v>
      </c>
      <c r="D31" s="11">
        <f t="shared" si="12"/>
        <v>-1.4643744749930006</v>
      </c>
      <c r="E31" s="11">
        <f t="shared" si="12"/>
        <v>1.7628106136873718</v>
      </c>
      <c r="F31" s="11">
        <f t="shared" si="12"/>
        <v>0.29843613869437158</v>
      </c>
      <c r="G31" s="200">
        <f t="shared" si="3"/>
        <v>1.8973558991552508E-2</v>
      </c>
      <c r="H31" s="11"/>
      <c r="I31" s="11" t="str">
        <f>I20</f>
        <v>Professional occupations</v>
      </c>
      <c r="J31" s="11">
        <v>14.025860532641616</v>
      </c>
      <c r="K31" s="11">
        <v>23.758653434604554</v>
      </c>
      <c r="L31" s="11">
        <v>9.732792901962938</v>
      </c>
      <c r="M31" s="11">
        <v>10.317816373882398</v>
      </c>
      <c r="N31" s="11">
        <v>20.050609275845339</v>
      </c>
      <c r="O31" s="11"/>
      <c r="P31" s="10" t="str">
        <f>name!D28</f>
        <v>91 Elementary trades and related occupations</v>
      </c>
      <c r="Q31" s="11">
        <v>4.0682233477843024</v>
      </c>
      <c r="R31" s="11">
        <v>2.9400038135697359</v>
      </c>
      <c r="S31" s="345">
        <f t="shared" si="4"/>
        <v>-1.1282195342145664</v>
      </c>
      <c r="T31" s="345">
        <v>1.0677985501149392</v>
      </c>
      <c r="U31" s="345">
        <f t="shared" si="5"/>
        <v>-6.0420984099627262E-2</v>
      </c>
      <c r="V31" s="346">
        <f t="shared" si="6"/>
        <v>1.5659508252371834E-2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24.427529028355956</v>
      </c>
      <c r="C32" s="11">
        <f t="shared" si="12"/>
        <v>22.061797637572329</v>
      </c>
      <c r="D32" s="11">
        <f t="shared" si="12"/>
        <v>-2.365731390783627</v>
      </c>
      <c r="E32" s="11">
        <f t="shared" si="12"/>
        <v>11.108266412102928</v>
      </c>
      <c r="F32" s="11">
        <f t="shared" si="12"/>
        <v>8.7425350213193038</v>
      </c>
      <c r="G32" s="200">
        <f t="shared" ref="G32" si="13">IF(B32&gt;0,(1+(E32/B32))^(1/($C$6-$B$6))-1,0)</f>
        <v>2.5303485010240934E-2</v>
      </c>
      <c r="H32" s="11"/>
      <c r="I32" s="11" t="str">
        <f>I21</f>
        <v>Associate professional occupations</v>
      </c>
      <c r="J32" s="11">
        <v>3.6239684656300764</v>
      </c>
      <c r="K32" s="11">
        <v>6.5781750037431159</v>
      </c>
      <c r="L32" s="11">
        <v>2.9542065381130391</v>
      </c>
      <c r="M32" s="11">
        <v>2.7984431020392115</v>
      </c>
      <c r="N32" s="11">
        <v>5.7526496401522511</v>
      </c>
      <c r="O32" s="11"/>
      <c r="P32" s="10" t="str">
        <f>name!D29</f>
        <v>92 Elementary administration and service occupations</v>
      </c>
      <c r="Q32" s="11">
        <v>12.753653717204521</v>
      </c>
      <c r="R32" s="11">
        <v>12.599203809999032</v>
      </c>
      <c r="S32" s="345">
        <f t="shared" ref="S32" si="14">R32-Q32</f>
        <v>-0.15444990720548901</v>
      </c>
      <c r="T32" s="345">
        <v>5.2106426426881027</v>
      </c>
      <c r="U32" s="345">
        <f>SUM(S32:T32)</f>
        <v>5.0561927354826137</v>
      </c>
      <c r="V32" s="346">
        <f t="shared" ref="V32" si="15">IF(Q32&gt;0,(1+(T32/Q32))^(1/($C$6-$B$6))-1,0)</f>
        <v>2.3100678477441905E-2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287.05999999999995</v>
      </c>
      <c r="C33" s="11">
        <f>SUM(C62,C91,C120,C149,C178,C207,C236,C265,C294)</f>
        <v>295.649</v>
      </c>
      <c r="D33" s="11">
        <f t="shared" si="12"/>
        <v>8.5890000000000626</v>
      </c>
      <c r="E33" s="11">
        <f t="shared" si="12"/>
        <v>139.92453998019428</v>
      </c>
      <c r="F33" s="11">
        <f t="shared" si="12"/>
        <v>148.51353998019434</v>
      </c>
      <c r="G33" s="200">
        <f t="shared" si="3"/>
        <v>2.6823890701540343E-2</v>
      </c>
      <c r="H33" s="11"/>
      <c r="I33" s="11" t="str">
        <f>I22</f>
        <v>Administrative and secretarial occupations</v>
      </c>
      <c r="J33" s="11">
        <v>1.743973043326686</v>
      </c>
      <c r="K33" s="11">
        <v>3.5491015811298676</v>
      </c>
      <c r="L33" s="11">
        <v>1.8051285378031816</v>
      </c>
      <c r="M33" s="11">
        <v>1.617372495237988</v>
      </c>
      <c r="N33" s="11">
        <v>3.4225010330411698</v>
      </c>
      <c r="O33" s="11"/>
      <c r="P33" s="10" t="str">
        <f>name!D3</f>
        <v>All occupations</v>
      </c>
      <c r="Q33" s="11">
        <f>SUM(Q7:Q32)</f>
        <v>152.0607118754979</v>
      </c>
      <c r="R33" s="11">
        <f>SUM(R7:R32)</f>
        <v>153.43828378858112</v>
      </c>
      <c r="S33" s="345">
        <f>R33-Q33</f>
        <v>1.3775719130832158</v>
      </c>
      <c r="T33" s="11">
        <f>SUM(T7:T32)</f>
        <v>61.242608233579283</v>
      </c>
      <c r="U33" s="345">
        <f>SUM(S33:T33)</f>
        <v>62.620180146662499</v>
      </c>
      <c r="V33" s="346">
        <f t="shared" si="6"/>
        <v>2.2818810347533303E-2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0.48162855613097177</v>
      </c>
      <c r="K34" s="11">
        <v>1.1266679482995454</v>
      </c>
      <c r="L34" s="11">
        <v>0.64503939216857364</v>
      </c>
      <c r="M34" s="11">
        <v>0.50128185639796052</v>
      </c>
      <c r="N34" s="11">
        <v>1.1463212485665342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0.77948413921746729</v>
      </c>
      <c r="K35" s="11">
        <v>2.0253295131174349</v>
      </c>
      <c r="L35" s="11">
        <v>1.2458453738999673</v>
      </c>
      <c r="M35" s="11">
        <v>0.92209066935812589</v>
      </c>
      <c r="N35" s="11">
        <v>2.1679360432580932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0.20685321895977382</v>
      </c>
      <c r="C36" s="11">
        <v>0.36197178339891978</v>
      </c>
      <c r="D36" s="11">
        <f>C36-B36</f>
        <v>0.15511856443914596</v>
      </c>
      <c r="E36" s="11">
        <v>0.16770880151287298</v>
      </c>
      <c r="F36" s="11">
        <f>SUM(D36:E36)</f>
        <v>0.32282736595201894</v>
      </c>
      <c r="G36" s="200">
        <f>IF(B36&gt;0,(1+(E36/B36))^(1/($C$6-$B$6))-1,0)</f>
        <v>4.037705072882547E-2</v>
      </c>
      <c r="I36" s="11" t="str">
        <f t="shared" si="17"/>
        <v>Sales and customer service occupations</v>
      </c>
      <c r="J36" s="11">
        <v>0.64359177033349169</v>
      </c>
      <c r="K36" s="11">
        <v>1.5219664987919241</v>
      </c>
      <c r="L36" s="11">
        <v>0.87837472845843245</v>
      </c>
      <c r="M36" s="11">
        <v>0.60682418429548024</v>
      </c>
      <c r="N36" s="11">
        <v>1.4851989127539127</v>
      </c>
      <c r="P36" s="10" t="str">
        <f>name!D4</f>
        <v>11 Corporate managers and directors</v>
      </c>
      <c r="Q36" s="11">
        <v>6.5808631057484526</v>
      </c>
      <c r="R36" s="11">
        <v>7.7334760268007861</v>
      </c>
      <c r="S36" s="345">
        <f>R36-Q36</f>
        <v>1.1526129210523335</v>
      </c>
      <c r="T36" s="345">
        <v>4.1535920241734434</v>
      </c>
      <c r="U36" s="345">
        <f>SUM(S36:T36)</f>
        <v>5.3062049452257769</v>
      </c>
      <c r="V36" s="346">
        <f>IF(Q36&gt;0,(1+(T36/Q36))^(1/($C$6-$B$6))-1,0)</f>
        <v>3.3157366378697262E-2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9.5603057476768824E-2</v>
      </c>
      <c r="C37" s="11">
        <v>0.23777887640405898</v>
      </c>
      <c r="D37" s="11">
        <f t="shared" ref="D37:D60" si="25">C37-B37</f>
        <v>0.14217581892729014</v>
      </c>
      <c r="E37" s="11">
        <v>0.12033899738670933</v>
      </c>
      <c r="F37" s="11">
        <f t="shared" ref="F37:F60" si="26">SUM(D37:E37)</f>
        <v>0.26251481631399948</v>
      </c>
      <c r="G37" s="200">
        <f t="shared" ref="G37:G62" si="27">IF(B37&gt;0,(1+(E37/B37))^(1/($C$6-$B$6))-1,0)</f>
        <v>5.5822784729593344E-2</v>
      </c>
      <c r="I37" s="11" t="str">
        <f t="shared" si="17"/>
        <v>Process, plant and machine operatives</v>
      </c>
      <c r="J37" s="11">
        <v>0.25815581332536969</v>
      </c>
      <c r="K37" s="11">
        <v>0.76523542372489706</v>
      </c>
      <c r="L37" s="11">
        <v>0.50707961039952743</v>
      </c>
      <c r="M37" s="11">
        <v>0.33998354752018933</v>
      </c>
      <c r="N37" s="11">
        <v>0.84706315791971676</v>
      </c>
      <c r="P37" s="10" t="str">
        <f>name!D5</f>
        <v>12 Other managers and proprietors</v>
      </c>
      <c r="Q37" s="11">
        <v>3.8337330518433577</v>
      </c>
      <c r="R37" s="11">
        <v>5.128018988353837</v>
      </c>
      <c r="S37" s="345">
        <f t="shared" ref="S37:S60" si="28">R37-Q37</f>
        <v>1.2942859365104793</v>
      </c>
      <c r="T37" s="345">
        <v>2.9617772853365643</v>
      </c>
      <c r="U37" s="345">
        <f t="shared" ref="U37:U60" si="29">SUM(S37:T37)</f>
        <v>4.2560632218470431</v>
      </c>
      <c r="V37" s="346">
        <f t="shared" ref="V37:V62" si="30">IF(Q37&gt;0,(1+(T37/Q37))^(1/($C$6-$B$6))-1,0)</f>
        <v>3.8899045425751622E-2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0.62243618432103565</v>
      </c>
      <c r="C38" s="11">
        <v>1.1011117910101893</v>
      </c>
      <c r="D38" s="11">
        <f t="shared" si="25"/>
        <v>0.47867560668915365</v>
      </c>
      <c r="E38" s="11">
        <v>0.37538536064143779</v>
      </c>
      <c r="F38" s="11">
        <f t="shared" si="26"/>
        <v>0.85406096733059145</v>
      </c>
      <c r="G38" s="200">
        <f t="shared" si="27"/>
        <v>3.1962390052999945E-2</v>
      </c>
      <c r="I38" s="11" t="str">
        <f t="shared" si="17"/>
        <v>Elementary occupations</v>
      </c>
      <c r="J38" s="11">
        <v>0.44011221492748748</v>
      </c>
      <c r="K38" s="11">
        <v>1.087370275012032</v>
      </c>
      <c r="L38" s="11">
        <v>0.64725806008454456</v>
      </c>
      <c r="M38" s="11">
        <v>0.500582502789089</v>
      </c>
      <c r="N38" s="11">
        <v>1.1478405628736335</v>
      </c>
      <c r="P38" s="10" t="str">
        <f>name!D6</f>
        <v>21 Science, research, engineering and technology professionals</v>
      </c>
      <c r="Q38" s="11">
        <v>3.3461871518498034</v>
      </c>
      <c r="R38" s="11">
        <v>4.81022982479052</v>
      </c>
      <c r="S38" s="345">
        <f t="shared" si="28"/>
        <v>1.4640426729407165</v>
      </c>
      <c r="T38" s="345">
        <v>2.1456453753861853</v>
      </c>
      <c r="U38" s="345">
        <f t="shared" si="29"/>
        <v>3.6096880483269018</v>
      </c>
      <c r="V38" s="346">
        <f t="shared" si="30"/>
        <v>3.3580888829275013E-2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0.77122930548376556</v>
      </c>
      <c r="C39" s="11">
        <v>1.5229805545695778</v>
      </c>
      <c r="D39" s="11">
        <f t="shared" si="25"/>
        <v>0.75175124908581226</v>
      </c>
      <c r="E39" s="11">
        <v>0.62637225894212267</v>
      </c>
      <c r="F39" s="11">
        <f t="shared" si="26"/>
        <v>1.3781235080279348</v>
      </c>
      <c r="G39" s="200">
        <f t="shared" si="27"/>
        <v>4.0431095723219679E-2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8.9690927008323627</v>
      </c>
      <c r="R39" s="11">
        <v>10.886400464634072</v>
      </c>
      <c r="S39" s="345">
        <f t="shared" si="28"/>
        <v>1.9173077638017091</v>
      </c>
      <c r="T39" s="345">
        <v>5.9379261995294081</v>
      </c>
      <c r="U39" s="345">
        <f t="shared" si="29"/>
        <v>7.8552339633311172</v>
      </c>
      <c r="V39" s="346">
        <f t="shared" si="30"/>
        <v>3.4449957158778854E-2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1.004433982542476</v>
      </c>
      <c r="C40" s="11">
        <v>1.4449976925371077</v>
      </c>
      <c r="D40" s="11">
        <f>C40-B40</f>
        <v>0.44056370999463179</v>
      </c>
      <c r="E40" s="11">
        <v>0.65737634015817947</v>
      </c>
      <c r="F40" s="11">
        <f>SUM(D40:E40)</f>
        <v>1.0979400501528112</v>
      </c>
      <c r="G40" s="200">
        <f>IF(B40&gt;0,(1+(E40/B40))^(1/($C$6-$B$6))-1,0)</f>
        <v>3.4135238209571206E-2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8.9884589848839358</v>
      </c>
      <c r="R40" s="11">
        <v>10.099946269641869</v>
      </c>
      <c r="S40" s="345">
        <f t="shared" si="28"/>
        <v>1.1114872847579331</v>
      </c>
      <c r="T40" s="345">
        <v>5.2589810487329904</v>
      </c>
      <c r="U40" s="345">
        <f t="shared" si="29"/>
        <v>6.3704683334909236</v>
      </c>
      <c r="V40" s="346">
        <f t="shared" si="30"/>
        <v>3.1185441947138903E-2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0.26436088129615165</v>
      </c>
      <c r="C41" s="11">
        <v>0.5346116983453979</v>
      </c>
      <c r="D41" s="11">
        <f t="shared" si="25"/>
        <v>0.27025081704924625</v>
      </c>
      <c r="E41" s="11">
        <v>0.22894666072699155</v>
      </c>
      <c r="F41" s="11">
        <f t="shared" si="26"/>
        <v>0.4991974777762378</v>
      </c>
      <c r="G41" s="200">
        <f t="shared" si="27"/>
        <v>4.2464731597316563E-2</v>
      </c>
      <c r="I41" s="11" t="str">
        <f>I30</f>
        <v>Managers, directors and senior officials</v>
      </c>
      <c r="J41" s="11">
        <f t="array" ref="J41:J49">MMULT(aggregation!$B$13:$AA$21,B94:B119)</f>
        <v>6.8725930790759904</v>
      </c>
      <c r="K41" s="11">
        <f t="array" ref="K41:K49">MMULT(aggregation!$B$13:$AA$21,C94:C119)</f>
        <v>9.3381103652690971</v>
      </c>
      <c r="L41" s="11">
        <f t="array" ref="L41:L49">MMULT(aggregation!$B$13:$AA$21,D94:D119)</f>
        <v>2.4655172861931063</v>
      </c>
      <c r="M41" s="11">
        <f t="array" ref="M41:M49">MMULT(aggregation!$B$13:$AA$21,E94:E119)</f>
        <v>4.951424373267435</v>
      </c>
      <c r="N41" s="11">
        <f t="array" ref="N41:N49">MMULT(aggregation!$B$13:$AA$21,F94:F119)</f>
        <v>7.4169416594605417</v>
      </c>
      <c r="P41" s="10" t="str">
        <f>name!D9</f>
        <v>24 Business, media and public service professionals</v>
      </c>
      <c r="Q41" s="11">
        <v>8.1810134729169341</v>
      </c>
      <c r="R41" s="11">
        <v>10.762783425516689</v>
      </c>
      <c r="S41" s="345">
        <f t="shared" si="28"/>
        <v>2.5817699525997551</v>
      </c>
      <c r="T41" s="345">
        <v>5.2796607508031244</v>
      </c>
      <c r="U41" s="345">
        <f t="shared" si="29"/>
        <v>7.8614307034028794</v>
      </c>
      <c r="V41" s="346">
        <f t="shared" si="30"/>
        <v>3.3754263480222146E-2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8.9033947630799568E-2</v>
      </c>
      <c r="C42" s="11">
        <v>0.17422220191586962</v>
      </c>
      <c r="D42" s="11">
        <f t="shared" si="25"/>
        <v>8.5188254285070056E-2</v>
      </c>
      <c r="E42" s="11">
        <v>6.7677815550460638E-2</v>
      </c>
      <c r="F42" s="11">
        <f t="shared" si="26"/>
        <v>0.15286606983553069</v>
      </c>
      <c r="G42" s="200">
        <f t="shared" si="27"/>
        <v>3.8412078679121997E-2</v>
      </c>
      <c r="I42" s="11" t="str">
        <f>I31</f>
        <v>Professional occupations</v>
      </c>
      <c r="J42" s="11">
        <v>18.590084247408786</v>
      </c>
      <c r="K42" s="11">
        <v>20.895724000496678</v>
      </c>
      <c r="L42" s="11">
        <v>2.3056397530878918</v>
      </c>
      <c r="M42" s="11">
        <v>10.06902053699319</v>
      </c>
      <c r="N42" s="11">
        <v>12.374660290081081</v>
      </c>
      <c r="P42" s="10" t="str">
        <f>name!D10</f>
        <v>31 Science, engineering and technology associate professionals</v>
      </c>
      <c r="Q42" s="11">
        <v>1.5627129402702655</v>
      </c>
      <c r="R42" s="11">
        <v>1.8824677965461487</v>
      </c>
      <c r="S42" s="345">
        <f t="shared" si="28"/>
        <v>0.31975485627588318</v>
      </c>
      <c r="T42" s="345">
        <v>0.86148723693164975</v>
      </c>
      <c r="U42" s="345">
        <f t="shared" si="29"/>
        <v>1.1812420932075329</v>
      </c>
      <c r="V42" s="346">
        <f t="shared" si="30"/>
        <v>2.970451736057611E-2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1.7995228679542615E-2</v>
      </c>
      <c r="C43" s="11">
        <v>4.4200594658004459E-2</v>
      </c>
      <c r="D43" s="11">
        <f t="shared" si="25"/>
        <v>2.6205365978461844E-2</v>
      </c>
      <c r="E43" s="11">
        <v>1.9984458919088961E-2</v>
      </c>
      <c r="F43" s="11">
        <f t="shared" si="26"/>
        <v>4.6189824897550802E-2</v>
      </c>
      <c r="G43" s="200">
        <f t="shared" si="27"/>
        <v>5.1056997423387429E-2</v>
      </c>
      <c r="I43" s="11" t="str">
        <f>I32</f>
        <v>Associate professional occupations</v>
      </c>
      <c r="J43" s="11">
        <v>8.9359415689316606</v>
      </c>
      <c r="K43" s="11">
        <v>10.963407875259335</v>
      </c>
      <c r="L43" s="11">
        <v>2.0274663063276757</v>
      </c>
      <c r="M43" s="11">
        <v>5.1274933550848587</v>
      </c>
      <c r="N43" s="11">
        <v>7.1549596614125344</v>
      </c>
      <c r="P43" s="10" t="str">
        <f>name!D11</f>
        <v>32 Health and social care associate professionals</v>
      </c>
      <c r="Q43" s="11">
        <v>3.9418778727718324</v>
      </c>
      <c r="R43" s="11">
        <v>4.6034281095777292</v>
      </c>
      <c r="S43" s="345">
        <f t="shared" si="28"/>
        <v>0.66155023680589675</v>
      </c>
      <c r="T43" s="345">
        <v>2.5442244029225969</v>
      </c>
      <c r="U43" s="345">
        <f t="shared" si="29"/>
        <v>3.2057746397284936</v>
      </c>
      <c r="V43" s="346">
        <f t="shared" si="30"/>
        <v>3.375758354140701E-2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8.8997785614162907E-3</v>
      </c>
      <c r="C44" s="11">
        <v>2.5376775026836437E-2</v>
      </c>
      <c r="D44" s="11">
        <f t="shared" si="25"/>
        <v>1.6476996465420148E-2</v>
      </c>
      <c r="E44" s="11">
        <v>7.4338959536328813E-3</v>
      </c>
      <c r="F44" s="11">
        <f t="shared" si="26"/>
        <v>2.3910892419053028E-2</v>
      </c>
      <c r="G44" s="200">
        <f t="shared" si="27"/>
        <v>4.1310656989909322E-2</v>
      </c>
      <c r="I44" s="11" t="str">
        <f>I33</f>
        <v>Administrative and secretarial occupations</v>
      </c>
      <c r="J44" s="11">
        <v>5.9146418605455864</v>
      </c>
      <c r="K44" s="11">
        <v>8.4722270480193203</v>
      </c>
      <c r="L44" s="11">
        <v>2.5575851874737334</v>
      </c>
      <c r="M44" s="11">
        <v>4.1226487503316989</v>
      </c>
      <c r="N44" s="11">
        <v>6.6802339378054327</v>
      </c>
      <c r="P44" s="10" t="str">
        <f>name!D12</f>
        <v>33 Protective service occupations</v>
      </c>
      <c r="Q44" s="11">
        <v>0.89593986328433517</v>
      </c>
      <c r="R44" s="11">
        <v>1.5504118269179918</v>
      </c>
      <c r="S44" s="345">
        <f t="shared" si="28"/>
        <v>0.65447196363365667</v>
      </c>
      <c r="T44" s="345">
        <v>0.6305190726781722</v>
      </c>
      <c r="U44" s="345">
        <f t="shared" si="29"/>
        <v>1.2849910363118289</v>
      </c>
      <c r="V44" s="346">
        <f t="shared" si="30"/>
        <v>3.6160624195175961E-2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8.0484576344353478E-2</v>
      </c>
      <c r="C45" s="11">
        <v>0.15303880174428597</v>
      </c>
      <c r="D45" s="11">
        <f t="shared" ref="D45:D46" si="31">C45-B45</f>
        <v>7.255422539993249E-2</v>
      </c>
      <c r="E45" s="11">
        <v>6.9391577074546684E-2</v>
      </c>
      <c r="F45" s="11">
        <f t="shared" ref="F45:F46" si="32">SUM(D45:E45)</f>
        <v>0.14194580247447919</v>
      </c>
      <c r="G45" s="200">
        <f t="shared" si="27"/>
        <v>4.232060959353201E-2</v>
      </c>
      <c r="I45" s="11" t="str">
        <f t="shared" ref="I45:I49" si="33">I34</f>
        <v>Skilled trades occupations</v>
      </c>
      <c r="J45" s="11">
        <v>1.5998563210745071</v>
      </c>
      <c r="K45" s="11">
        <v>2.6642417419752915</v>
      </c>
      <c r="L45" s="11">
        <v>1.0643854209007844</v>
      </c>
      <c r="M45" s="11">
        <v>1.2896331586367999</v>
      </c>
      <c r="N45" s="11">
        <v>2.3540185795375841</v>
      </c>
      <c r="P45" s="10" t="str">
        <f>name!D13</f>
        <v>34 Culture, media and sports occupations</v>
      </c>
      <c r="Q45" s="11">
        <v>2.3002331539741898</v>
      </c>
      <c r="R45" s="11">
        <v>2.4386978233796692</v>
      </c>
      <c r="S45" s="345">
        <f t="shared" si="28"/>
        <v>0.13846466940547941</v>
      </c>
      <c r="T45" s="345">
        <v>1.2488028155732109</v>
      </c>
      <c r="U45" s="345">
        <f t="shared" si="29"/>
        <v>1.3872674849786903</v>
      </c>
      <c r="V45" s="346">
        <f t="shared" si="30"/>
        <v>2.9333015422274622E-2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0.15824513284266545</v>
      </c>
      <c r="C46" s="11">
        <v>0.30462509698246554</v>
      </c>
      <c r="D46" s="11">
        <f t="shared" si="31"/>
        <v>0.14637996413980009</v>
      </c>
      <c r="E46" s="11">
        <v>0.12687612328412154</v>
      </c>
      <c r="F46" s="11">
        <f t="shared" si="32"/>
        <v>0.2732560874239216</v>
      </c>
      <c r="G46" s="200">
        <f t="shared" si="27"/>
        <v>4.0031793158251006E-2</v>
      </c>
      <c r="I46" s="11" t="str">
        <f t="shared" si="33"/>
        <v>Caring, leisure and other service occupations</v>
      </c>
      <c r="J46" s="11">
        <v>2.7106456932104881</v>
      </c>
      <c r="K46" s="11">
        <v>4.1936808657225351</v>
      </c>
      <c r="L46" s="11">
        <v>1.483035172512047</v>
      </c>
      <c r="M46" s="11">
        <v>2.3625575170792277</v>
      </c>
      <c r="N46" s="11">
        <v>3.8455926895912746</v>
      </c>
      <c r="P46" s="10" t="str">
        <f>name!D14</f>
        <v>35 Business and public service associate professionals</v>
      </c>
      <c r="Q46" s="11">
        <v>7.7556061828727874</v>
      </c>
      <c r="R46" s="11">
        <v>8.4188907924794734</v>
      </c>
      <c r="S46" s="345">
        <f t="shared" si="28"/>
        <v>0.663284609606686</v>
      </c>
      <c r="T46" s="345">
        <v>4.3104924197730439</v>
      </c>
      <c r="U46" s="345">
        <f t="shared" si="29"/>
        <v>4.9737770293797299</v>
      </c>
      <c r="V46" s="346">
        <f t="shared" si="30"/>
        <v>2.9903991858527323E-2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0.16298640561264927</v>
      </c>
      <c r="C47" s="11">
        <v>0.35011808558945012</v>
      </c>
      <c r="D47" s="11">
        <f t="shared" si="25"/>
        <v>0.18713167997680086</v>
      </c>
      <c r="E47" s="11">
        <v>0.14457242636716258</v>
      </c>
      <c r="F47" s="11">
        <f t="shared" si="26"/>
        <v>0.33170410634396341</v>
      </c>
      <c r="G47" s="200">
        <f t="shared" si="27"/>
        <v>4.3242140110105298E-2</v>
      </c>
      <c r="I47" s="11" t="str">
        <f t="shared" si="33"/>
        <v>Sales and customer service occupations</v>
      </c>
      <c r="J47" s="11">
        <v>2.8074430150692224</v>
      </c>
      <c r="K47" s="11">
        <v>4.5084780105976243</v>
      </c>
      <c r="L47" s="11">
        <v>1.7010349955284014</v>
      </c>
      <c r="M47" s="11">
        <v>2.031930600279038</v>
      </c>
      <c r="N47" s="11">
        <v>3.7329655958074395</v>
      </c>
      <c r="P47" s="10" t="str">
        <f>name!D15</f>
        <v>41 Administrative occupations</v>
      </c>
      <c r="Q47" s="11">
        <v>17.29197842227499</v>
      </c>
      <c r="R47" s="11">
        <v>13.521346965923563</v>
      </c>
      <c r="S47" s="345">
        <f t="shared" si="28"/>
        <v>-3.7706314563514276</v>
      </c>
      <c r="T47" s="345">
        <v>8.5551437986359282</v>
      </c>
      <c r="U47" s="345">
        <f t="shared" si="29"/>
        <v>4.7845123422845006</v>
      </c>
      <c r="V47" s="346">
        <f t="shared" si="30"/>
        <v>2.7159374387122792E-2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9.3263366996215839E-3</v>
      </c>
      <c r="C48" s="11">
        <v>3.5391924336439132E-2</v>
      </c>
      <c r="D48" s="11">
        <f t="shared" si="25"/>
        <v>2.6065587636817548E-2</v>
      </c>
      <c r="E48" s="11">
        <v>1.4697517724229881E-2</v>
      </c>
      <c r="F48" s="11">
        <f t="shared" si="26"/>
        <v>4.0763105361047429E-2</v>
      </c>
      <c r="G48" s="200">
        <f t="shared" si="27"/>
        <v>6.5112397692997703E-2</v>
      </c>
      <c r="I48" s="11" t="str">
        <f t="shared" si="33"/>
        <v>Process, plant and machine operatives</v>
      </c>
      <c r="J48" s="11">
        <v>0.77391615067090624</v>
      </c>
      <c r="K48" s="11">
        <v>1.7445927481276722</v>
      </c>
      <c r="L48" s="11">
        <v>0.97067659745676571</v>
      </c>
      <c r="M48" s="11">
        <v>0.82089622487724689</v>
      </c>
      <c r="N48" s="11">
        <v>1.7915728223340126</v>
      </c>
      <c r="P48" s="10" t="str">
        <f>name!D16</f>
        <v>42 Secretarial and related occupations</v>
      </c>
      <c r="Q48" s="11">
        <v>5.5292754982706773</v>
      </c>
      <c r="R48" s="11">
        <v>4.4440590485176905</v>
      </c>
      <c r="S48" s="345">
        <f t="shared" si="28"/>
        <v>-1.0852164497529868</v>
      </c>
      <c r="T48" s="345">
        <v>2.9410778323252287</v>
      </c>
      <c r="U48" s="345">
        <f t="shared" si="29"/>
        <v>1.8558613825722419</v>
      </c>
      <c r="V48" s="346">
        <f t="shared" si="30"/>
        <v>2.8842477411068934E-2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5.4483731805931961E-3</v>
      </c>
      <c r="C49" s="11">
        <v>1.1423177801736666E-2</v>
      </c>
      <c r="D49" s="11">
        <f t="shared" si="25"/>
        <v>5.9748046211434702E-3</v>
      </c>
      <c r="E49" s="11">
        <v>5.4666511589848421E-3</v>
      </c>
      <c r="F49" s="11">
        <f t="shared" si="26"/>
        <v>1.1441455780128312E-2</v>
      </c>
      <c r="G49" s="200">
        <f t="shared" si="27"/>
        <v>4.7411145221279316E-2</v>
      </c>
      <c r="I49" s="11" t="str">
        <f t="shared" si="33"/>
        <v>Elementary occupations</v>
      </c>
      <c r="J49" s="11">
        <v>1.7594046299345218</v>
      </c>
      <c r="K49" s="11">
        <v>2.7863734979109402</v>
      </c>
      <c r="L49" s="11">
        <v>1.0269688679764184</v>
      </c>
      <c r="M49" s="11">
        <v>1.5193978277239755</v>
      </c>
      <c r="N49" s="11">
        <v>2.5463666957003941</v>
      </c>
      <c r="P49" s="10" t="str">
        <f>name!D17</f>
        <v>51 Skilled agricultural and related trades</v>
      </c>
      <c r="Q49" s="11">
        <v>0.57955651278943487</v>
      </c>
      <c r="R49" s="11">
        <v>0.81493603966625539</v>
      </c>
      <c r="S49" s="345">
        <f t="shared" si="28"/>
        <v>0.23537952687682051</v>
      </c>
      <c r="T49" s="345">
        <v>0.45495126913669448</v>
      </c>
      <c r="U49" s="345">
        <f t="shared" si="29"/>
        <v>0.69033079601351499</v>
      </c>
      <c r="V49" s="346">
        <f t="shared" si="30"/>
        <v>3.9383611406310859E-2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6.4396667057640715E-3</v>
      </c>
      <c r="C50" s="11">
        <v>1.1886124354541814E-2</v>
      </c>
      <c r="D50" s="11">
        <f t="shared" si="25"/>
        <v>5.4464576487777425E-3</v>
      </c>
      <c r="E50" s="11">
        <v>4.7345273582493352E-3</v>
      </c>
      <c r="F50" s="11">
        <f t="shared" si="26"/>
        <v>1.0180985007027077E-2</v>
      </c>
      <c r="G50" s="200">
        <f t="shared" si="27"/>
        <v>3.7425346710074692E-2</v>
      </c>
      <c r="O50" s="71"/>
      <c r="P50" s="10" t="str">
        <f>name!D18</f>
        <v>52 Skilled metal, electrical and electronic trades</v>
      </c>
      <c r="Q50" s="11">
        <v>0.24482643249695482</v>
      </c>
      <c r="R50" s="11">
        <v>0.67907402467936084</v>
      </c>
      <c r="S50" s="345">
        <f t="shared" si="28"/>
        <v>0.43424759218240605</v>
      </c>
      <c r="T50" s="345">
        <v>0.32122441648359706</v>
      </c>
      <c r="U50" s="345">
        <f t="shared" si="29"/>
        <v>0.75547200866600317</v>
      </c>
      <c r="V50" s="346">
        <f t="shared" si="30"/>
        <v>5.7466154449459905E-2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1.8801253702721912E-3</v>
      </c>
      <c r="C51" s="11">
        <v>3.5289386035028507E-3</v>
      </c>
      <c r="D51" s="11">
        <f t="shared" ref="D51" si="34">C51-B51</f>
        <v>1.6488132332306595E-3</v>
      </c>
      <c r="E51" s="11">
        <v>1.6930931847166345E-3</v>
      </c>
      <c r="F51" s="11">
        <f t="shared" ref="F51" si="35">SUM(D51:E51)</f>
        <v>3.3419064179472939E-3</v>
      </c>
      <c r="G51" s="200">
        <f t="shared" si="27"/>
        <v>4.3738054487100886E-2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0.17803044670246895</v>
      </c>
      <c r="R51" s="11">
        <v>0.19325911694076855</v>
      </c>
      <c r="S51" s="345">
        <f t="shared" si="28"/>
        <v>1.5228670238299602E-2</v>
      </c>
      <c r="T51" s="345">
        <v>9.832698460589398E-2</v>
      </c>
      <c r="U51" s="345">
        <f t="shared" si="29"/>
        <v>0.11355565484419358</v>
      </c>
      <c r="V51" s="346">
        <f t="shared" si="30"/>
        <v>2.9749977296157359E-2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1.7795891535032624E-2</v>
      </c>
      <c r="C52" s="11">
        <v>4.0432623339478696E-2</v>
      </c>
      <c r="D52" s="11">
        <f t="shared" si="25"/>
        <v>2.2636731804446072E-2</v>
      </c>
      <c r="E52" s="11">
        <v>1.7302290958294581E-2</v>
      </c>
      <c r="F52" s="11">
        <f t="shared" si="26"/>
        <v>3.9939022762740653E-2</v>
      </c>
      <c r="G52" s="200">
        <f t="shared" si="27"/>
        <v>4.6319514320325661E-2</v>
      </c>
      <c r="I52" s="11" t="str">
        <f>I41</f>
        <v>Managers, directors and senior officials</v>
      </c>
      <c r="J52" s="11">
        <f t="array" ref="J52:J60">MMULT(aggregation!$B$13:$AA$21,B123:B148)</f>
        <v>1.6986214377877786</v>
      </c>
      <c r="K52" s="11">
        <f t="array" ref="K52:K60">MMULT(aggregation!$B$13:$AA$21,C123:C148)</f>
        <v>2.0707404349529939</v>
      </c>
      <c r="L52" s="11">
        <f t="array" ref="L52:L60">MMULT(aggregation!$B$13:$AA$21,D123:D148)</f>
        <v>0.37211899716521513</v>
      </c>
      <c r="M52" s="11">
        <f t="array" ref="M52:M60">MMULT(aggregation!$B$13:$AA$21,E123:E148)</f>
        <v>1.0954725191650678</v>
      </c>
      <c r="N52" s="11">
        <f t="array" ref="N52:N60">MMULT(aggregation!$B$13:$AA$21,F123:F148)</f>
        <v>1.4675915163302828</v>
      </c>
      <c r="P52" s="10" t="str">
        <f>name!D20</f>
        <v>54 Textiles, printing and other skilled trades</v>
      </c>
      <c r="Q52" s="11">
        <v>2.2943033450555466</v>
      </c>
      <c r="R52" s="11">
        <v>2.1213269085256354</v>
      </c>
      <c r="S52" s="345">
        <f t="shared" si="28"/>
        <v>-0.17297643652991113</v>
      </c>
      <c r="T52" s="345">
        <v>1.2606116450401812</v>
      </c>
      <c r="U52" s="345">
        <f t="shared" si="29"/>
        <v>1.0876352085102701</v>
      </c>
      <c r="V52" s="346">
        <f t="shared" si="30"/>
        <v>2.9623766642470128E-2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1.2474859184363188E-2</v>
      </c>
      <c r="C53" s="11">
        <v>3.3449387251087224E-2</v>
      </c>
      <c r="D53" s="11">
        <f t="shared" si="25"/>
        <v>2.0974528066724035E-2</v>
      </c>
      <c r="E53" s="11">
        <v>1.5019432057699223E-2</v>
      </c>
      <c r="F53" s="11">
        <f t="shared" si="26"/>
        <v>3.5993960124423255E-2</v>
      </c>
      <c r="G53" s="200">
        <f t="shared" si="27"/>
        <v>5.4096711493687888E-2</v>
      </c>
      <c r="I53" s="11" t="str">
        <f>I42</f>
        <v>Professional occupations</v>
      </c>
      <c r="J53" s="11">
        <v>2.7782234116737223</v>
      </c>
      <c r="K53" s="11">
        <v>1.6015171094360623</v>
      </c>
      <c r="L53" s="11">
        <v>-1.17670630223766</v>
      </c>
      <c r="M53" s="11">
        <v>0.74015159679529596</v>
      </c>
      <c r="N53" s="11">
        <v>-0.43655470544236408</v>
      </c>
      <c r="P53" s="10" t="str">
        <f>name!D21</f>
        <v>61 Caring personal service occupations</v>
      </c>
      <c r="Q53" s="11">
        <v>18.020497582828906</v>
      </c>
      <c r="R53" s="11">
        <v>20.983117810699518</v>
      </c>
      <c r="S53" s="345">
        <f t="shared" si="28"/>
        <v>2.9626202278706124</v>
      </c>
      <c r="T53" s="345">
        <v>11.574133882021025</v>
      </c>
      <c r="U53" s="345">
        <f t="shared" si="29"/>
        <v>14.536754109891637</v>
      </c>
      <c r="V53" s="346">
        <f t="shared" si="30"/>
        <v>3.3625171922059716E-2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1.1534479757191417E-2</v>
      </c>
      <c r="C54" s="11">
        <v>3.0873108633662844E-2</v>
      </c>
      <c r="D54" s="11">
        <f t="shared" ref="D54:D55" si="36">C54-B54</f>
        <v>1.9338628876471427E-2</v>
      </c>
      <c r="E54" s="11">
        <v>1.3354806784700777E-2</v>
      </c>
      <c r="F54" s="11">
        <f t="shared" ref="F54:F55" si="37">SUM(D54:E54)</f>
        <v>3.2693435661172207E-2</v>
      </c>
      <c r="G54" s="200">
        <f t="shared" si="27"/>
        <v>5.2610333290852962E-2</v>
      </c>
      <c r="I54" s="11" t="str">
        <f>I43</f>
        <v>Associate professional occupations</v>
      </c>
      <c r="J54" s="11">
        <v>2.6075991781832628</v>
      </c>
      <c r="K54" s="11">
        <v>2.8144549868245088</v>
      </c>
      <c r="L54" s="11">
        <v>0.20685580864124614</v>
      </c>
      <c r="M54" s="11">
        <v>1.2365920758559841</v>
      </c>
      <c r="N54" s="11">
        <v>1.44344788449723</v>
      </c>
      <c r="P54" s="10" t="str">
        <f>name!D22</f>
        <v>62 Leisure, travel and related personal service occupations</v>
      </c>
      <c r="Q54" s="11">
        <v>4.3930880868155509</v>
      </c>
      <c r="R54" s="11">
        <v>3.7078466372444994</v>
      </c>
      <c r="S54" s="345">
        <f t="shared" si="28"/>
        <v>-0.68524144957105149</v>
      </c>
      <c r="T54" s="345">
        <v>2.1019404213888775</v>
      </c>
      <c r="U54" s="345">
        <f t="shared" si="29"/>
        <v>1.416698971817826</v>
      </c>
      <c r="V54" s="346">
        <f t="shared" si="30"/>
        <v>2.640968981967573E-2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5.1860510663345304E-4</v>
      </c>
      <c r="C55" s="11">
        <v>1.2269054144510578E-3</v>
      </c>
      <c r="D55" s="11">
        <f t="shared" si="36"/>
        <v>7.0830030781760477E-4</v>
      </c>
      <c r="E55" s="11">
        <v>5.5124375772770229E-4</v>
      </c>
      <c r="F55" s="11">
        <f t="shared" si="37"/>
        <v>1.2595440655453071E-3</v>
      </c>
      <c r="G55" s="200">
        <f t="shared" si="27"/>
        <v>4.9459563195910272E-2</v>
      </c>
      <c r="I55" s="11" t="str">
        <f>I44</f>
        <v>Administrative and secretarial occupations</v>
      </c>
      <c r="J55" s="11">
        <v>2.2769607253365023</v>
      </c>
      <c r="K55" s="11">
        <v>2.9485677935318613</v>
      </c>
      <c r="L55" s="11">
        <v>0.6716070681953592</v>
      </c>
      <c r="M55" s="11">
        <v>1.5583407819638313</v>
      </c>
      <c r="N55" s="11">
        <v>2.2299478501591903</v>
      </c>
      <c r="P55" s="10" t="str">
        <f>name!D23</f>
        <v>63 Community and civil enforcement occupations</v>
      </c>
      <c r="Q55" s="11">
        <v>7.3620386093259396E-2</v>
      </c>
      <c r="R55" s="11">
        <v>9.5620354093068474E-2</v>
      </c>
      <c r="S55" s="345">
        <f t="shared" si="28"/>
        <v>2.1999967999809078E-2</v>
      </c>
      <c r="T55" s="345">
        <v>5.9718018637977974E-2</v>
      </c>
      <c r="U55" s="345">
        <f t="shared" si="29"/>
        <v>8.1717986637787052E-2</v>
      </c>
      <c r="V55" s="346">
        <f t="shared" si="30"/>
        <v>4.0392335884943842E-2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3.5288424681446842E-2</v>
      </c>
      <c r="C56" s="11">
        <v>6.4047359226219486E-2</v>
      </c>
      <c r="D56" s="11">
        <f t="shared" si="25"/>
        <v>2.8758934544772644E-2</v>
      </c>
      <c r="E56" s="11">
        <v>2.732539737407693E-2</v>
      </c>
      <c r="F56" s="11">
        <f t="shared" si="26"/>
        <v>5.6084331918849574E-2</v>
      </c>
      <c r="G56" s="200">
        <f t="shared" si="27"/>
        <v>3.8968856381424555E-2</v>
      </c>
      <c r="I56" s="11" t="str">
        <f t="shared" ref="I56:I60" si="38">I45</f>
        <v>Skilled trades occupations</v>
      </c>
      <c r="J56" s="11">
        <v>0.74046538508734105</v>
      </c>
      <c r="K56" s="11">
        <v>1.1497514217532048</v>
      </c>
      <c r="L56" s="11">
        <v>0.40928603666586383</v>
      </c>
      <c r="M56" s="11">
        <v>0.58254256205151178</v>
      </c>
      <c r="N56" s="11">
        <v>0.99182859871737561</v>
      </c>
      <c r="P56" s="10" t="str">
        <f>name!D24</f>
        <v>71 Sales occupations</v>
      </c>
      <c r="Q56" s="11">
        <v>10.764260436251895</v>
      </c>
      <c r="R56" s="11">
        <v>8.7563281682522192</v>
      </c>
      <c r="S56" s="345">
        <f t="shared" si="28"/>
        <v>-2.0079322679996761</v>
      </c>
      <c r="T56" s="345">
        <v>5.2528986826627602</v>
      </c>
      <c r="U56" s="345">
        <f t="shared" si="29"/>
        <v>3.2449664146630841</v>
      </c>
      <c r="V56" s="346">
        <f t="shared" si="30"/>
        <v>2.6849398113014233E-2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1.5908554129466082E-2</v>
      </c>
      <c r="C57" s="11">
        <v>4.9102010404586373E-2</v>
      </c>
      <c r="D57" s="11">
        <f t="shared" si="25"/>
        <v>3.3193456275120291E-2</v>
      </c>
      <c r="E57" s="11">
        <v>1.7122426944493761E-2</v>
      </c>
      <c r="F57" s="11">
        <f t="shared" si="26"/>
        <v>5.0315883219614055E-2</v>
      </c>
      <c r="G57" s="200">
        <f t="shared" si="27"/>
        <v>4.9911560041450809E-2</v>
      </c>
      <c r="I57" s="11" t="str">
        <f t="shared" si="38"/>
        <v>Caring, leisure and other service occupations</v>
      </c>
      <c r="J57" s="11">
        <v>2.0513983274261642</v>
      </c>
      <c r="K57" s="11">
        <v>2.4336298256848901</v>
      </c>
      <c r="L57" s="11">
        <v>0.38223149825872538</v>
      </c>
      <c r="M57" s="11">
        <v>1.4017992928121401</v>
      </c>
      <c r="N57" s="11">
        <v>1.7840307910708653</v>
      </c>
      <c r="P57" s="10" t="str">
        <f>name!D25</f>
        <v>72 Customer service occupations</v>
      </c>
      <c r="Q57" s="11">
        <v>2.8482298344348917</v>
      </c>
      <c r="R57" s="11">
        <v>3.8326111304804726</v>
      </c>
      <c r="S57" s="345">
        <f t="shared" si="28"/>
        <v>0.98438129604558089</v>
      </c>
      <c r="T57" s="345">
        <v>1.9089361189961707</v>
      </c>
      <c r="U57" s="345">
        <f t="shared" si="29"/>
        <v>2.8933174150417518</v>
      </c>
      <c r="V57" s="346">
        <f t="shared" si="30"/>
        <v>3.4788399437006623E-2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1.4561414001491135E-2</v>
      </c>
      <c r="C58" s="11">
        <v>6.6205191216414661E-2</v>
      </c>
      <c r="D58" s="11">
        <f t="shared" ref="D58:D59" si="39">C58-B58</f>
        <v>5.1643777214923525E-2</v>
      </c>
      <c r="E58" s="11">
        <v>2.4653301296686431E-2</v>
      </c>
      <c r="F58" s="11">
        <f t="shared" ref="F58:F59" si="40">SUM(D58:E58)</f>
        <v>7.6297078511609953E-2</v>
      </c>
      <c r="G58" s="200">
        <f t="shared" si="27"/>
        <v>6.8274924695826966E-2</v>
      </c>
      <c r="I58" s="11" t="str">
        <f t="shared" si="38"/>
        <v>Sales and customer service occupations</v>
      </c>
      <c r="J58" s="11">
        <v>0.91974697129629779</v>
      </c>
      <c r="K58" s="11">
        <v>1.3758889917446449</v>
      </c>
      <c r="L58" s="11">
        <v>0.45614202044834706</v>
      </c>
      <c r="M58" s="11">
        <v>0.65433708034630189</v>
      </c>
      <c r="N58" s="11">
        <v>1.1104791007946488</v>
      </c>
      <c r="P58" s="10" t="str">
        <f>name!D26</f>
        <v>81 Process, plant and machine operatives</v>
      </c>
      <c r="Q58" s="11">
        <v>2.9124807563491539</v>
      </c>
      <c r="R58" s="11">
        <v>3.4397855352802504</v>
      </c>
      <c r="S58" s="345">
        <f t="shared" si="28"/>
        <v>0.52730477893109651</v>
      </c>
      <c r="T58" s="345">
        <v>1.7456171134966929</v>
      </c>
      <c r="U58" s="345">
        <f t="shared" si="29"/>
        <v>2.2729218924277896</v>
      </c>
      <c r="V58" s="346">
        <f t="shared" si="30"/>
        <v>3.1802010177956141E-2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1.6240376108920741E-2</v>
      </c>
      <c r="C59" s="11">
        <v>4.5434547868370811E-2</v>
      </c>
      <c r="D59" s="11">
        <f t="shared" si="39"/>
        <v>2.919417175945007E-2</v>
      </c>
      <c r="E59" s="11">
        <v>2.474653375878829E-2</v>
      </c>
      <c r="F59" s="11">
        <f t="shared" si="40"/>
        <v>5.394070551823836E-2</v>
      </c>
      <c r="G59" s="200">
        <f t="shared" si="27"/>
        <v>6.3661091004816761E-2</v>
      </c>
      <c r="I59" s="11" t="str">
        <f t="shared" si="38"/>
        <v>Process, plant and machine operatives</v>
      </c>
      <c r="J59" s="11">
        <v>0.36713600385650702</v>
      </c>
      <c r="K59" s="11">
        <v>0.71636084981405235</v>
      </c>
      <c r="L59" s="11">
        <v>0.34922484595754533</v>
      </c>
      <c r="M59" s="11">
        <v>0.33858367109734411</v>
      </c>
      <c r="N59" s="11">
        <v>0.68780851705488932</v>
      </c>
      <c r="P59" s="10" t="str">
        <f>name!D27</f>
        <v>82 Transport and mobile machine drivers and operatives</v>
      </c>
      <c r="Q59" s="11">
        <v>0.49531686781438306</v>
      </c>
      <c r="R59" s="11">
        <v>0.83598451175765998</v>
      </c>
      <c r="S59" s="345">
        <f t="shared" si="28"/>
        <v>0.34066764394327692</v>
      </c>
      <c r="T59" s="345">
        <v>0.48160709835630855</v>
      </c>
      <c r="U59" s="345">
        <f t="shared" si="29"/>
        <v>0.82227474229958553</v>
      </c>
      <c r="V59" s="346">
        <f t="shared" si="30"/>
        <v>4.6321565120781782E-2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2.0516919380425341E-4</v>
      </c>
      <c r="C60" s="11">
        <v>4.7906660300744188E-4</v>
      </c>
      <c r="D60" s="11">
        <f t="shared" si="25"/>
        <v>2.7389740920318847E-4</v>
      </c>
      <c r="E60" s="11">
        <v>2.3026764465148219E-4</v>
      </c>
      <c r="F60" s="11">
        <f t="shared" si="26"/>
        <v>5.0416505385467072E-4</v>
      </c>
      <c r="G60" s="200">
        <f t="shared" si="27"/>
        <v>5.1447358793889508E-2</v>
      </c>
      <c r="I60" s="11" t="str">
        <f t="shared" si="38"/>
        <v>Elementary occupations</v>
      </c>
      <c r="J60" s="11">
        <v>0.91208636528173481</v>
      </c>
      <c r="K60" s="11">
        <v>1.5017875639448692</v>
      </c>
      <c r="L60" s="11">
        <v>0.58970119866313442</v>
      </c>
      <c r="M60" s="11">
        <v>0.77733051949374143</v>
      </c>
      <c r="N60" s="11">
        <v>1.3670317181568759</v>
      </c>
      <c r="P60" s="10" t="str">
        <f>name!D28</f>
        <v>91 Elementary trades and related occupations</v>
      </c>
      <c r="Q60" s="11">
        <v>1.3442297239242726</v>
      </c>
      <c r="R60" s="11">
        <v>1.0080747831458352</v>
      </c>
      <c r="S60" s="345">
        <f t="shared" si="28"/>
        <v>-0.33615494077843744</v>
      </c>
      <c r="T60" s="345">
        <v>0.6950120635724325</v>
      </c>
      <c r="U60" s="345">
        <f t="shared" si="29"/>
        <v>0.35885712279399506</v>
      </c>
      <c r="V60" s="346">
        <f t="shared" si="30"/>
        <v>2.8173363340009416E-2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1.8263757268397945E-2</v>
      </c>
      <c r="C61" s="11">
        <v>4.7967982940402748E-2</v>
      </c>
      <c r="D61" s="11">
        <f t="shared" ref="D61" si="41">C61-B61</f>
        <v>2.9704225672004803E-2</v>
      </c>
      <c r="E61" s="11">
        <v>2.2183389242502259E-2</v>
      </c>
      <c r="F61" s="11">
        <f t="shared" ref="F61" si="42">SUM(D61:E61)</f>
        <v>5.1887614914507066E-2</v>
      </c>
      <c r="G61" s="200">
        <f t="shared" ref="G61" si="43">IF(B61&gt;0,(1+(E61/B61))^(1/($C$6-$B$6))-1,0)</f>
        <v>5.443509150377146E-2</v>
      </c>
      <c r="P61" s="10" t="str">
        <f>name!D29</f>
        <v>92 Elementary administration and service occupations</v>
      </c>
      <c r="Q61" s="11">
        <v>11.673875311151455</v>
      </c>
      <c r="R61" s="11">
        <v>9.4625938275733148</v>
      </c>
      <c r="S61" s="345">
        <f t="shared" ref="S61" si="44">R61-Q61</f>
        <v>-2.2112814835781407</v>
      </c>
      <c r="T61" s="345">
        <v>5.8976237694148281</v>
      </c>
      <c r="U61" s="345">
        <f t="shared" ref="U61" si="45">SUM(S61:T61)</f>
        <v>3.6863422858366874</v>
      </c>
      <c r="V61" s="346">
        <f t="shared" ref="V61" si="46">IF(Q61&gt;0,(1+(T61/Q61))^(1/($C$6-$B$6))-1,0)</f>
        <v>2.7636648938654806E-2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3.6484477326743963</v>
      </c>
      <c r="C62" s="11">
        <f t="shared" ref="C62:F62" si="47">SUM(C36:C61)</f>
        <v>6.6964823001760632</v>
      </c>
      <c r="D62" s="11">
        <f t="shared" si="47"/>
        <v>3.0480345675016687</v>
      </c>
      <c r="E62" s="11">
        <f t="shared" si="47"/>
        <v>2.801145595763129</v>
      </c>
      <c r="F62" s="11">
        <f t="shared" si="47"/>
        <v>5.8491801632647977</v>
      </c>
      <c r="G62" s="200">
        <f t="shared" si="27"/>
        <v>3.8711516599715168E-2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134.9992881245021</v>
      </c>
      <c r="R62" s="11">
        <f>SUM(R36:R61)</f>
        <v>142.21071621141891</v>
      </c>
      <c r="S62" s="345">
        <f>R62-Q62</f>
        <v>7.2114280869168113</v>
      </c>
      <c r="T62" s="11">
        <f>SUM(T36:T61)</f>
        <v>78.681931746614964</v>
      </c>
      <c r="U62" s="345">
        <f>SUM(S62:T62)</f>
        <v>85.893359833531775</v>
      </c>
      <c r="V62" s="346">
        <f t="shared" si="30"/>
        <v>3.1087824104497397E-2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2.1389667653242186</v>
      </c>
      <c r="K63" s="11">
        <f t="array" ref="K63:K71">MMULT(aggregation!$B$13:$AA$21,C152:C177)</f>
        <v>2.6404691607938293</v>
      </c>
      <c r="L63" s="11">
        <f t="array" ref="L63:L71">MMULT(aggregation!$B$13:$AA$21,D152:D177)</f>
        <v>0.50150239546961062</v>
      </c>
      <c r="M63" s="11">
        <f t="array" ref="M63:M71">MMULT(aggregation!$B$13:$AA$21,E152:E177)</f>
        <v>1.3376915234169182</v>
      </c>
      <c r="N63" s="11">
        <f t="array" ref="N63:N71">MMULT(aggregation!$B$13:$AA$21,F152:F177)</f>
        <v>1.8391939188865289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2.6819019951980971</v>
      </c>
      <c r="K64" s="11">
        <v>3.0763210214928458</v>
      </c>
      <c r="L64" s="11">
        <v>0.39441902629474801</v>
      </c>
      <c r="M64" s="11">
        <v>1.2343146938035801</v>
      </c>
      <c r="N64" s="11">
        <v>1.6287337200983281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1.986141636180873</v>
      </c>
      <c r="C65" s="11">
        <v>3.4551959703859221</v>
      </c>
      <c r="D65" s="11">
        <f>C65-B65</f>
        <v>1.4690543342050491</v>
      </c>
      <c r="E65" s="11">
        <v>1.6292231747439645</v>
      </c>
      <c r="F65" s="11">
        <f>SUM(D65:E65)</f>
        <v>3.0982775089490135</v>
      </c>
      <c r="G65" s="200">
        <f>IF(B65&gt;0,(1+(E65/B65))^(1/($C$6-$B$6))-1,0)</f>
        <v>4.0741311828785154E-2</v>
      </c>
      <c r="I65" s="11" t="str">
        <f>I54</f>
        <v>Associate professional occupations</v>
      </c>
      <c r="J65" s="11">
        <v>2.1979640026638672</v>
      </c>
      <c r="K65" s="11">
        <v>2.3799551905708722</v>
      </c>
      <c r="L65" s="11">
        <v>0.18199118790700503</v>
      </c>
      <c r="M65" s="11">
        <v>1.0162780029578482</v>
      </c>
      <c r="N65" s="11">
        <v>1.1982691908648531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0.7496291822829495</v>
      </c>
      <c r="C66" s="11">
        <v>1.9600575754183884</v>
      </c>
      <c r="D66" s="11">
        <f t="shared" ref="D66:D89" si="50">C66-B66</f>
        <v>1.2104283931354389</v>
      </c>
      <c r="E66" s="11">
        <v>0.94109304138320404</v>
      </c>
      <c r="F66" s="11">
        <f t="shared" ref="F66:F89" si="51">SUM(D66:E66)</f>
        <v>2.1515214345186431</v>
      </c>
      <c r="G66" s="200">
        <f t="shared" ref="G66:G89" si="52">IF(B66&gt;0,(1+(E66/B66))^(1/($C$6-$B$6))-1,0)</f>
        <v>5.5719115174676537E-2</v>
      </c>
      <c r="I66" s="11" t="str">
        <f>I55</f>
        <v>Administrative and secretarial occupations</v>
      </c>
      <c r="J66" s="11">
        <v>2.0267526914796385</v>
      </c>
      <c r="K66" s="11">
        <v>2.4722864097514234</v>
      </c>
      <c r="L66" s="11">
        <v>0.44553371827178512</v>
      </c>
      <c r="M66" s="11">
        <v>1.2480419758312167</v>
      </c>
      <c r="N66" s="11">
        <v>1.6935756941030018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2.3462964482173554</v>
      </c>
      <c r="C67" s="11">
        <v>4.2809146703851244</v>
      </c>
      <c r="D67" s="11">
        <f t="shared" si="50"/>
        <v>1.934618222167769</v>
      </c>
      <c r="E67" s="11">
        <v>1.5387344023764022</v>
      </c>
      <c r="F67" s="11">
        <f t="shared" si="51"/>
        <v>3.4733526245441713</v>
      </c>
      <c r="G67" s="200">
        <f t="shared" si="52"/>
        <v>3.4191044178897068E-2</v>
      </c>
      <c r="I67" s="11" t="str">
        <f t="shared" ref="I67:I71" si="53">I56</f>
        <v>Skilled trades occupations</v>
      </c>
      <c r="J67" s="11">
        <v>1.5872971649024392</v>
      </c>
      <c r="K67" s="11">
        <v>2.3168134162178062</v>
      </c>
      <c r="L67" s="11">
        <v>0.72951625131536701</v>
      </c>
      <c r="M67" s="11">
        <v>1.0904050769770208</v>
      </c>
      <c r="N67" s="11">
        <v>1.8199213282923876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2.2068248280784077</v>
      </c>
      <c r="C68" s="11">
        <v>4.2281088570962284</v>
      </c>
      <c r="D68" s="11">
        <f t="shared" si="50"/>
        <v>2.0212840290178207</v>
      </c>
      <c r="E68" s="11">
        <v>1.8480487476699137</v>
      </c>
      <c r="F68" s="11">
        <f t="shared" si="51"/>
        <v>3.8693327766877346</v>
      </c>
      <c r="G68" s="200">
        <f t="shared" si="52"/>
        <v>4.139134464393468E-2</v>
      </c>
      <c r="I68" s="11" t="str">
        <f t="shared" si="53"/>
        <v>Caring, leisure and other service occupations</v>
      </c>
      <c r="J68" s="11">
        <v>1.4381872402107878</v>
      </c>
      <c r="K68" s="11">
        <v>1.9312162578817731</v>
      </c>
      <c r="L68" s="11">
        <v>0.49302901767098517</v>
      </c>
      <c r="M68" s="11">
        <v>1.0701075398247444</v>
      </c>
      <c r="N68" s="11">
        <v>1.5631365574957299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6.1338776263438115</v>
      </c>
      <c r="C69" s="11">
        <v>8.9565987353354082</v>
      </c>
      <c r="D69" s="11">
        <f t="shared" ref="D69" si="54">C69-B69</f>
        <v>2.8227211089915967</v>
      </c>
      <c r="E69" s="11">
        <v>4.2030053632571853</v>
      </c>
      <c r="F69" s="11">
        <f t="shared" ref="F69" si="55">SUM(D69:E69)</f>
        <v>7.025726472248782</v>
      </c>
      <c r="G69" s="200">
        <f t="shared" si="52"/>
        <v>3.5405099304541388E-2</v>
      </c>
      <c r="I69" s="11" t="str">
        <f t="shared" si="53"/>
        <v>Sales and customer service occupations</v>
      </c>
      <c r="J69" s="11">
        <v>0.86767862573787014</v>
      </c>
      <c r="K69" s="11">
        <v>1.2497691338067216</v>
      </c>
      <c r="L69" s="11">
        <v>0.38209050806885153</v>
      </c>
      <c r="M69" s="11">
        <v>0.52255452597325169</v>
      </c>
      <c r="N69" s="11">
        <v>0.90464503404210317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3.3388616300020408</v>
      </c>
      <c r="C70" s="11">
        <v>6.2930311717877929</v>
      </c>
      <c r="D70" s="11">
        <f t="shared" si="50"/>
        <v>2.9541695417857521</v>
      </c>
      <c r="E70" s="11">
        <v>2.728027860578897</v>
      </c>
      <c r="F70" s="11">
        <f t="shared" si="51"/>
        <v>5.6821974023646487</v>
      </c>
      <c r="G70" s="200">
        <f t="shared" si="52"/>
        <v>4.0617625574929539E-2</v>
      </c>
      <c r="I70" s="11" t="str">
        <f t="shared" si="53"/>
        <v>Process, plant and machine operatives</v>
      </c>
      <c r="J70" s="11">
        <v>0.68427603316686958</v>
      </c>
      <c r="K70" s="11">
        <v>1.3184099809384935</v>
      </c>
      <c r="L70" s="11">
        <v>0.63413394777162368</v>
      </c>
      <c r="M70" s="11">
        <v>0.63847338631498651</v>
      </c>
      <c r="N70" s="11">
        <v>1.2726073340866102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0.57619586141469203</v>
      </c>
      <c r="C71" s="11">
        <v>0.92374794269491922</v>
      </c>
      <c r="D71" s="11">
        <f t="shared" si="50"/>
        <v>0.34755208128022719</v>
      </c>
      <c r="E71" s="11">
        <v>0.36485007742486647</v>
      </c>
      <c r="F71" s="11">
        <f t="shared" si="51"/>
        <v>0.71240215870509371</v>
      </c>
      <c r="G71" s="200">
        <f t="shared" si="52"/>
        <v>3.3243573297578433E-2</v>
      </c>
      <c r="I71" s="11" t="str">
        <f t="shared" si="53"/>
        <v>Elementary occupations</v>
      </c>
      <c r="J71" s="11">
        <v>0.83749244300329939</v>
      </c>
      <c r="K71" s="11">
        <v>1.2566791794025067</v>
      </c>
      <c r="L71" s="11">
        <v>0.41918673639920734</v>
      </c>
      <c r="M71" s="11">
        <v>0.64301906265309283</v>
      </c>
      <c r="N71" s="11">
        <v>1.0622057990523002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0.47201515752752726</v>
      </c>
      <c r="C72" s="11">
        <v>1.0639529416754263</v>
      </c>
      <c r="D72" s="11">
        <f t="shared" si="50"/>
        <v>0.59193778414789899</v>
      </c>
      <c r="E72" s="11">
        <v>0.47747645596281774</v>
      </c>
      <c r="F72" s="11">
        <f t="shared" si="51"/>
        <v>1.0694142401107167</v>
      </c>
      <c r="G72" s="200">
        <f t="shared" si="52"/>
        <v>4.7696948999526922E-2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0.16149916430419908</v>
      </c>
      <c r="C73" s="11">
        <v>0.42325649543476929</v>
      </c>
      <c r="D73" s="11">
        <f t="shared" si="50"/>
        <v>0.2617573311305702</v>
      </c>
      <c r="E73" s="11">
        <v>0.11650260967372079</v>
      </c>
      <c r="F73" s="11">
        <f t="shared" si="51"/>
        <v>0.37825994080429098</v>
      </c>
      <c r="G73" s="200">
        <f t="shared" si="52"/>
        <v>3.6872013623532984E-2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0.73873133031763838</v>
      </c>
      <c r="C74" s="11">
        <v>1.1723960005792944</v>
      </c>
      <c r="D74" s="11">
        <f t="shared" ref="D74:D75" si="56">C74-B74</f>
        <v>0.433664670261656</v>
      </c>
      <c r="E74" s="11">
        <v>0.53785016612106318</v>
      </c>
      <c r="F74" s="11">
        <f t="shared" ref="F74:F75" si="57">SUM(D74:E74)</f>
        <v>0.97151483638271918</v>
      </c>
      <c r="G74" s="200">
        <f t="shared" si="52"/>
        <v>3.7140201035618547E-2</v>
      </c>
      <c r="I74" s="11" t="str">
        <f>I63</f>
        <v>Managers, directors and senior officials</v>
      </c>
      <c r="J74" s="11">
        <f t="array" ref="J74:J82">MMULT(aggregation!$B$13:$AA$21,B181:B206)</f>
        <v>6.269356313260956</v>
      </c>
      <c r="K74" s="11">
        <f t="array" ref="K74:K82">MMULT(aggregation!$B$13:$AA$21,C181:C206)</f>
        <v>5.9997399187900839</v>
      </c>
      <c r="L74" s="11">
        <f t="array" ref="L74:L82">MMULT(aggregation!$B$13:$AA$21,D181:D206)</f>
        <v>-0.26961639447087227</v>
      </c>
      <c r="M74" s="11">
        <f t="array" ref="M74:M82">MMULT(aggregation!$B$13:$AA$21,E181:E206)</f>
        <v>2.5150074119709713</v>
      </c>
      <c r="N74" s="11">
        <f t="array" ref="N74:N82">MMULT(aggregation!$B$13:$AA$21,F181:F206)</f>
        <v>2.2453910175000988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1.6755269520660196</v>
      </c>
      <c r="C75" s="11">
        <v>2.9948216233587064</v>
      </c>
      <c r="D75" s="11">
        <f t="shared" si="56"/>
        <v>1.3192946712926867</v>
      </c>
      <c r="E75" s="11">
        <v>1.3017637928567436</v>
      </c>
      <c r="F75" s="11">
        <f t="shared" si="57"/>
        <v>2.6210584641494306</v>
      </c>
      <c r="G75" s="200">
        <f t="shared" si="52"/>
        <v>3.906963924372997E-2</v>
      </c>
      <c r="I75" s="11" t="str">
        <f>I64</f>
        <v>Professional occupations</v>
      </c>
      <c r="J75" s="11">
        <v>7.6099518931614831</v>
      </c>
      <c r="K75" s="11">
        <v>7.6892512337332306</v>
      </c>
      <c r="L75" s="11">
        <v>7.9299340571746257E-2</v>
      </c>
      <c r="M75" s="11">
        <v>2.9472806858960126</v>
      </c>
      <c r="N75" s="11">
        <v>3.0265800264677587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1.5171917930687853</v>
      </c>
      <c r="C76" s="11">
        <v>2.9618496795248865</v>
      </c>
      <c r="D76" s="11">
        <f t="shared" si="50"/>
        <v>1.4446578864561013</v>
      </c>
      <c r="E76" s="11">
        <v>1.3376912123832538</v>
      </c>
      <c r="F76" s="11">
        <f t="shared" si="51"/>
        <v>2.7823490988393553</v>
      </c>
      <c r="G76" s="200">
        <f t="shared" si="52"/>
        <v>4.3045343783968182E-2</v>
      </c>
      <c r="I76" s="11" t="str">
        <f>I65</f>
        <v>Associate professional occupations</v>
      </c>
      <c r="J76" s="11">
        <v>7.8548459579112837</v>
      </c>
      <c r="K76" s="11">
        <v>7.1878654822633408</v>
      </c>
      <c r="L76" s="11">
        <v>-0.66698047564794305</v>
      </c>
      <c r="M76" s="11">
        <v>2.9062690144950789</v>
      </c>
      <c r="N76" s="11">
        <v>2.239288538847136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0.22678125025790069</v>
      </c>
      <c r="C77" s="11">
        <v>0.58725190160498109</v>
      </c>
      <c r="D77" s="11">
        <f t="shared" si="50"/>
        <v>0.3604706513470804</v>
      </c>
      <c r="E77" s="11">
        <v>0.2796812828547342</v>
      </c>
      <c r="F77" s="11">
        <f t="shared" si="51"/>
        <v>0.6401519342018146</v>
      </c>
      <c r="G77" s="200">
        <f t="shared" si="52"/>
        <v>5.5024824250721638E-2</v>
      </c>
      <c r="I77" s="11" t="str">
        <f>I66</f>
        <v>Administrative and secretarial occupations</v>
      </c>
      <c r="J77" s="11">
        <v>8.3418691041078823</v>
      </c>
      <c r="K77" s="11">
        <v>6.7509738102262133</v>
      </c>
      <c r="L77" s="11">
        <v>-1.5908952938816687</v>
      </c>
      <c r="M77" s="11">
        <v>3.4837858744660903</v>
      </c>
      <c r="N77" s="11">
        <v>1.8928905805844218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5.3404555727117699E-2</v>
      </c>
      <c r="C78" s="11">
        <v>0.11708496490980591</v>
      </c>
      <c r="D78" s="11">
        <f t="shared" si="50"/>
        <v>6.3680409182688219E-2</v>
      </c>
      <c r="E78" s="11">
        <v>5.2900917978958233E-2</v>
      </c>
      <c r="F78" s="11">
        <f t="shared" si="51"/>
        <v>0.11658132716164646</v>
      </c>
      <c r="G78" s="200">
        <f t="shared" si="52"/>
        <v>4.6964175283300102E-2</v>
      </c>
      <c r="I78" s="11" t="str">
        <f t="shared" ref="I78:I82" si="58">I67</f>
        <v>Skilled trades occupations</v>
      </c>
      <c r="J78" s="11">
        <v>10.786706270782329</v>
      </c>
      <c r="K78" s="11">
        <v>9.5815106306296425</v>
      </c>
      <c r="L78" s="11">
        <v>-1.2051956401526867</v>
      </c>
      <c r="M78" s="11">
        <v>3.6599325818009052</v>
      </c>
      <c r="N78" s="11">
        <v>2.4547369416482181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0.16624641699648526</v>
      </c>
      <c r="C79" s="11">
        <v>0.45721845139349981</v>
      </c>
      <c r="D79" s="11">
        <f t="shared" si="50"/>
        <v>0.29097203439701458</v>
      </c>
      <c r="E79" s="11">
        <v>0.18631892448002929</v>
      </c>
      <c r="F79" s="11">
        <f t="shared" si="51"/>
        <v>0.47729095887704387</v>
      </c>
      <c r="G79" s="200">
        <f t="shared" si="52"/>
        <v>5.1394792254443544E-2</v>
      </c>
      <c r="I79" s="11" t="str">
        <f t="shared" si="58"/>
        <v>Caring, leisure and other service occupations</v>
      </c>
      <c r="J79" s="11">
        <v>10.212563981571922</v>
      </c>
      <c r="K79" s="11">
        <v>13.7786649285386</v>
      </c>
      <c r="L79" s="11">
        <v>3.5661009469666798</v>
      </c>
      <c r="M79" s="11">
        <v>6.6180445365739411</v>
      </c>
      <c r="N79" s="11">
        <v>10.184145483540622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5.9736750842029437E-2</v>
      </c>
      <c r="C80" s="11">
        <v>0.12236221464310258</v>
      </c>
      <c r="D80" s="11">
        <f t="shared" ref="D80" si="59">C80-B80</f>
        <v>6.2625463801073145E-2</v>
      </c>
      <c r="E80" s="11">
        <v>5.9619922331110665E-2</v>
      </c>
      <c r="F80" s="11">
        <f t="shared" ref="F80" si="60">SUM(D80:E80)</f>
        <v>0.1222453861321838</v>
      </c>
      <c r="G80" s="200">
        <f t="shared" si="52"/>
        <v>4.7225817753975718E-2</v>
      </c>
      <c r="I80" s="11" t="str">
        <f t="shared" si="58"/>
        <v>Sales and customer service occupations</v>
      </c>
      <c r="J80" s="11">
        <v>6.8821562111003685</v>
      </c>
      <c r="K80" s="11">
        <v>7.7336419018310902</v>
      </c>
      <c r="L80" s="11">
        <v>0.85148569073072244</v>
      </c>
      <c r="M80" s="11">
        <v>3.215474366093015</v>
      </c>
      <c r="N80" s="11">
        <v>4.0669600568237376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0.20224083256533937</v>
      </c>
      <c r="C81" s="11">
        <v>0.43000231735313704</v>
      </c>
      <c r="D81" s="11">
        <f t="shared" si="50"/>
        <v>0.22776148478779767</v>
      </c>
      <c r="E81" s="11">
        <v>0.20244209160786231</v>
      </c>
      <c r="F81" s="11">
        <f t="shared" si="51"/>
        <v>0.43020357639565998</v>
      </c>
      <c r="G81" s="200">
        <f t="shared" si="52"/>
        <v>4.732885508887863E-2</v>
      </c>
      <c r="I81" s="11" t="str">
        <f t="shared" si="58"/>
        <v>Process, plant and machine operatives</v>
      </c>
      <c r="J81" s="11">
        <v>5.3092109437612311</v>
      </c>
      <c r="K81" s="11">
        <v>7.0790810738049306</v>
      </c>
      <c r="L81" s="11">
        <v>1.7698701300436994</v>
      </c>
      <c r="M81" s="11">
        <v>2.6596288371124679</v>
      </c>
      <c r="N81" s="11">
        <v>4.4294989671561673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0.66383986106542547</v>
      </c>
      <c r="C82" s="11">
        <v>1.7532658466090547</v>
      </c>
      <c r="D82" s="11">
        <f t="shared" si="50"/>
        <v>1.0894259855436292</v>
      </c>
      <c r="E82" s="11">
        <v>0.80896165903410022</v>
      </c>
      <c r="F82" s="11">
        <f t="shared" si="51"/>
        <v>1.8983876445777295</v>
      </c>
      <c r="G82" s="200">
        <f t="shared" si="52"/>
        <v>5.4561858832672394E-2</v>
      </c>
      <c r="I82" s="11" t="str">
        <f t="shared" si="58"/>
        <v>Elementary occupations</v>
      </c>
      <c r="J82" s="11">
        <v>5.5513071071007181</v>
      </c>
      <c r="K82" s="11">
        <v>5.8356131699360514</v>
      </c>
      <c r="L82" s="11">
        <v>0.28430606283533388</v>
      </c>
      <c r="M82" s="11">
        <v>2.5851538273225954</v>
      </c>
      <c r="N82" s="11">
        <v>2.8694598901579296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0.10573882218100471</v>
      </c>
      <c r="C83" s="11">
        <v>0.25408439046669901</v>
      </c>
      <c r="D83" s="11">
        <f t="shared" ref="D83:D84" si="61">C83-B83</f>
        <v>0.14834556828569428</v>
      </c>
      <c r="E83" s="11">
        <v>0.10496286180658057</v>
      </c>
      <c r="F83" s="11">
        <f t="shared" ref="F83:F84" si="62">SUM(D83:E83)</f>
        <v>0.25330843009227488</v>
      </c>
      <c r="G83" s="200">
        <f t="shared" si="52"/>
        <v>4.7037498828239821E-2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9.9054559710370516E-3</v>
      </c>
      <c r="C84" s="11">
        <v>1.7979276041680887E-2</v>
      </c>
      <c r="D84" s="11">
        <f t="shared" si="61"/>
        <v>8.0738200706438352E-3</v>
      </c>
      <c r="E84" s="11">
        <v>8.1661485174451404E-3</v>
      </c>
      <c r="F84" s="11">
        <f t="shared" si="62"/>
        <v>1.6239968588088974E-2</v>
      </c>
      <c r="G84" s="200">
        <f t="shared" si="52"/>
        <v>4.0897940893264817E-2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0.48029520388478458</v>
      </c>
      <c r="C85" s="11">
        <v>1.0290932170103595</v>
      </c>
      <c r="D85" s="11">
        <f t="shared" si="50"/>
        <v>0.54879801312557497</v>
      </c>
      <c r="E85" s="11">
        <v>0.42147608880203291</v>
      </c>
      <c r="F85" s="11">
        <f t="shared" si="51"/>
        <v>0.97027410192760788</v>
      </c>
      <c r="G85" s="200">
        <f t="shared" si="52"/>
        <v>4.2891698340574491E-2</v>
      </c>
      <c r="I85" s="11" t="str">
        <f>I74</f>
        <v>Managers, directors and senior officials</v>
      </c>
      <c r="J85" s="11">
        <f t="array" ref="J85:J93">MMULT(aggregation!$B$13:$AA$21,B210:B235)</f>
        <v>4.872164087498243</v>
      </c>
      <c r="K85" s="11">
        <f t="array" ref="K85:K93">MMULT(aggregation!$B$13:$AA$21,C210:C235)</f>
        <v>3.3062070394053533</v>
      </c>
      <c r="L85" s="11">
        <f t="array" ref="L85:L93">MMULT(aggregation!$B$13:$AA$21,D210:D235)</f>
        <v>-1.565957048092889</v>
      </c>
      <c r="M85" s="11">
        <f t="array" ref="M85:M93">MMULT(aggregation!$B$13:$AA$21,E210:E235)</f>
        <v>1.8921995058745493</v>
      </c>
      <c r="N85" s="11">
        <f t="array" ref="N85:N93">MMULT(aggregation!$B$13:$AA$21,F210:F235)</f>
        <v>0.32624245778166028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0.16329656644870708</v>
      </c>
      <c r="C86" s="11">
        <v>0.49287328178156453</v>
      </c>
      <c r="D86" s="11">
        <f t="shared" si="50"/>
        <v>0.32957671533285748</v>
      </c>
      <c r="E86" s="11">
        <v>0.18534809549344736</v>
      </c>
      <c r="F86" s="11">
        <f t="shared" si="51"/>
        <v>0.51492481082630481</v>
      </c>
      <c r="G86" s="200">
        <f t="shared" si="52"/>
        <v>5.1865952492818224E-2</v>
      </c>
      <c r="I86" s="11" t="str">
        <f>I75</f>
        <v>Professional occupations</v>
      </c>
      <c r="J86" s="11">
        <v>4.8627334591604843</v>
      </c>
      <c r="K86" s="11">
        <v>3.0704807417755298</v>
      </c>
      <c r="L86" s="11">
        <v>-1.7922527173849545</v>
      </c>
      <c r="M86" s="11">
        <v>1.5064253918191381</v>
      </c>
      <c r="N86" s="11">
        <v>-0.28582732556581625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0.14468644318308391</v>
      </c>
      <c r="C87" s="11">
        <v>0.49850895975727205</v>
      </c>
      <c r="D87" s="11">
        <f t="shared" ref="D87:D88" si="63">C87-B87</f>
        <v>0.35382251657418817</v>
      </c>
      <c r="E87" s="11">
        <v>0.19641539289790591</v>
      </c>
      <c r="F87" s="11">
        <f t="shared" ref="F87:F88" si="64">SUM(D87:E87)</f>
        <v>0.55023790947209406</v>
      </c>
      <c r="G87" s="200">
        <f t="shared" si="52"/>
        <v>5.8840183037864202E-2</v>
      </c>
      <c r="I87" s="11" t="str">
        <f>I76</f>
        <v>Associate professional occupations</v>
      </c>
      <c r="J87" s="11">
        <v>5.6228095009025196</v>
      </c>
      <c r="K87" s="11">
        <v>3.4296149616573972</v>
      </c>
      <c r="L87" s="11">
        <v>-2.1931945392451233</v>
      </c>
      <c r="M87" s="11">
        <v>1.6373131381752168</v>
      </c>
      <c r="N87" s="11">
        <v>-0.55588140106990658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0.11346937014228577</v>
      </c>
      <c r="C88" s="11">
        <v>0.266726463967625</v>
      </c>
      <c r="D88" s="11">
        <f t="shared" si="63"/>
        <v>0.15325709382533925</v>
      </c>
      <c r="E88" s="11">
        <v>0.14356815462228345</v>
      </c>
      <c r="F88" s="11">
        <f t="shared" si="64"/>
        <v>0.2968252484476227</v>
      </c>
      <c r="G88" s="200">
        <f t="shared" si="52"/>
        <v>5.6025792891090997E-2</v>
      </c>
      <c r="I88" s="11" t="str">
        <f>I77</f>
        <v>Administrative and secretarial occupations</v>
      </c>
      <c r="J88" s="11">
        <v>8.74826459511441</v>
      </c>
      <c r="K88" s="11">
        <v>4.2798277707870662</v>
      </c>
      <c r="L88" s="11">
        <v>-4.4684368243273447</v>
      </c>
      <c r="M88" s="11">
        <v>2.6271337932341376</v>
      </c>
      <c r="N88" s="11">
        <v>-1.8413030310932068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4.6472747315300537E-2</v>
      </c>
      <c r="C89" s="11">
        <v>0.10525765755263802</v>
      </c>
      <c r="D89" s="11">
        <f t="shared" si="50"/>
        <v>5.8784910237337486E-2</v>
      </c>
      <c r="E89" s="11">
        <v>4.6262740481697151E-2</v>
      </c>
      <c r="F89" s="11">
        <f t="shared" si="51"/>
        <v>0.10504765071903463</v>
      </c>
      <c r="G89" s="200">
        <f t="shared" si="52"/>
        <v>4.7136201472024464E-2</v>
      </c>
      <c r="I89" s="11" t="str">
        <f t="shared" ref="I89:I93" si="65">I78</f>
        <v>Skilled trades occupations</v>
      </c>
      <c r="J89" s="11">
        <v>7.886312979598066</v>
      </c>
      <c r="K89" s="11">
        <v>5.7377850333362028</v>
      </c>
      <c r="L89" s="11">
        <v>-2.1485279462618627</v>
      </c>
      <c r="M89" s="11">
        <v>2.7412184376147462</v>
      </c>
      <c r="N89" s="11">
        <v>0.59269049135288299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0.39363946761218693</v>
      </c>
      <c r="C90" s="11">
        <v>0.98211261745939404</v>
      </c>
      <c r="D90" s="11">
        <f t="shared" ref="D90" si="66">C90-B90</f>
        <v>0.58847314984720711</v>
      </c>
      <c r="E90" s="11">
        <v>0.45431976230739185</v>
      </c>
      <c r="F90" s="11">
        <f t="shared" ref="F90" si="67">SUM(D90:E90)</f>
        <v>1.0427929121545989</v>
      </c>
      <c r="G90" s="200">
        <f t="shared" ref="G90:G91" si="68">IF(B90&gt;0,(1+(E90/B90))^(1/($C$6-$B$6))-1,0)</f>
        <v>5.2491076559655125E-2</v>
      </c>
      <c r="I90" s="11" t="str">
        <f t="shared" si="65"/>
        <v>Caring, leisure and other service occupations</v>
      </c>
      <c r="J90" s="11">
        <v>7.8230874839148177</v>
      </c>
      <c r="K90" s="11">
        <v>5.3206814946719394</v>
      </c>
      <c r="L90" s="11">
        <v>-2.5024059892428792</v>
      </c>
      <c r="M90" s="11">
        <v>3.2273005935684398</v>
      </c>
      <c r="N90" s="11">
        <v>0.7248946043255613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24.732545353996983</v>
      </c>
      <c r="C91" s="11">
        <f t="shared" ref="C91:F91" si="69">SUM(C65:C90)</f>
        <v>45.827753224227671</v>
      </c>
      <c r="D91" s="11">
        <f t="shared" si="69"/>
        <v>21.095207870230695</v>
      </c>
      <c r="E91" s="11">
        <f t="shared" si="69"/>
        <v>20.174710947647618</v>
      </c>
      <c r="F91" s="11">
        <f t="shared" si="69"/>
        <v>41.26991881787832</v>
      </c>
      <c r="G91" s="200">
        <f t="shared" si="68"/>
        <v>4.0566516935110375E-2</v>
      </c>
      <c r="I91" s="11" t="str">
        <f t="shared" si="65"/>
        <v>Sales and customer service occupations</v>
      </c>
      <c r="J91" s="11">
        <v>6.3755627829444492</v>
      </c>
      <c r="K91" s="11">
        <v>4.3903247233153433</v>
      </c>
      <c r="L91" s="11">
        <v>-1.9852380596291055</v>
      </c>
      <c r="M91" s="11">
        <v>2.4448268773531274</v>
      </c>
      <c r="N91" s="11">
        <v>0.45958881772402194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6.573503643249083</v>
      </c>
      <c r="K92" s="11">
        <v>6.5421606682282238</v>
      </c>
      <c r="L92" s="11">
        <v>-3.1342975020859587E-2</v>
      </c>
      <c r="M92" s="11">
        <v>3.1513762825976137</v>
      </c>
      <c r="N92" s="11">
        <v>3.1200333075767546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8.8185644514634642</v>
      </c>
      <c r="K93" s="11">
        <v>6.6539412745029161</v>
      </c>
      <c r="L93" s="11">
        <v>-2.1646231769605473</v>
      </c>
      <c r="M93" s="11">
        <v>3.4867800316425255</v>
      </c>
      <c r="N93" s="11">
        <v>1.3221568546819782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5.0654959009034055</v>
      </c>
      <c r="C94" s="11">
        <v>6.1393599479644019</v>
      </c>
      <c r="D94" s="11">
        <f>C94-B94</f>
        <v>1.0738640470609964</v>
      </c>
      <c r="E94" s="11">
        <v>3.2437327831567146</v>
      </c>
      <c r="F94" s="11">
        <f>SUM(D94:E94)</f>
        <v>4.3175968302177115</v>
      </c>
      <c r="G94" s="200">
        <f>IF(B94&gt;0,(1+(E94/B94))^(1/($C$6-$B$6))-1,0)</f>
        <v>3.3544665002137153E-2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1.8070971781725849</v>
      </c>
      <c r="C95" s="11">
        <v>3.1987504173046948</v>
      </c>
      <c r="D95" s="11">
        <f t="shared" ref="D95:D118" si="72">C95-B95</f>
        <v>1.3916532391321099</v>
      </c>
      <c r="E95" s="11">
        <v>1.7076915901107204</v>
      </c>
      <c r="F95" s="11">
        <f t="shared" ref="F95:F118" si="73">SUM(D95:E95)</f>
        <v>3.0993448292428303</v>
      </c>
      <c r="G95" s="200">
        <f t="shared" ref="G95:G120" si="74">IF(B95&gt;0,(1+(E95/B95))^(1/($C$6-$B$6))-1,0)</f>
        <v>4.5348695169119324E-2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4.2943755192521964</v>
      </c>
      <c r="C96" s="11">
        <v>5.1183334090109813</v>
      </c>
      <c r="D96" s="11">
        <f t="shared" si="72"/>
        <v>0.82395788975878492</v>
      </c>
      <c r="E96" s="11">
        <v>1.8950601342515894</v>
      </c>
      <c r="F96" s="11">
        <f t="shared" si="73"/>
        <v>2.7190180240103743</v>
      </c>
      <c r="G96" s="200">
        <f t="shared" si="74"/>
        <v>2.4668539582815674E-2</v>
      </c>
      <c r="I96" s="11" t="str">
        <f>I85</f>
        <v>Managers, directors and senior officials</v>
      </c>
      <c r="J96" s="11">
        <f t="array" ref="J96:J104">MMULT(aggregation!$B$13:$AA$21,B239:B264)</f>
        <v>3.0780716026610184</v>
      </c>
      <c r="K96" s="11">
        <f t="array" ref="K96:K104">MMULT(aggregation!$B$13:$AA$21,C239:C264)</f>
        <v>2.0192084656618539</v>
      </c>
      <c r="L96" s="11">
        <f t="array" ref="L96:L104">MMULT(aggregation!$B$13:$AA$21,D239:D264)</f>
        <v>-1.0588631369991648</v>
      </c>
      <c r="M96" s="11">
        <f t="array" ref="M96:M104">MMULT(aggregation!$B$13:$AA$21,E239:E264)</f>
        <v>1.0708363383590485</v>
      </c>
      <c r="N96" s="11">
        <f t="array" ref="N96:N104">MMULT(aggregation!$B$13:$AA$21,F239:F264)</f>
        <v>1.1973201359883667E-2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4.6543234533402176</v>
      </c>
      <c r="C97" s="11">
        <v>5.7684892288029239</v>
      </c>
      <c r="D97" s="11">
        <f t="shared" si="72"/>
        <v>1.1141657754627063</v>
      </c>
      <c r="E97" s="11">
        <v>3.0455339799136683</v>
      </c>
      <c r="F97" s="11">
        <f t="shared" si="73"/>
        <v>4.1596997553763746</v>
      </c>
      <c r="G97" s="200">
        <f t="shared" si="74"/>
        <v>3.4129851647774823E-2</v>
      </c>
      <c r="I97" s="11" t="str">
        <f>I86</f>
        <v>Professional occupations</v>
      </c>
      <c r="J97" s="11">
        <v>2.7794671921179748</v>
      </c>
      <c r="K97" s="11">
        <v>1.6511333517002504</v>
      </c>
      <c r="L97" s="11">
        <v>-1.1283338404177243</v>
      </c>
      <c r="M97" s="11">
        <v>0.75333908189970944</v>
      </c>
      <c r="N97" s="11">
        <v>-0.37499475851801489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3.5345353340623884</v>
      </c>
      <c r="C98" s="11">
        <v>2.2082192731888703</v>
      </c>
      <c r="D98" s="11">
        <f t="shared" ref="D98" si="75">C98-B98</f>
        <v>-1.3263160608735181</v>
      </c>
      <c r="E98" s="11">
        <v>1.4066219942417904</v>
      </c>
      <c r="F98" s="11">
        <f t="shared" ref="F98" si="76">SUM(D98:E98)</f>
        <v>8.0305933368272298E-2</v>
      </c>
      <c r="G98" s="200">
        <f t="shared" si="74"/>
        <v>2.2585798386962397E-2</v>
      </c>
      <c r="I98" s="11" t="str">
        <f>I87</f>
        <v>Associate professional occupations</v>
      </c>
      <c r="J98" s="11">
        <v>3.1348710665529627</v>
      </c>
      <c r="K98" s="11">
        <v>1.7168302700621354</v>
      </c>
      <c r="L98" s="11">
        <v>-1.418040796490827</v>
      </c>
      <c r="M98" s="11">
        <v>0.80179845574493491</v>
      </c>
      <c r="N98" s="11">
        <v>-0.61624234074589224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6.1068499407539827</v>
      </c>
      <c r="C99" s="11">
        <v>7.8006820894939013</v>
      </c>
      <c r="D99" s="11">
        <f t="shared" si="72"/>
        <v>1.6938321487399186</v>
      </c>
      <c r="E99" s="11">
        <v>3.7218044285861405</v>
      </c>
      <c r="F99" s="11">
        <f t="shared" si="73"/>
        <v>5.4156365773260591</v>
      </c>
      <c r="G99" s="200">
        <f t="shared" si="74"/>
        <v>3.2234699798946442E-2</v>
      </c>
      <c r="I99" s="11" t="str">
        <f>I88</f>
        <v>Administrative and secretarial occupations</v>
      </c>
      <c r="J99" s="11">
        <v>4.2658101480791455</v>
      </c>
      <c r="K99" s="11">
        <v>1.1134937209335889</v>
      </c>
      <c r="L99" s="11">
        <v>-3.1523164271455566</v>
      </c>
      <c r="M99" s="11">
        <v>0.85422770735320519</v>
      </c>
      <c r="N99" s="11">
        <v>-2.2980887197923514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1.2994191737219443</v>
      </c>
      <c r="C100" s="11">
        <v>1.4171909118680512</v>
      </c>
      <c r="D100" s="11">
        <f t="shared" si="72"/>
        <v>0.11777173814610697</v>
      </c>
      <c r="E100" s="11">
        <v>0.59527161702954323</v>
      </c>
      <c r="F100" s="11">
        <f t="shared" si="73"/>
        <v>0.71304335517565021</v>
      </c>
      <c r="G100" s="200">
        <f t="shared" si="74"/>
        <v>2.5461291590617829E-2</v>
      </c>
      <c r="I100" s="11" t="str">
        <f t="shared" ref="I100:I104" si="77">I89</f>
        <v>Skilled trades occupations</v>
      </c>
      <c r="J100" s="11">
        <v>4.453452664070797</v>
      </c>
      <c r="K100" s="11">
        <v>3.3373424300816747</v>
      </c>
      <c r="L100" s="11">
        <v>-1.1161102339891218</v>
      </c>
      <c r="M100" s="11">
        <v>1.5134824953828885</v>
      </c>
      <c r="N100" s="11">
        <v>0.39737226139376691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1.4659361827394131</v>
      </c>
      <c r="C101" s="11">
        <v>1.9951486351645036</v>
      </c>
      <c r="D101" s="11">
        <f t="shared" si="72"/>
        <v>0.52921245242509052</v>
      </c>
      <c r="E101" s="11">
        <v>1.1155424177256501</v>
      </c>
      <c r="F101" s="11">
        <f t="shared" si="73"/>
        <v>1.6447548701507406</v>
      </c>
      <c r="G101" s="200">
        <f t="shared" si="74"/>
        <v>3.8445154784844338E-2</v>
      </c>
      <c r="I101" s="11" t="str">
        <f t="shared" si="77"/>
        <v>Caring, leisure and other service occupations</v>
      </c>
      <c r="J101" s="11">
        <v>2.001866559639641</v>
      </c>
      <c r="K101" s="11">
        <v>1.1777652800808869</v>
      </c>
      <c r="L101" s="11">
        <v>-0.82410127955875412</v>
      </c>
      <c r="M101" s="11">
        <v>0.55072087597967567</v>
      </c>
      <c r="N101" s="11">
        <v>-0.2733804035790785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0.85843024728291339</v>
      </c>
      <c r="C102" s="11">
        <v>1.8106855623108851</v>
      </c>
      <c r="D102" s="11">
        <f t="shared" si="72"/>
        <v>0.95225531502797167</v>
      </c>
      <c r="E102" s="11">
        <v>0.59722459903303649</v>
      </c>
      <c r="F102" s="11">
        <f t="shared" si="73"/>
        <v>1.549479914061008</v>
      </c>
      <c r="G102" s="200">
        <f t="shared" si="74"/>
        <v>3.5834153784209732E-2</v>
      </c>
      <c r="I102" s="11" t="str">
        <f t="shared" si="77"/>
        <v>Sales and customer service occupations</v>
      </c>
      <c r="J102" s="11">
        <v>3.6379254691858569</v>
      </c>
      <c r="K102" s="11">
        <v>1.8216224632477722</v>
      </c>
      <c r="L102" s="11">
        <v>-1.8163030059380847</v>
      </c>
      <c r="M102" s="11">
        <v>0.90267251517508629</v>
      </c>
      <c r="N102" s="11">
        <v>-0.91363049076299852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1.5497059090709249</v>
      </c>
      <c r="C103" s="11">
        <v>1.5616034265906649</v>
      </c>
      <c r="D103" s="11">
        <f t="shared" ref="D103:D104" si="78">C103-B103</f>
        <v>1.1897517519739997E-2</v>
      </c>
      <c r="E103" s="11">
        <v>0.75308772548831915</v>
      </c>
      <c r="F103" s="11">
        <f t="shared" ref="F103:F104" si="79">SUM(D103:E103)</f>
        <v>0.76498524300805915</v>
      </c>
      <c r="G103" s="200">
        <f t="shared" si="74"/>
        <v>2.6755525636615651E-2</v>
      </c>
      <c r="I103" s="11" t="str">
        <f t="shared" si="77"/>
        <v>Process, plant and machine operatives</v>
      </c>
      <c r="J103" s="11">
        <v>5.1146789275087823</v>
      </c>
      <c r="K103" s="11">
        <v>3.3903418734224751</v>
      </c>
      <c r="L103" s="11">
        <v>-1.724337054086307</v>
      </c>
      <c r="M103" s="11">
        <v>1.8886991338091086</v>
      </c>
      <c r="N103" s="11">
        <v>0.16436207972280148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3.7624500561164651</v>
      </c>
      <c r="C104" s="11">
        <v>4.1787793393252315</v>
      </c>
      <c r="D104" s="11">
        <f t="shared" si="78"/>
        <v>0.41632928320876639</v>
      </c>
      <c r="E104" s="11">
        <v>2.0663669958083104</v>
      </c>
      <c r="F104" s="11">
        <f t="shared" si="79"/>
        <v>2.4826962790170768</v>
      </c>
      <c r="G104" s="200">
        <f t="shared" si="74"/>
        <v>2.9612908338571664E-2</v>
      </c>
      <c r="I104" s="11" t="str">
        <f t="shared" si="77"/>
        <v>Elementary occupations</v>
      </c>
      <c r="J104" s="11">
        <v>8.2272846068402803</v>
      </c>
      <c r="K104" s="11">
        <v>5.6503539698916407</v>
      </c>
      <c r="L104" s="11">
        <v>-2.5769306369486387</v>
      </c>
      <c r="M104" s="11">
        <v>2.7138013104674394</v>
      </c>
      <c r="N104" s="11">
        <v>0.13687067351880078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5.1505171326119417</v>
      </c>
      <c r="C105" s="11">
        <v>6.8325599574436691</v>
      </c>
      <c r="D105" s="11">
        <f t="shared" si="72"/>
        <v>1.6820428248317274</v>
      </c>
      <c r="E105" s="11">
        <v>3.3190625627481518</v>
      </c>
      <c r="F105" s="11">
        <f t="shared" si="73"/>
        <v>5.0011053875798792</v>
      </c>
      <c r="G105" s="200">
        <f t="shared" si="74"/>
        <v>3.3714801454387766E-2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0.76412472793364516</v>
      </c>
      <c r="C106" s="11">
        <v>1.6396670905756512</v>
      </c>
      <c r="D106" s="11">
        <f t="shared" si="72"/>
        <v>0.87554236264200602</v>
      </c>
      <c r="E106" s="11">
        <v>0.80358618758354727</v>
      </c>
      <c r="F106" s="11">
        <f t="shared" si="73"/>
        <v>1.6791285502255533</v>
      </c>
      <c r="G106" s="200">
        <f t="shared" si="74"/>
        <v>4.9075589837803024E-2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0.43648255131684277</v>
      </c>
      <c r="C107" s="11">
        <v>0.76717700378539966</v>
      </c>
      <c r="D107" s="11">
        <f t="shared" si="72"/>
        <v>0.33069445246855689</v>
      </c>
      <c r="E107" s="11">
        <v>0.41470401726952116</v>
      </c>
      <c r="F107" s="11">
        <f t="shared" si="73"/>
        <v>0.745398469738078</v>
      </c>
      <c r="G107" s="200">
        <f t="shared" si="74"/>
        <v>4.553166800347852E-2</v>
      </c>
      <c r="I107" s="11" t="str">
        <f>I96</f>
        <v>Managers, directors and senior officials</v>
      </c>
      <c r="J107" s="11">
        <f t="array" ref="J107:J115">MMULT(aggregation!$B$13:$AA$21,B268:B293)</f>
        <v>0.77133201872807799</v>
      </c>
      <c r="K107" s="11">
        <f t="array" ref="K107:K115">MMULT(aggregation!$B$13:$AA$21,C268:C293)</f>
        <v>0.58255992808526447</v>
      </c>
      <c r="L107" s="11">
        <f t="array" ref="L107:L115">MMULT(aggregation!$B$13:$AA$21,D268:D293)</f>
        <v>-0.18877209064281347</v>
      </c>
      <c r="M107" s="11">
        <f t="array" ref="M107:M115">MMULT(aggregation!$B$13:$AA$21,E268:E293)</f>
        <v>0.25347092324688947</v>
      </c>
      <c r="N107" s="11">
        <f t="array" ref="N107:N115">MMULT(aggregation!$B$13:$AA$21,F268:F293)</f>
        <v>6.4698832604075981E-2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0.47291047163209526</v>
      </c>
      <c r="C108" s="11">
        <v>0.85407003437428586</v>
      </c>
      <c r="D108" s="11">
        <f t="shared" si="72"/>
        <v>0.38115956274219059</v>
      </c>
      <c r="E108" s="11">
        <v>0.36742233912891631</v>
      </c>
      <c r="F108" s="11">
        <f t="shared" si="73"/>
        <v>0.74858190187110685</v>
      </c>
      <c r="G108" s="200">
        <f t="shared" si="74"/>
        <v>3.9070047727621571E-2</v>
      </c>
      <c r="I108" s="11" t="str">
        <f>I97</f>
        <v>Professional occupations</v>
      </c>
      <c r="J108" s="11">
        <v>0.62275353547615264</v>
      </c>
      <c r="K108" s="11">
        <v>0.45152028082327345</v>
      </c>
      <c r="L108" s="11">
        <v>-0.17123325465287922</v>
      </c>
      <c r="M108" s="11">
        <v>0.20484507417280268</v>
      </c>
      <c r="N108" s="11">
        <v>3.3611819519923453E-2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0.2644493424057982</v>
      </c>
      <c r="C109" s="11">
        <v>0.42924441481730025</v>
      </c>
      <c r="D109" s="11">
        <f t="shared" ref="D109" si="80">C109-B109</f>
        <v>0.16479507241150204</v>
      </c>
      <c r="E109" s="11">
        <v>0.20877421641305299</v>
      </c>
      <c r="F109" s="11">
        <f t="shared" ref="F109" si="81">SUM(D109:E109)</f>
        <v>0.37356928882455503</v>
      </c>
      <c r="G109" s="200">
        <f t="shared" si="74"/>
        <v>3.9556881710191449E-2</v>
      </c>
      <c r="I109" s="11" t="str">
        <f>I98</f>
        <v>Associate professional occupations</v>
      </c>
      <c r="J109" s="11">
        <v>0.67556701093725402</v>
      </c>
      <c r="K109" s="11">
        <v>0.4389488094329197</v>
      </c>
      <c r="L109" s="11">
        <v>-0.23661820150433427</v>
      </c>
      <c r="M109" s="11">
        <v>0.1977996514223993</v>
      </c>
      <c r="N109" s="11">
        <v>-3.881855008193498E-2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0.4260139557197708</v>
      </c>
      <c r="C110" s="11">
        <v>0.61375028899830553</v>
      </c>
      <c r="D110" s="11">
        <f t="shared" si="72"/>
        <v>0.18773633327853473</v>
      </c>
      <c r="E110" s="11">
        <v>0.29873258582530937</v>
      </c>
      <c r="F110" s="11">
        <f t="shared" si="73"/>
        <v>0.4864689191038441</v>
      </c>
      <c r="G110" s="200">
        <f t="shared" si="74"/>
        <v>3.6058206371095025E-2</v>
      </c>
      <c r="I110" s="11" t="str">
        <f>I99</f>
        <v>Administrative and secretarial occupations</v>
      </c>
      <c r="J110" s="11">
        <v>1.1016471931942007</v>
      </c>
      <c r="K110" s="11">
        <v>0.72685125312828913</v>
      </c>
      <c r="L110" s="11">
        <v>-0.3747959400659116</v>
      </c>
      <c r="M110" s="11">
        <v>0.31587821460850196</v>
      </c>
      <c r="N110" s="11">
        <v>-5.8917725457409642E-2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2.1433192396932825</v>
      </c>
      <c r="C111" s="11">
        <v>3.1701753175277538</v>
      </c>
      <c r="D111" s="11">
        <f>C111-B111</f>
        <v>1.0268560778344713</v>
      </c>
      <c r="E111" s="11">
        <v>1.8574058770770623</v>
      </c>
      <c r="F111" s="11">
        <f>SUM(D111:E111)</f>
        <v>2.8842619549115334</v>
      </c>
      <c r="G111" s="200">
        <f t="shared" si="74"/>
        <v>4.2485740749999223E-2</v>
      </c>
      <c r="I111" s="11" t="str">
        <f t="shared" ref="I111:I115" si="82">I100</f>
        <v>Skilled trades occupations</v>
      </c>
      <c r="J111" s="11">
        <v>2.1071753118691277</v>
      </c>
      <c r="K111" s="11">
        <v>0.81354097401348613</v>
      </c>
      <c r="L111" s="11">
        <v>-1.2936343378556412</v>
      </c>
      <c r="M111" s="11">
        <v>0.51037157479694484</v>
      </c>
      <c r="N111" s="11">
        <v>-0.78326276305869647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0.51512267152933089</v>
      </c>
      <c r="C112" s="11">
        <v>0.93711973920705982</v>
      </c>
      <c r="D112" s="11">
        <f t="shared" ref="D112:D113" si="83">C112-B112</f>
        <v>0.42199706767772893</v>
      </c>
      <c r="E112" s="11">
        <v>0.45888165872611192</v>
      </c>
      <c r="F112" s="11">
        <f t="shared" ref="F112:F113" si="84">SUM(D112:E112)</f>
        <v>0.88087872640384091</v>
      </c>
      <c r="G112" s="200">
        <f t="shared" si="74"/>
        <v>4.3382019308406905E-2</v>
      </c>
      <c r="I112" s="11" t="str">
        <f t="shared" si="82"/>
        <v>Caring, leisure and other service occupations</v>
      </c>
      <c r="J112" s="11">
        <v>0.56345558582150335</v>
      </c>
      <c r="K112" s="11">
        <v>0.33969110994248697</v>
      </c>
      <c r="L112" s="11">
        <v>-0.22376447587901638</v>
      </c>
      <c r="M112" s="11">
        <v>0.14373665677504863</v>
      </c>
      <c r="N112" s="11">
        <v>-8.0027819103967751E-2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5.2203781987874461E-2</v>
      </c>
      <c r="C113" s="11">
        <v>8.6385808987721163E-2</v>
      </c>
      <c r="D113" s="11">
        <f t="shared" si="83"/>
        <v>3.4182026999846703E-2</v>
      </c>
      <c r="E113" s="11">
        <v>4.6269981276053251E-2</v>
      </c>
      <c r="F113" s="11">
        <f t="shared" si="84"/>
        <v>8.0452008275899961E-2</v>
      </c>
      <c r="G113" s="200">
        <f t="shared" si="74"/>
        <v>4.3216797247957572E-2</v>
      </c>
      <c r="I113" s="11" t="str">
        <f t="shared" si="82"/>
        <v>Sales and customer service occupations</v>
      </c>
      <c r="J113" s="11">
        <v>1.379327921263497</v>
      </c>
      <c r="K113" s="11">
        <v>0.74352235857891791</v>
      </c>
      <c r="L113" s="11">
        <v>-0.635805562684579</v>
      </c>
      <c r="M113" s="11">
        <v>0.31337905297439561</v>
      </c>
      <c r="N113" s="11">
        <v>-0.32242650971018338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2.0368565470171855</v>
      </c>
      <c r="C114" s="11">
        <v>2.9761284545391016</v>
      </c>
      <c r="D114" s="11">
        <f t="shared" si="72"/>
        <v>0.93927190752191603</v>
      </c>
      <c r="E114" s="11">
        <v>1.4001975931695272</v>
      </c>
      <c r="F114" s="11">
        <f t="shared" si="73"/>
        <v>2.3394695006914432</v>
      </c>
      <c r="G114" s="200">
        <f t="shared" si="74"/>
        <v>3.5495927800281324E-2</v>
      </c>
      <c r="I114" s="11" t="str">
        <f t="shared" si="82"/>
        <v>Process, plant and machine operatives</v>
      </c>
      <c r="J114" s="11">
        <v>2.3108066441896846</v>
      </c>
      <c r="K114" s="11">
        <v>0.77190694301079965</v>
      </c>
      <c r="L114" s="11">
        <v>-1.538899701178885</v>
      </c>
      <c r="M114" s="11">
        <v>0.55083666858684199</v>
      </c>
      <c r="N114" s="11">
        <v>-0.98806303259204298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0.77058646805203701</v>
      </c>
      <c r="C115" s="11">
        <v>1.5323495560585225</v>
      </c>
      <c r="D115" s="11">
        <f t="shared" si="72"/>
        <v>0.76176308800648551</v>
      </c>
      <c r="E115" s="11">
        <v>0.63173300710951086</v>
      </c>
      <c r="F115" s="11">
        <f t="shared" si="73"/>
        <v>1.3934960951159963</v>
      </c>
      <c r="G115" s="200">
        <f t="shared" si="74"/>
        <v>4.0722728162213784E-2</v>
      </c>
      <c r="I115" s="11" t="str">
        <f t="shared" si="82"/>
        <v>Elementary occupations</v>
      </c>
      <c r="J115" s="11">
        <v>3.2752613550508229</v>
      </c>
      <c r="K115" s="11">
        <v>1.1893102541435345</v>
      </c>
      <c r="L115" s="11">
        <v>-2.0859511009072884</v>
      </c>
      <c r="M115" s="11">
        <v>0.62259828681068885</v>
      </c>
      <c r="N115" s="11">
        <v>-1.4633528140965997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0.34696508463082859</v>
      </c>
      <c r="C116" s="11">
        <v>0.9630436677151365</v>
      </c>
      <c r="D116" s="11">
        <f t="shared" ref="D116:D117" si="85">C116-B116</f>
        <v>0.61607858308430785</v>
      </c>
      <c r="E116" s="11">
        <v>0.37982019307028064</v>
      </c>
      <c r="F116" s="11">
        <f t="shared" ref="F116:F117" si="86">SUM(D116:E116)</f>
        <v>0.99589877615458855</v>
      </c>
      <c r="G116" s="200">
        <f t="shared" si="74"/>
        <v>5.0528945611169274E-2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0.42695106604007771</v>
      </c>
      <c r="C117" s="11">
        <v>0.78154908041253557</v>
      </c>
      <c r="D117" s="11">
        <f t="shared" si="85"/>
        <v>0.35459801437245786</v>
      </c>
      <c r="E117" s="11">
        <v>0.4410760318069662</v>
      </c>
      <c r="F117" s="11">
        <f t="shared" si="86"/>
        <v>0.79567404617942405</v>
      </c>
      <c r="G117" s="200">
        <f t="shared" si="74"/>
        <v>4.8440234076767563E-2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0.21322929927089115</v>
      </c>
      <c r="C118" s="11">
        <v>0.26772947323210133</v>
      </c>
      <c r="D118" s="11">
        <f t="shared" si="72"/>
        <v>5.450017396121018E-2</v>
      </c>
      <c r="E118" s="11">
        <v>0.14902644327093897</v>
      </c>
      <c r="F118" s="11">
        <f t="shared" si="73"/>
        <v>0.20352661723214915</v>
      </c>
      <c r="G118" s="200">
        <f t="shared" si="74"/>
        <v>3.5963752159288598E-2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1.5461753306636308</v>
      </c>
      <c r="C119" s="11">
        <v>2.5186440246788391</v>
      </c>
      <c r="D119" s="11">
        <f t="shared" ref="D119" si="87">C119-B119</f>
        <v>0.9724686940152083</v>
      </c>
      <c r="E119" s="11">
        <v>1.3703713844530365</v>
      </c>
      <c r="F119" s="11">
        <f t="shared" ref="F119" si="88">SUM(D119:E119)</f>
        <v>2.342840078468245</v>
      </c>
      <c r="G119" s="200">
        <f t="shared" si="74"/>
        <v>4.3215456777383476E-2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49.964526565921673</v>
      </c>
      <c r="C120" s="11">
        <f t="shared" ref="C120:F120" si="89">SUM(C94:C119)</f>
        <v>65.566836153378489</v>
      </c>
      <c r="D120" s="11">
        <f t="shared" si="89"/>
        <v>15.602309587456828</v>
      </c>
      <c r="E120" s="11">
        <f t="shared" si="89"/>
        <v>32.29500234427347</v>
      </c>
      <c r="F120" s="11">
        <f t="shared" si="89"/>
        <v>47.897311931730293</v>
      </c>
      <c r="G120" s="200">
        <f t="shared" si="74"/>
        <v>3.3796274487519318E-2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1.1141295592250311</v>
      </c>
      <c r="C123" s="11">
        <v>1.1555640844255632</v>
      </c>
      <c r="D123" s="11">
        <f>C123-B123</f>
        <v>4.1434525200532146E-2</v>
      </c>
      <c r="E123" s="11">
        <v>0.59458455765720786</v>
      </c>
      <c r="F123" s="11">
        <f>SUM(D123:E123)</f>
        <v>0.63601908285774</v>
      </c>
      <c r="G123" s="200">
        <f>IF(B123&gt;0,(1+(E123/B123))^(1/($C$6-$B$6))-1,0)</f>
        <v>2.892151229791784E-2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0.58449187856274765</v>
      </c>
      <c r="C124" s="11">
        <v>0.91517635052743063</v>
      </c>
      <c r="D124" s="11">
        <f t="shared" ref="D124:D139" si="92">C124-B124</f>
        <v>0.33068447196468298</v>
      </c>
      <c r="E124" s="11">
        <v>0.50088796150785986</v>
      </c>
      <c r="F124" s="11">
        <f t="shared" ref="F124:F131" si="93">SUM(D124:E124)</f>
        <v>0.83157243347254284</v>
      </c>
      <c r="G124" s="200">
        <f t="shared" ref="G124:G147" si="94">IF(B124&gt;0,(1+(E124/B124))^(1/($C$6-$B$6))-1,0)</f>
        <v>4.2125968159133942E-2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0.49200206358931914</v>
      </c>
      <c r="C125" s="11">
        <v>0.56573457260461579</v>
      </c>
      <c r="D125" s="11">
        <f t="shared" si="92"/>
        <v>7.3732509015296654E-2</v>
      </c>
      <c r="E125" s="11">
        <v>0.20561884064442065</v>
      </c>
      <c r="F125" s="11">
        <f t="shared" si="93"/>
        <v>0.27935134965971731</v>
      </c>
      <c r="G125" s="200">
        <f t="shared" si="94"/>
        <v>2.3552611675705437E-2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1.4721235313526781</v>
      </c>
      <c r="C126" s="11">
        <v>0.31991282553621675</v>
      </c>
      <c r="D126" s="11">
        <f t="shared" si="92"/>
        <v>-1.1522107058164615</v>
      </c>
      <c r="E126" s="11">
        <v>0.28346475420232109</v>
      </c>
      <c r="F126" s="11">
        <f t="shared" si="93"/>
        <v>-0.86874595161414037</v>
      </c>
      <c r="G126" s="200">
        <f t="shared" si="94"/>
        <v>1.1809053999020103E-2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0.22749241916103527</v>
      </c>
      <c r="C127" s="11">
        <v>0.11962004913630961</v>
      </c>
      <c r="D127" s="11">
        <f t="shared" si="92"/>
        <v>-0.10787237002472566</v>
      </c>
      <c r="E127" s="11">
        <v>3.7381613866429506E-2</v>
      </c>
      <c r="F127" s="11">
        <f t="shared" si="93"/>
        <v>-7.0490756158296156E-2</v>
      </c>
      <c r="G127" s="200">
        <f>IF(B127&gt;0,(1+(E127/B127))^(1/($C$6-$B$6))-1,0)</f>
        <v>1.0194106150955173E-2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0.58660539757068975</v>
      </c>
      <c r="C128" s="11">
        <v>0.59624966215892017</v>
      </c>
      <c r="D128" s="11">
        <f t="shared" si="92"/>
        <v>9.6442645882304223E-3</v>
      </c>
      <c r="E128" s="11">
        <v>0.2136863880821247</v>
      </c>
      <c r="F128" s="11">
        <f t="shared" si="93"/>
        <v>0.22333065267035512</v>
      </c>
      <c r="G128" s="200">
        <f t="shared" si="94"/>
        <v>2.0924172978857181E-2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0.23866531116551346</v>
      </c>
      <c r="C129" s="11">
        <v>0.33210304181011907</v>
      </c>
      <c r="D129" s="11">
        <f t="shared" si="92"/>
        <v>9.3437730644605616E-2</v>
      </c>
      <c r="E129" s="11">
        <v>0.13059552140960354</v>
      </c>
      <c r="F129" s="11">
        <f t="shared" si="93"/>
        <v>0.22403325205420915</v>
      </c>
      <c r="G129" s="200">
        <f t="shared" si="94"/>
        <v>2.9523496655731174E-2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0.75413179924238183</v>
      </c>
      <c r="C130" s="11">
        <v>0.37357390176429223</v>
      </c>
      <c r="D130" s="11">
        <f t="shared" si="92"/>
        <v>-0.3805578974780896</v>
      </c>
      <c r="E130" s="11">
        <v>0.23563189675403745</v>
      </c>
      <c r="F130" s="11">
        <f t="shared" si="93"/>
        <v>-0.14492600072405215</v>
      </c>
      <c r="G130" s="200">
        <f t="shared" si="94"/>
        <v>1.8291888797873801E-2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0.25888298767244045</v>
      </c>
      <c r="C131" s="11">
        <v>0.53467196201782985</v>
      </c>
      <c r="D131" s="11">
        <f t="shared" si="92"/>
        <v>0.2757889743453894</v>
      </c>
      <c r="E131" s="11">
        <v>0.1584055486582322</v>
      </c>
      <c r="F131" s="11">
        <f t="shared" si="93"/>
        <v>0.4341945230036216</v>
      </c>
      <c r="G131" s="200">
        <f t="shared" si="94"/>
        <v>3.2338670975704531E-2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0.19930712963681166</v>
      </c>
      <c r="C132" s="11">
        <v>0.23749674139523644</v>
      </c>
      <c r="D132" s="11">
        <f t="shared" si="92"/>
        <v>3.818961175842478E-2</v>
      </c>
      <c r="E132" s="11">
        <v>0.10232228635048243</v>
      </c>
      <c r="F132" s="11">
        <f t="shared" ref="F132:F133" si="95">SUM(D132:E132)</f>
        <v>0.14051189810890721</v>
      </c>
      <c r="G132" s="200">
        <f t="shared" si="94"/>
        <v>2.8008543334198555E-2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1.1566119504661154</v>
      </c>
      <c r="C133" s="11">
        <v>1.3366093398370313</v>
      </c>
      <c r="D133" s="11">
        <f t="shared" si="92"/>
        <v>0.17999738937091592</v>
      </c>
      <c r="E133" s="11">
        <v>0.60963682268362829</v>
      </c>
      <c r="F133" s="11">
        <f t="shared" si="95"/>
        <v>0.7896342120545442</v>
      </c>
      <c r="G133" s="200">
        <f t="shared" si="94"/>
        <v>2.8626273929102553E-2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1.9093761727432197</v>
      </c>
      <c r="C134" s="11">
        <v>2.3256658056997925</v>
      </c>
      <c r="D134" s="11">
        <f t="shared" si="92"/>
        <v>0.41628963295657284</v>
      </c>
      <c r="E134" s="11">
        <v>1.233042487145154</v>
      </c>
      <c r="F134" s="11">
        <f t="shared" ref="F134:F137" si="96">SUM(D134:E134)</f>
        <v>1.6493321201017268</v>
      </c>
      <c r="G134" s="200">
        <f t="shared" si="94"/>
        <v>3.3772169995056167E-2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0.36758455259328254</v>
      </c>
      <c r="C135" s="11">
        <v>0.62290198783206885</v>
      </c>
      <c r="D135" s="11">
        <f t="shared" si="92"/>
        <v>0.25531743523878631</v>
      </c>
      <c r="E135" s="11">
        <v>0.32529829481867722</v>
      </c>
      <c r="F135" s="11">
        <f t="shared" si="96"/>
        <v>0.58061573005746347</v>
      </c>
      <c r="G135" s="200">
        <f t="shared" si="94"/>
        <v>4.3166192759943378E-2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0.20297149701114806</v>
      </c>
      <c r="C136" s="11">
        <v>0.35091646786870379</v>
      </c>
      <c r="D136" s="11">
        <f t="shared" si="92"/>
        <v>0.14794497085755573</v>
      </c>
      <c r="E136" s="11">
        <v>0.20704485740727627</v>
      </c>
      <c r="F136" s="11">
        <f t="shared" si="96"/>
        <v>0.354989828264832</v>
      </c>
      <c r="G136" s="200">
        <f t="shared" si="94"/>
        <v>4.7991455262832217E-2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0.19192803215284437</v>
      </c>
      <c r="C137" s="11">
        <v>0.27490027280865004</v>
      </c>
      <c r="D137" s="11">
        <f t="shared" si="92"/>
        <v>8.2972240655805662E-2</v>
      </c>
      <c r="E137" s="11">
        <v>0.11521024847023698</v>
      </c>
      <c r="F137" s="11">
        <f t="shared" si="96"/>
        <v>0.19818248912604264</v>
      </c>
      <c r="G137" s="200">
        <f t="shared" si="94"/>
        <v>3.1841606798750588E-2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0.17562386805802199</v>
      </c>
      <c r="C138" s="11">
        <v>0.29274297920479381</v>
      </c>
      <c r="D138" s="11">
        <f t="shared" si="92"/>
        <v>0.11711911114677181</v>
      </c>
      <c r="E138" s="11">
        <v>0.14556319477963831</v>
      </c>
      <c r="F138" s="11">
        <f t="shared" ref="F138" si="97">SUM(D138:E138)</f>
        <v>0.26268230592641012</v>
      </c>
      <c r="G138" s="200">
        <f t="shared" si="94"/>
        <v>4.1066089242405734E-2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0.1699419878653266</v>
      </c>
      <c r="C139" s="11">
        <v>0.23119170187105728</v>
      </c>
      <c r="D139" s="11">
        <f t="shared" si="92"/>
        <v>6.1249714005730677E-2</v>
      </c>
      <c r="E139" s="11">
        <v>0.11472426139436021</v>
      </c>
      <c r="F139" s="11">
        <f t="shared" ref="F139" si="98">SUM(D139:E139)</f>
        <v>0.17597397540009088</v>
      </c>
      <c r="G139" s="200">
        <f t="shared" si="94"/>
        <v>3.4988884649420626E-2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1.6955823686607163</v>
      </c>
      <c r="C140" s="11">
        <v>1.8939709915270804</v>
      </c>
      <c r="D140" s="11">
        <f>C140-B140</f>
        <v>0.19838862286636405</v>
      </c>
      <c r="E140" s="11">
        <v>1.1215180135100566</v>
      </c>
      <c r="F140" s="11">
        <f>SUM(D140:E140)</f>
        <v>1.3199066363764207</v>
      </c>
      <c r="G140" s="200">
        <f t="shared" si="94"/>
        <v>3.442473165471549E-2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0.33921978472695802</v>
      </c>
      <c r="C141" s="11">
        <v>0.51669242454228692</v>
      </c>
      <c r="D141" s="11">
        <f t="shared" ref="D141:D147" si="99">C141-B141</f>
        <v>0.1774726398153289</v>
      </c>
      <c r="E141" s="11">
        <v>0.26869970943717536</v>
      </c>
      <c r="F141" s="11">
        <f t="shared" ref="F141:F142" si="100">SUM(D141:E141)</f>
        <v>0.44617234925250426</v>
      </c>
      <c r="G141" s="200">
        <f t="shared" si="94"/>
        <v>3.9659180961221452E-2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1.6596174038490261E-2</v>
      </c>
      <c r="C142" s="11">
        <v>2.2966409615522657E-2</v>
      </c>
      <c r="D142" s="11">
        <f t="shared" si="99"/>
        <v>6.370235577032396E-3</v>
      </c>
      <c r="E142" s="11">
        <v>1.1581569864907963E-2</v>
      </c>
      <c r="F142" s="11">
        <f t="shared" si="100"/>
        <v>1.7951805441940361E-2</v>
      </c>
      <c r="G142" s="200">
        <f t="shared" si="94"/>
        <v>3.5920790213473719E-2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0.67283621593935761</v>
      </c>
      <c r="C143" s="11">
        <v>0.87546578983967516</v>
      </c>
      <c r="D143" s="11">
        <f t="shared" si="99"/>
        <v>0.20262957390031755</v>
      </c>
      <c r="E143" s="11">
        <v>0.4380078270394524</v>
      </c>
      <c r="F143" s="11">
        <f t="shared" ref="F143:F144" si="101">SUM(D143:E143)</f>
        <v>0.64063740093976995</v>
      </c>
      <c r="G143" s="200">
        <f t="shared" si="94"/>
        <v>3.3989786008244316E-2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0.24691075535694021</v>
      </c>
      <c r="C144" s="11">
        <v>0.50042320190496969</v>
      </c>
      <c r="D144" s="11">
        <f t="shared" si="99"/>
        <v>0.25351244654802951</v>
      </c>
      <c r="E144" s="11">
        <v>0.21632925330684952</v>
      </c>
      <c r="F144" s="11">
        <f t="shared" si="101"/>
        <v>0.469841699854879</v>
      </c>
      <c r="G144" s="200">
        <f t="shared" si="94"/>
        <v>4.284013424192179E-2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0.16557537023537247</v>
      </c>
      <c r="C145" s="11">
        <v>0.38268693519102914</v>
      </c>
      <c r="D145" s="11">
        <f t="shared" si="99"/>
        <v>0.21711156495565667</v>
      </c>
      <c r="E145" s="11">
        <v>0.14974354887559918</v>
      </c>
      <c r="F145" s="11">
        <f t="shared" ref="F145:F146" si="102">SUM(D145:E145)</f>
        <v>0.36685511383125585</v>
      </c>
      <c r="G145" s="200">
        <f t="shared" si="94"/>
        <v>4.3879301503086277E-2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0.20156063362113458</v>
      </c>
      <c r="C146" s="11">
        <v>0.3336739146230232</v>
      </c>
      <c r="D146" s="11">
        <f t="shared" si="99"/>
        <v>0.13211328100188863</v>
      </c>
      <c r="E146" s="11">
        <v>0.1888401222217449</v>
      </c>
      <c r="F146" s="11">
        <f t="shared" si="102"/>
        <v>0.32095340322363353</v>
      </c>
      <c r="G146" s="200">
        <f t="shared" si="94"/>
        <v>4.5057843184396651E-2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0.12595222751404136</v>
      </c>
      <c r="C147" s="11">
        <v>0.17091683279937606</v>
      </c>
      <c r="D147" s="11">
        <f t="shared" si="99"/>
        <v>4.4964605285334691E-2</v>
      </c>
      <c r="E147" s="11">
        <v>9.2322132249984104E-2</v>
      </c>
      <c r="F147" s="11">
        <f t="shared" ref="F147" si="103">SUM(D147:E147)</f>
        <v>0.13728673753531878</v>
      </c>
      <c r="G147" s="200">
        <f t="shared" si="94"/>
        <v>3.7336815284513714E-2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0.78613413776769347</v>
      </c>
      <c r="C148" s="11">
        <v>1.3308707311454933</v>
      </c>
      <c r="D148" s="11">
        <f t="shared" ref="D148" si="104">C148-B148</f>
        <v>0.54473659337779978</v>
      </c>
      <c r="E148" s="11">
        <v>0.68500838724375734</v>
      </c>
      <c r="F148" s="11">
        <f t="shared" ref="F148" si="105">SUM(D148:E148)</f>
        <v>1.229744980621557</v>
      </c>
      <c r="G148" s="200">
        <f t="shared" ref="G148:G149" si="106">IF(B148&gt;0,(1+(E148/B148))^(1/($C$6-$B$6))-1,0)</f>
        <v>4.2662785100879619E-2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14.35223780592931</v>
      </c>
      <c r="C149" s="11">
        <f t="shared" ref="C149:F149" si="107">SUM(C123:C148)</f>
        <v>16.612698977687085</v>
      </c>
      <c r="D149" s="11">
        <f t="shared" si="107"/>
        <v>2.2604611717577767</v>
      </c>
      <c r="E149" s="11">
        <f t="shared" si="107"/>
        <v>8.3851500995812174</v>
      </c>
      <c r="F149" s="11">
        <f t="shared" si="107"/>
        <v>10.645611271338996</v>
      </c>
      <c r="G149" s="200">
        <f t="shared" si="106"/>
        <v>3.1148932771483562E-2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1.5546030211309008</v>
      </c>
      <c r="C152" s="11">
        <v>1.6843371427215581</v>
      </c>
      <c r="D152" s="11">
        <f>C152-B152</f>
        <v>0.12973412159065734</v>
      </c>
      <c r="E152" s="11">
        <v>0.84801732151636144</v>
      </c>
      <c r="F152" s="11">
        <f>SUM(D152:E152)</f>
        <v>0.97775144310701878</v>
      </c>
      <c r="G152" s="200">
        <f>IF(B152&gt;0,(1+(E152/B152))^(1/($C$6-$B$6))-1,0)</f>
        <v>2.944790983629253E-2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0.58436374419331771</v>
      </c>
      <c r="C153" s="11">
        <v>0.95613201807227099</v>
      </c>
      <c r="D153" s="11">
        <f t="shared" ref="D153:D168" si="110">C153-B153</f>
        <v>0.37176827387895328</v>
      </c>
      <c r="E153" s="11">
        <v>0.48967420190055677</v>
      </c>
      <c r="F153" s="11">
        <f t="shared" ref="F153:F160" si="111">SUM(D153:E153)</f>
        <v>0.86144247577951005</v>
      </c>
      <c r="G153" s="200">
        <f t="shared" ref="G153:G155" si="112">IF(B153&gt;0,(1+(E153/B153))^(1/($C$6-$B$6))-1,0)</f>
        <v>4.1411631893345735E-2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1.2944850879318908</v>
      </c>
      <c r="C154" s="11">
        <v>1.3961734501085439</v>
      </c>
      <c r="D154" s="11">
        <f t="shared" si="110"/>
        <v>0.10168836217665311</v>
      </c>
      <c r="E154" s="11">
        <v>0.48227591295393374</v>
      </c>
      <c r="F154" s="11">
        <f t="shared" si="111"/>
        <v>0.58396427513058691</v>
      </c>
      <c r="G154" s="200">
        <f t="shared" si="112"/>
        <v>2.133636979895992E-2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0.31699002015648658</v>
      </c>
      <c r="C155" s="11">
        <v>0.39781772626778794</v>
      </c>
      <c r="D155" s="11">
        <f t="shared" si="110"/>
        <v>8.0827706111301356E-2</v>
      </c>
      <c r="E155" s="11">
        <v>0.18203577520852429</v>
      </c>
      <c r="F155" s="11">
        <f t="shared" si="111"/>
        <v>0.26286348131982562</v>
      </c>
      <c r="G155" s="200">
        <f t="shared" si="112"/>
        <v>3.0714756390096243E-2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0.11162084893685051</v>
      </c>
      <c r="C156" s="11">
        <v>7.8415653393053716E-2</v>
      </c>
      <c r="D156" s="11">
        <f t="shared" si="110"/>
        <v>-3.3205195543796792E-2</v>
      </c>
      <c r="E156" s="11">
        <v>3.909171360180632E-2</v>
      </c>
      <c r="F156" s="11">
        <f t="shared" si="111"/>
        <v>5.886518058009528E-3</v>
      </c>
      <c r="G156" s="200">
        <f>IF(B156&gt;0,(1+(E156/B156))^(1/($C$6-$B$6))-1,0)</f>
        <v>2.0219473414336164E-2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0.95880603817286958</v>
      </c>
      <c r="C157" s="11">
        <v>1.2039141917234599</v>
      </c>
      <c r="D157" s="11">
        <f t="shared" si="110"/>
        <v>0.24510815355059035</v>
      </c>
      <c r="E157" s="11">
        <v>0.53091129203931575</v>
      </c>
      <c r="F157" s="11">
        <f t="shared" si="111"/>
        <v>0.7760194455899061</v>
      </c>
      <c r="G157" s="200">
        <f t="shared" ref="G157:G178" si="113">IF(B157&gt;0,(1+(E157/B157))^(1/($C$6-$B$6))-1,0)</f>
        <v>2.9812614444203023E-2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0.57097506776929197</v>
      </c>
      <c r="C158" s="11">
        <v>0.52203184004539904</v>
      </c>
      <c r="D158" s="11">
        <f t="shared" si="110"/>
        <v>-4.8943227723892924E-2</v>
      </c>
      <c r="E158" s="11">
        <v>0.19568494098974845</v>
      </c>
      <c r="F158" s="11">
        <f t="shared" si="111"/>
        <v>0.14674171326585553</v>
      </c>
      <c r="G158" s="200">
        <f t="shared" si="113"/>
        <v>1.9840788726252612E-2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0.23401504153121408</v>
      </c>
      <c r="C159" s="11">
        <v>0.26954385152229976</v>
      </c>
      <c r="D159" s="11">
        <f t="shared" si="110"/>
        <v>3.552880999108568E-2</v>
      </c>
      <c r="E159" s="11">
        <v>0.14360539443944947</v>
      </c>
      <c r="F159" s="11">
        <f t="shared" si="111"/>
        <v>0.17913420443053515</v>
      </c>
      <c r="G159" s="200">
        <f t="shared" si="113"/>
        <v>3.2414545050402532E-2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0.17930311166221014</v>
      </c>
      <c r="C160" s="11">
        <v>0.26655827530889992</v>
      </c>
      <c r="D160" s="11">
        <f t="shared" si="110"/>
        <v>8.7255163646689782E-2</v>
      </c>
      <c r="E160" s="11">
        <v>7.8577845062223789E-2</v>
      </c>
      <c r="F160" s="11">
        <f t="shared" si="111"/>
        <v>0.16583300870891357</v>
      </c>
      <c r="G160" s="200">
        <f t="shared" si="113"/>
        <v>2.4523905619074693E-2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0.2300067823331535</v>
      </c>
      <c r="C161" s="11">
        <v>0.20646507710657597</v>
      </c>
      <c r="D161" s="11">
        <f t="shared" si="110"/>
        <v>-2.3541705226577531E-2</v>
      </c>
      <c r="E161" s="11">
        <v>9.9516753132244312E-2</v>
      </c>
      <c r="F161" s="11">
        <f t="shared" ref="F161:F162" si="114">SUM(D161:E161)</f>
        <v>7.5975047905666782E-2</v>
      </c>
      <c r="G161" s="200">
        <f t="shared" si="113"/>
        <v>2.4258837310942249E-2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0.98366399936799753</v>
      </c>
      <c r="C162" s="11">
        <v>1.1153561465876976</v>
      </c>
      <c r="D162" s="11">
        <f t="shared" si="110"/>
        <v>0.13169214721970002</v>
      </c>
      <c r="E162" s="11">
        <v>0.49889306933418215</v>
      </c>
      <c r="F162" s="11">
        <f t="shared" si="114"/>
        <v>0.63058521655388211</v>
      </c>
      <c r="G162" s="200">
        <f t="shared" si="113"/>
        <v>2.7726707914762727E-2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1.7559612321861087</v>
      </c>
      <c r="C163" s="11">
        <v>2.1020392304183009</v>
      </c>
      <c r="D163" s="11">
        <f t="shared" si="110"/>
        <v>0.34607799823219221</v>
      </c>
      <c r="E163" s="11">
        <v>1.0419034979956046</v>
      </c>
      <c r="F163" s="11">
        <f t="shared" ref="F163:F166" si="115">SUM(D163:E163)</f>
        <v>1.3879814962277968</v>
      </c>
      <c r="G163" s="200">
        <f t="shared" si="113"/>
        <v>3.1543276412657306E-2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0.27079145929352982</v>
      </c>
      <c r="C164" s="11">
        <v>0.37024717933312273</v>
      </c>
      <c r="D164" s="11">
        <f t="shared" si="110"/>
        <v>9.945572003959291E-2</v>
      </c>
      <c r="E164" s="11">
        <v>0.20613847783561212</v>
      </c>
      <c r="F164" s="11">
        <f t="shared" si="115"/>
        <v>0.30559419787520503</v>
      </c>
      <c r="G164" s="200">
        <f t="shared" si="113"/>
        <v>3.8455700682339167E-2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0.34560660259687859</v>
      </c>
      <c r="C165" s="11">
        <v>0.53190602544460464</v>
      </c>
      <c r="D165" s="11">
        <f t="shared" si="110"/>
        <v>0.18629942284772605</v>
      </c>
      <c r="E165" s="11">
        <v>0.2903354637955281</v>
      </c>
      <c r="F165" s="11">
        <f t="shared" si="115"/>
        <v>0.47663488664325415</v>
      </c>
      <c r="G165" s="200">
        <f t="shared" si="113"/>
        <v>4.1491432055370314E-2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0.80245479388402186</v>
      </c>
      <c r="C166" s="11">
        <v>1.1351069287357534</v>
      </c>
      <c r="D166" s="11">
        <f t="shared" si="110"/>
        <v>0.33265213485173151</v>
      </c>
      <c r="E166" s="11">
        <v>0.48176091877962757</v>
      </c>
      <c r="F166" s="11">
        <f t="shared" si="115"/>
        <v>0.81441305363135907</v>
      </c>
      <c r="G166" s="200">
        <f t="shared" si="113"/>
        <v>3.18450701060915E-2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0.27502360880278004</v>
      </c>
      <c r="C167" s="11">
        <v>0.41537724912770507</v>
      </c>
      <c r="D167" s="11">
        <f t="shared" si="110"/>
        <v>0.14035364032492503</v>
      </c>
      <c r="E167" s="11">
        <v>0.20932503037239533</v>
      </c>
      <c r="F167" s="11">
        <f t="shared" ref="F167" si="116">SUM(D167:E167)</f>
        <v>0.34967867069732039</v>
      </c>
      <c r="G167" s="200">
        <f t="shared" si="113"/>
        <v>3.8450677066501848E-2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0.16421215961875885</v>
      </c>
      <c r="C168" s="11">
        <v>0.2344232129097433</v>
      </c>
      <c r="D168" s="11">
        <f t="shared" si="110"/>
        <v>7.0211053290984454E-2</v>
      </c>
      <c r="E168" s="11">
        <v>0.10898366402946973</v>
      </c>
      <c r="F168" s="11">
        <f t="shared" ref="F168" si="117">SUM(D168:E168)</f>
        <v>0.17919471732045417</v>
      </c>
      <c r="G168" s="200">
        <f t="shared" si="113"/>
        <v>3.4517677669881897E-2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0.97607694381002508</v>
      </c>
      <c r="C169" s="11">
        <v>1.2058665975071301</v>
      </c>
      <c r="D169" s="11">
        <f>C169-B169</f>
        <v>0.22978965369710502</v>
      </c>
      <c r="E169" s="11">
        <v>0.69772215057746223</v>
      </c>
      <c r="F169" s="11">
        <f>SUM(D169:E169)</f>
        <v>0.92751180427456725</v>
      </c>
      <c r="G169" s="200">
        <f t="shared" si="113"/>
        <v>3.6608148244855476E-2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0.44900744967299416</v>
      </c>
      <c r="C170" s="11">
        <v>0.71109377380822703</v>
      </c>
      <c r="D170" s="11">
        <f t="shared" ref="D170:D176" si="118">C170-B170</f>
        <v>0.26208632413523286</v>
      </c>
      <c r="E170" s="11">
        <v>0.36444114138663597</v>
      </c>
      <c r="F170" s="11">
        <f t="shared" ref="F170:F171" si="119">SUM(D170:E170)</f>
        <v>0.62652746552186889</v>
      </c>
      <c r="G170" s="200">
        <f t="shared" si="113"/>
        <v>4.0411405045852833E-2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1.3102846727768607E-2</v>
      </c>
      <c r="C171" s="11">
        <v>1.4255886566415906E-2</v>
      </c>
      <c r="D171" s="11">
        <f t="shared" si="118"/>
        <v>1.153039838647299E-3</v>
      </c>
      <c r="E171" s="11">
        <v>7.944247860646278E-3</v>
      </c>
      <c r="F171" s="11">
        <f t="shared" si="119"/>
        <v>9.0972876992935769E-3</v>
      </c>
      <c r="G171" s="200">
        <f t="shared" si="113"/>
        <v>3.2099971678492434E-2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0.53033324791479486</v>
      </c>
      <c r="C172" s="11">
        <v>0.64713751244248641</v>
      </c>
      <c r="D172" s="11">
        <f t="shared" si="118"/>
        <v>0.11680426452769155</v>
      </c>
      <c r="E172" s="11">
        <v>0.28129581444418372</v>
      </c>
      <c r="F172" s="11">
        <f t="shared" ref="F172:F173" si="120">SUM(D172:E172)</f>
        <v>0.39810007897187527</v>
      </c>
      <c r="G172" s="200">
        <f t="shared" si="113"/>
        <v>2.8775427056403791E-2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0.33734537782307522</v>
      </c>
      <c r="C173" s="11">
        <v>0.6026316213642352</v>
      </c>
      <c r="D173" s="11">
        <f t="shared" si="118"/>
        <v>0.26528624354115998</v>
      </c>
      <c r="E173" s="11">
        <v>0.24125871152906797</v>
      </c>
      <c r="F173" s="11">
        <f t="shared" si="120"/>
        <v>0.5065449550702279</v>
      </c>
      <c r="G173" s="200">
        <f t="shared" si="113"/>
        <v>3.6622065511909829E-2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0.35931379671296693</v>
      </c>
      <c r="C174" s="11">
        <v>0.75238325075197166</v>
      </c>
      <c r="D174" s="11">
        <f t="shared" si="118"/>
        <v>0.39306945403900473</v>
      </c>
      <c r="E174" s="11">
        <v>0.30509758514977597</v>
      </c>
      <c r="F174" s="11">
        <f t="shared" ref="F174:F175" si="121">SUM(D174:E174)</f>
        <v>0.69816703918878065</v>
      </c>
      <c r="G174" s="200">
        <f t="shared" si="113"/>
        <v>4.1831644908925991E-2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0.32496223645390271</v>
      </c>
      <c r="C175" s="11">
        <v>0.56602673018652172</v>
      </c>
      <c r="D175" s="11">
        <f t="shared" si="118"/>
        <v>0.24106449373261901</v>
      </c>
      <c r="E175" s="11">
        <v>0.33337580116521059</v>
      </c>
      <c r="F175" s="11">
        <f t="shared" si="121"/>
        <v>0.57444029489782955</v>
      </c>
      <c r="G175" s="200">
        <f t="shared" si="113"/>
        <v>4.8192553861801546E-2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0.15573848956507655</v>
      </c>
      <c r="C176" s="11">
        <v>0.19564741240081301</v>
      </c>
      <c r="D176" s="11">
        <f t="shared" si="118"/>
        <v>3.9908922835736466E-2</v>
      </c>
      <c r="E176" s="11">
        <v>9.2249355209893982E-2</v>
      </c>
      <c r="F176" s="11">
        <f t="shared" ref="F176" si="122">SUM(D176:E176)</f>
        <v>0.13215827804563046</v>
      </c>
      <c r="G176" s="200">
        <f t="shared" si="113"/>
        <v>3.1499358913288811E-2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0.68175395343822287</v>
      </c>
      <c r="C177" s="11">
        <v>1.0610317670016938</v>
      </c>
      <c r="D177" s="11">
        <f t="shared" ref="D177" si="123">C177-B177</f>
        <v>0.3792778135634709</v>
      </c>
      <c r="E177" s="11">
        <v>0.55076970744319886</v>
      </c>
      <c r="F177" s="11">
        <f t="shared" ref="F177" si="124">SUM(D177:E177)</f>
        <v>0.93004752100666976</v>
      </c>
      <c r="G177" s="200">
        <f t="shared" si="113"/>
        <v>4.0266245317449822E-2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14.460516961687087</v>
      </c>
      <c r="C178" s="11">
        <f t="shared" ref="C178:F178" si="125">SUM(C152:C177)</f>
        <v>18.641919750856268</v>
      </c>
      <c r="D178" s="11">
        <f t="shared" si="125"/>
        <v>4.1814027891691836</v>
      </c>
      <c r="E178" s="11">
        <f t="shared" si="125"/>
        <v>8.8008857877526587</v>
      </c>
      <c r="F178" s="11">
        <f t="shared" si="125"/>
        <v>12.982288576921844</v>
      </c>
      <c r="G178" s="200">
        <f t="shared" si="113"/>
        <v>3.2199090591584323E-2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4.3898187989100537</v>
      </c>
      <c r="C181" s="11">
        <v>3.7951113827282037</v>
      </c>
      <c r="D181" s="11">
        <f>C181-B181</f>
        <v>-0.59470741618184997</v>
      </c>
      <c r="E181" s="11">
        <v>1.578202987505738</v>
      </c>
      <c r="F181" s="11">
        <f>SUM(D181:E181)</f>
        <v>0.98349557132388798</v>
      </c>
      <c r="G181" s="200">
        <f>IF(B181&gt;0,(1+(E181/B181))^(1/($C$6-$B$6))-1,0)</f>
        <v>2.0686225179171513E-2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1.8795375143509021</v>
      </c>
      <c r="C182" s="11">
        <v>2.2046285360618798</v>
      </c>
      <c r="D182" s="11">
        <f t="shared" ref="D182:D197" si="128">C182-B182</f>
        <v>0.3250910217109777</v>
      </c>
      <c r="E182" s="11">
        <v>0.93680442446523349</v>
      </c>
      <c r="F182" s="11">
        <f t="shared" ref="F182:F189" si="129">SUM(D182:E182)</f>
        <v>1.2618954461762111</v>
      </c>
      <c r="G182" s="200">
        <f t="shared" ref="G182:G184" si="130">IF(B182&gt;0,(1+(E182/B182))^(1/($C$6-$B$6))-1,0)</f>
        <v>2.7327607064520532E-2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2.4024253872594059</v>
      </c>
      <c r="C183" s="11">
        <v>1.9563589787257298</v>
      </c>
      <c r="D183" s="11">
        <f t="shared" si="128"/>
        <v>-0.44606640853367607</v>
      </c>
      <c r="E183" s="11">
        <v>0.57422035160678098</v>
      </c>
      <c r="F183" s="11">
        <f t="shared" si="129"/>
        <v>0.1281539430731049</v>
      </c>
      <c r="G183" s="200">
        <f t="shared" si="130"/>
        <v>1.4390444395567359E-2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1.6040929210130195</v>
      </c>
      <c r="C184" s="11">
        <v>2.0038942050068975</v>
      </c>
      <c r="D184" s="11">
        <f t="shared" si="128"/>
        <v>0.39980128399387804</v>
      </c>
      <c r="E184" s="11">
        <v>0.96426341562453932</v>
      </c>
      <c r="F184" s="11">
        <f t="shared" si="129"/>
        <v>1.3640646996184174</v>
      </c>
      <c r="G184" s="200">
        <f t="shared" si="130"/>
        <v>3.1878072420498116E-2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0.69739200446655136</v>
      </c>
      <c r="C185" s="11">
        <v>0.6552954244954835</v>
      </c>
      <c r="D185" s="11">
        <f t="shared" si="128"/>
        <v>-4.209657997106786E-2</v>
      </c>
      <c r="E185" s="11">
        <v>0.24971024792022173</v>
      </c>
      <c r="F185" s="11">
        <f t="shared" si="129"/>
        <v>0.20761366794915387</v>
      </c>
      <c r="G185" s="200">
        <f>IF(B185&gt;0,(1+(E185/B185))^(1/($C$6-$B$6))-1,0)</f>
        <v>2.0613543336508666E-2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2.906041580422507</v>
      </c>
      <c r="C186" s="11">
        <v>3.0737026255051192</v>
      </c>
      <c r="D186" s="11">
        <f t="shared" si="128"/>
        <v>0.16766104508261215</v>
      </c>
      <c r="E186" s="11">
        <v>1.1590866707444705</v>
      </c>
      <c r="F186" s="11">
        <f t="shared" si="129"/>
        <v>1.3267477158270826</v>
      </c>
      <c r="G186" s="200">
        <f t="shared" ref="G186:G205" si="131">IF(B186&gt;0,(1+(E186/B186))^(1/($C$6-$B$6))-1,0)</f>
        <v>2.2629135252299593E-2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1.3277172622886082</v>
      </c>
      <c r="C187" s="11">
        <v>0.82893001457952398</v>
      </c>
      <c r="D187" s="11">
        <f t="shared" si="128"/>
        <v>-0.49878724770908422</v>
      </c>
      <c r="E187" s="11">
        <v>0.32622703662833313</v>
      </c>
      <c r="F187" s="11">
        <f t="shared" si="129"/>
        <v>-0.17256021108075109</v>
      </c>
      <c r="G187" s="200">
        <f t="shared" si="131"/>
        <v>1.4754576188197754E-2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1.2204555339518055</v>
      </c>
      <c r="C188" s="11">
        <v>1.5656325339942363</v>
      </c>
      <c r="D188" s="11">
        <f t="shared" si="128"/>
        <v>0.34517700004243079</v>
      </c>
      <c r="E188" s="11">
        <v>0.76309178185728588</v>
      </c>
      <c r="F188" s="11">
        <f t="shared" si="129"/>
        <v>1.1082687818997168</v>
      </c>
      <c r="G188" s="200">
        <f t="shared" si="131"/>
        <v>3.2907363735524386E-2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0.82467697839212406</v>
      </c>
      <c r="C189" s="11">
        <v>0.83307039164016339</v>
      </c>
      <c r="D189" s="11">
        <f t="shared" si="128"/>
        <v>8.3934132480393275E-3</v>
      </c>
      <c r="E189" s="11">
        <v>0.2028691220885164</v>
      </c>
      <c r="F189" s="11">
        <f t="shared" si="129"/>
        <v>0.21126253533655573</v>
      </c>
      <c r="G189" s="200">
        <f t="shared" si="131"/>
        <v>1.4770490893926569E-2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0.78048916741776941</v>
      </c>
      <c r="C190" s="11">
        <v>0.61282614423662896</v>
      </c>
      <c r="D190" s="11">
        <f t="shared" si="128"/>
        <v>-0.16766302318114046</v>
      </c>
      <c r="E190" s="11">
        <v>0.2337199110729431</v>
      </c>
      <c r="F190" s="11">
        <f t="shared" ref="F190:F191" si="132">SUM(D190:E190)</f>
        <v>6.605688789180264E-2</v>
      </c>
      <c r="G190" s="200">
        <f t="shared" si="131"/>
        <v>1.7616267471149527E-2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3.7015070158609764</v>
      </c>
      <c r="C191" s="11">
        <v>3.3474063978127879</v>
      </c>
      <c r="D191" s="11">
        <f t="shared" si="128"/>
        <v>-0.35410061804818849</v>
      </c>
      <c r="E191" s="11">
        <v>1.3803611628480006</v>
      </c>
      <c r="F191" s="11">
        <f t="shared" si="132"/>
        <v>1.0262605447998121</v>
      </c>
      <c r="G191" s="200">
        <f t="shared" si="131"/>
        <v>2.1354063834925219E-2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6.931018874258096</v>
      </c>
      <c r="C192" s="11">
        <v>5.7823371261658041</v>
      </c>
      <c r="D192" s="11">
        <f t="shared" si="128"/>
        <v>-1.148681748092292</v>
      </c>
      <c r="E192" s="11">
        <v>2.7709834926543899</v>
      </c>
      <c r="F192" s="11">
        <f t="shared" ref="F192:F195" si="133">SUM(D192:E192)</f>
        <v>1.622301744562098</v>
      </c>
      <c r="G192" s="200">
        <f t="shared" si="131"/>
        <v>2.2674953377337603E-2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1.4108502298497865</v>
      </c>
      <c r="C193" s="11">
        <v>0.9686366840604097</v>
      </c>
      <c r="D193" s="11">
        <f t="shared" si="128"/>
        <v>-0.44221354578937677</v>
      </c>
      <c r="E193" s="11">
        <v>0.71280238181170053</v>
      </c>
      <c r="F193" s="11">
        <f t="shared" si="133"/>
        <v>0.27058883602232375</v>
      </c>
      <c r="G193" s="200">
        <f t="shared" si="131"/>
        <v>2.7638036962791102E-2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0.62325977420865919</v>
      </c>
      <c r="C194" s="11">
        <v>0.61580968653558898</v>
      </c>
      <c r="D194" s="11">
        <f t="shared" si="128"/>
        <v>-7.4500876730702048E-3</v>
      </c>
      <c r="E194" s="11">
        <v>0.28915608265229292</v>
      </c>
      <c r="F194" s="11">
        <f t="shared" si="133"/>
        <v>0.28170599497922272</v>
      </c>
      <c r="G194" s="200">
        <f t="shared" si="131"/>
        <v>2.5734386803153875E-2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5.1434608998164641</v>
      </c>
      <c r="C195" s="11">
        <v>4.4430967573738283</v>
      </c>
      <c r="D195" s="11">
        <f t="shared" si="128"/>
        <v>-0.7003641424426359</v>
      </c>
      <c r="E195" s="11">
        <v>1.5807480012205437</v>
      </c>
      <c r="F195" s="11">
        <f t="shared" si="133"/>
        <v>0.88038385877790781</v>
      </c>
      <c r="G195" s="200">
        <f t="shared" si="131"/>
        <v>1.8026422968136169E-2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3.4910182942158285</v>
      </c>
      <c r="C196" s="11">
        <v>2.894782098613311</v>
      </c>
      <c r="D196" s="11">
        <f t="shared" si="128"/>
        <v>-0.5962361956025175</v>
      </c>
      <c r="E196" s="11">
        <v>1.1697205508462027</v>
      </c>
      <c r="F196" s="11">
        <f t="shared" ref="F196" si="134">SUM(D196:E196)</f>
        <v>0.57348435524368524</v>
      </c>
      <c r="G196" s="200">
        <f t="shared" si="131"/>
        <v>1.9452142532489836E-2</v>
      </c>
    </row>
    <row r="197" spans="1:14" x14ac:dyDescent="0.2">
      <c r="A197" t="str">
        <f t="shared" si="127"/>
        <v>54 Textiles, printing and other skilled trades</v>
      </c>
      <c r="B197" s="11">
        <v>1.5289673025413772</v>
      </c>
      <c r="C197" s="11">
        <v>1.6278220881069141</v>
      </c>
      <c r="D197" s="11">
        <f t="shared" si="128"/>
        <v>9.885478556553684E-2</v>
      </c>
      <c r="E197" s="11">
        <v>0.62030794708186565</v>
      </c>
      <c r="F197" s="11">
        <f t="shared" ref="F197" si="135">SUM(D197:E197)</f>
        <v>0.71916273264740249</v>
      </c>
      <c r="G197" s="200">
        <f t="shared" si="131"/>
        <v>2.2962207375989196E-2</v>
      </c>
    </row>
    <row r="198" spans="1:14" x14ac:dyDescent="0.2">
      <c r="A198" t="str">
        <f t="shared" si="127"/>
        <v>61 Caring personal service occupations</v>
      </c>
      <c r="B198" s="11">
        <v>8.4470445684552651</v>
      </c>
      <c r="C198" s="11">
        <v>12.333324230867515</v>
      </c>
      <c r="D198" s="11">
        <f>C198-B198</f>
        <v>3.8862796624122495</v>
      </c>
      <c r="E198" s="11">
        <v>5.9211778159103519</v>
      </c>
      <c r="F198" s="11">
        <f>SUM(D198:E198)</f>
        <v>9.8074574783226005</v>
      </c>
      <c r="G198" s="200">
        <f t="shared" si="131"/>
        <v>3.6048016719108622E-2</v>
      </c>
    </row>
    <row r="199" spans="1:14" x14ac:dyDescent="0.2">
      <c r="A199" t="str">
        <f t="shared" si="127"/>
        <v>62 Leisure, travel and related personal service occupations</v>
      </c>
      <c r="B199" s="11">
        <v>1.7023706384550519</v>
      </c>
      <c r="C199" s="11">
        <v>1.3990807377322116</v>
      </c>
      <c r="D199" s="11">
        <f t="shared" ref="D199:D205" si="136">C199-B199</f>
        <v>-0.30328990072284023</v>
      </c>
      <c r="E199" s="11">
        <v>0.68117643821925145</v>
      </c>
      <c r="F199" s="11">
        <f t="shared" ref="F199:F200" si="137">SUM(D199:E199)</f>
        <v>0.37788653749641121</v>
      </c>
      <c r="G199" s="200">
        <f t="shared" si="131"/>
        <v>2.2691487163909674E-2</v>
      </c>
    </row>
    <row r="200" spans="1:14" x14ac:dyDescent="0.2">
      <c r="A200" t="str">
        <f t="shared" si="127"/>
        <v>63 Community and civil enforcement occupations</v>
      </c>
      <c r="B200" s="11">
        <v>6.314877466160336E-2</v>
      </c>
      <c r="C200" s="11">
        <v>4.6259959938873871E-2</v>
      </c>
      <c r="D200" s="11">
        <f t="shared" si="136"/>
        <v>-1.6888814722729489E-2</v>
      </c>
      <c r="E200" s="11">
        <v>1.5690282444337886E-2</v>
      </c>
      <c r="F200" s="11">
        <f t="shared" si="137"/>
        <v>-1.1985322783916036E-3</v>
      </c>
      <c r="G200" s="200">
        <f t="shared" si="131"/>
        <v>1.4904316415562224E-2</v>
      </c>
    </row>
    <row r="201" spans="1:14" x14ac:dyDescent="0.2">
      <c r="A201" t="str">
        <f t="shared" si="127"/>
        <v>71 Sales occupations</v>
      </c>
      <c r="B201" s="11">
        <v>5.3878224743145049</v>
      </c>
      <c r="C201" s="11">
        <v>5.4933349964022504</v>
      </c>
      <c r="D201" s="11">
        <f t="shared" si="136"/>
        <v>0.10551252208774553</v>
      </c>
      <c r="E201" s="11">
        <v>2.4025060666674096</v>
      </c>
      <c r="F201" s="11">
        <f t="shared" ref="F201:F202" si="138">SUM(D201:E201)</f>
        <v>2.5080185887551552</v>
      </c>
      <c r="G201" s="200">
        <f t="shared" si="131"/>
        <v>2.4887429419745644E-2</v>
      </c>
    </row>
    <row r="202" spans="1:14" x14ac:dyDescent="0.2">
      <c r="A202" t="str">
        <f t="shared" si="127"/>
        <v>72 Customer service occupations</v>
      </c>
      <c r="B202" s="11">
        <v>1.4943337367858633</v>
      </c>
      <c r="C202" s="11">
        <v>2.2403069054288403</v>
      </c>
      <c r="D202" s="11">
        <f t="shared" si="136"/>
        <v>0.74597316864297691</v>
      </c>
      <c r="E202" s="11">
        <v>0.81296829942560533</v>
      </c>
      <c r="F202" s="11">
        <f t="shared" si="138"/>
        <v>1.5589414680685822</v>
      </c>
      <c r="G202" s="200">
        <f t="shared" si="131"/>
        <v>2.9383311654530786E-2</v>
      </c>
    </row>
    <row r="203" spans="1:14" x14ac:dyDescent="0.2">
      <c r="A203" t="str">
        <f t="shared" si="127"/>
        <v>81 Process, plant and machine operatives</v>
      </c>
      <c r="B203" s="11">
        <v>3.0271237966044109</v>
      </c>
      <c r="C203" s="11">
        <v>4.3665507354808044</v>
      </c>
      <c r="D203" s="11">
        <f t="shared" si="136"/>
        <v>1.3394269388763935</v>
      </c>
      <c r="E203" s="11">
        <v>1.427657477938991</v>
      </c>
      <c r="F203" s="11">
        <f t="shared" ref="F203:F204" si="139">SUM(D203:E203)</f>
        <v>2.7670844168153845</v>
      </c>
      <c r="G203" s="200">
        <f t="shared" si="131"/>
        <v>2.609226447625046E-2</v>
      </c>
    </row>
    <row r="204" spans="1:14" x14ac:dyDescent="0.2">
      <c r="A204" t="str">
        <f t="shared" si="127"/>
        <v>82 Transport and mobile machine drivers and operatives</v>
      </c>
      <c r="B204" s="11">
        <v>2.2820871471568207</v>
      </c>
      <c r="C204" s="11">
        <v>2.7125303383241266</v>
      </c>
      <c r="D204" s="11">
        <f t="shared" si="136"/>
        <v>0.43044319116730589</v>
      </c>
      <c r="E204" s="11">
        <v>1.2319713591734769</v>
      </c>
      <c r="F204" s="11">
        <f t="shared" si="139"/>
        <v>1.6624145503407828</v>
      </c>
      <c r="G204" s="200">
        <f t="shared" si="131"/>
        <v>2.9196856010959449E-2</v>
      </c>
    </row>
    <row r="205" spans="1:14" x14ac:dyDescent="0.2">
      <c r="A205" t="str">
        <f t="shared" si="127"/>
        <v>91 Elementary trades and related occupations</v>
      </c>
      <c r="B205" s="11">
        <v>0.93357411927986045</v>
      </c>
      <c r="C205" s="11">
        <v>0.93278608307489397</v>
      </c>
      <c r="D205" s="11">
        <f t="shared" si="136"/>
        <v>-7.8803620496648019E-4</v>
      </c>
      <c r="E205" s="11">
        <v>0.33031150913669033</v>
      </c>
      <c r="F205" s="11">
        <f t="shared" ref="F205" si="140">SUM(D205:E205)</f>
        <v>0.32952347293172385</v>
      </c>
      <c r="G205" s="200">
        <f t="shared" si="131"/>
        <v>2.040034818209957E-2</v>
      </c>
    </row>
    <row r="206" spans="1:14" x14ac:dyDescent="0.2">
      <c r="A206" t="str">
        <f t="shared" si="127"/>
        <v>92 Elementary administration and service occupations</v>
      </c>
      <c r="B206" s="11">
        <v>4.6177329878208573</v>
      </c>
      <c r="C206" s="11">
        <v>4.9028270868611576</v>
      </c>
      <c r="D206" s="11">
        <f t="shared" ref="D206" si="141">C206-B206</f>
        <v>0.28509409904030036</v>
      </c>
      <c r="E206" s="11">
        <v>2.2548423181859052</v>
      </c>
      <c r="F206" s="11">
        <f t="shared" ref="F206" si="142">SUM(D206:E206)</f>
        <v>2.5399364172262056</v>
      </c>
      <c r="G206" s="200">
        <f t="shared" ref="G206:G207" si="143">IF(B206&gt;0,(1+(E206/B206))^(1/($C$6-$B$6))-1,0)</f>
        <v>2.6863489621054226E-2</v>
      </c>
    </row>
    <row r="207" spans="1:14" x14ac:dyDescent="0.2">
      <c r="A207" t="str">
        <f t="shared" si="127"/>
        <v>All occupations</v>
      </c>
      <c r="B207" s="11">
        <f>SUM(B181:B206)</f>
        <v>68.81796778275816</v>
      </c>
      <c r="C207" s="11">
        <f t="shared" ref="C207:F207" si="144">SUM(C181:C206)</f>
        <v>71.636342149753176</v>
      </c>
      <c r="D207" s="11">
        <f t="shared" si="144"/>
        <v>2.8183743669950108</v>
      </c>
      <c r="E207" s="11">
        <f t="shared" si="144"/>
        <v>30.590577135731078</v>
      </c>
      <c r="F207" s="11">
        <f t="shared" si="144"/>
        <v>33.40895150272609</v>
      </c>
      <c r="G207" s="200">
        <f t="shared" si="143"/>
        <v>2.4821256653514423E-2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3.0321756524686556</v>
      </c>
      <c r="C210" s="11">
        <v>1.6457821868479023</v>
      </c>
      <c r="D210" s="11">
        <f>C210-B210</f>
        <v>-1.3863934656207533</v>
      </c>
      <c r="E210" s="11">
        <v>0.92477100737611972</v>
      </c>
      <c r="F210" s="11">
        <f>SUM(D210:E210)</f>
        <v>-0.46162245824463355</v>
      </c>
      <c r="G210" s="200">
        <f>IF(B210&gt;0,(1+(E210/B210))^(1/($C$6-$B$6))-1,0)</f>
        <v>1.790455078642772E-2</v>
      </c>
    </row>
    <row r="211" spans="1:7" x14ac:dyDescent="0.2">
      <c r="A211" t="str">
        <f t="shared" si="146"/>
        <v>12 Other managers and proprietors</v>
      </c>
      <c r="B211" s="11">
        <v>1.839988435029587</v>
      </c>
      <c r="C211" s="11">
        <v>1.6604248525574512</v>
      </c>
      <c r="D211" s="11">
        <f t="shared" ref="D211:D226" si="147">C211-B211</f>
        <v>-0.17956358247213577</v>
      </c>
      <c r="E211" s="11">
        <v>0.9674284984984296</v>
      </c>
      <c r="F211" s="11">
        <f t="shared" ref="F211:F218" si="148">SUM(D211:E211)</f>
        <v>0.78786491602629383</v>
      </c>
      <c r="G211" s="200">
        <f t="shared" ref="G211:G213" si="149">IF(B211&gt;0,(1+(E211/B211))^(1/($C$6-$B$6))-1,0)</f>
        <v>2.8567477428561361E-2</v>
      </c>
    </row>
    <row r="212" spans="1:7" x14ac:dyDescent="0.2">
      <c r="A212" t="str">
        <f t="shared" si="146"/>
        <v>21 Science, research, engineering and technology professionals</v>
      </c>
      <c r="B212" s="11">
        <v>1.4800968460282469</v>
      </c>
      <c r="C212" s="11">
        <v>0.95616437111986774</v>
      </c>
      <c r="D212" s="11">
        <f t="shared" si="147"/>
        <v>-0.52393247490837913</v>
      </c>
      <c r="E212" s="11">
        <v>0.38047616407244689</v>
      </c>
      <c r="F212" s="11">
        <f t="shared" si="148"/>
        <v>-0.14345631083593224</v>
      </c>
      <c r="G212" s="200">
        <f t="shared" si="149"/>
        <v>1.5368701462426415E-2</v>
      </c>
    </row>
    <row r="213" spans="1:7" x14ac:dyDescent="0.2">
      <c r="A213" t="str">
        <f t="shared" si="146"/>
        <v>22 Health professionals</v>
      </c>
      <c r="B213" s="11">
        <v>1.0724746421737905</v>
      </c>
      <c r="C213" s="11">
        <v>0.67493445934268981</v>
      </c>
      <c r="D213" s="11">
        <f t="shared" si="147"/>
        <v>-0.39754018283110071</v>
      </c>
      <c r="E213" s="11">
        <v>0.3964452905531613</v>
      </c>
      <c r="F213" s="11">
        <f t="shared" si="148"/>
        <v>-1.0948922779394077E-3</v>
      </c>
      <c r="G213" s="200">
        <f t="shared" si="149"/>
        <v>2.1192005222478327E-2</v>
      </c>
    </row>
    <row r="214" spans="1:7" x14ac:dyDescent="0.2">
      <c r="A214" t="str">
        <f t="shared" si="146"/>
        <v>23 Teaching and other educational professionals</v>
      </c>
      <c r="B214" s="11">
        <v>0.51688967434513655</v>
      </c>
      <c r="C214" s="11">
        <v>0.28456706234420542</v>
      </c>
      <c r="D214" s="11">
        <f t="shared" si="147"/>
        <v>-0.23232261200093113</v>
      </c>
      <c r="E214" s="11">
        <v>0.17473094631463193</v>
      </c>
      <c r="F214" s="11">
        <f t="shared" si="148"/>
        <v>-5.7591665686299198E-2</v>
      </c>
      <c r="G214" s="200">
        <f>IF(B214&gt;0,(1+(E214/B214))^(1/($C$6-$B$6))-1,0)</f>
        <v>1.9603548931818482E-2</v>
      </c>
    </row>
    <row r="215" spans="1:7" x14ac:dyDescent="0.2">
      <c r="A215" t="str">
        <f t="shared" si="146"/>
        <v>24 Business, media and public service professionals</v>
      </c>
      <c r="B215" s="11">
        <v>1.7932722966133106</v>
      </c>
      <c r="C215" s="11">
        <v>1.1548148489687671</v>
      </c>
      <c r="D215" s="11">
        <f t="shared" si="147"/>
        <v>-0.63845744764454349</v>
      </c>
      <c r="E215" s="11">
        <v>0.55477299087889809</v>
      </c>
      <c r="F215" s="11">
        <f t="shared" si="148"/>
        <v>-8.3684456765645399E-2</v>
      </c>
      <c r="G215" s="200">
        <f t="shared" ref="G215:G234" si="150">IF(B215&gt;0,(1+(E215/B215))^(1/($C$6-$B$6))-1,0)</f>
        <v>1.813183057432588E-2</v>
      </c>
    </row>
    <row r="216" spans="1:7" x14ac:dyDescent="0.2">
      <c r="A216" t="str">
        <f t="shared" si="146"/>
        <v>31 Science, engineering and technology associate professionals</v>
      </c>
      <c r="B216" s="11">
        <v>0.9088740236888263</v>
      </c>
      <c r="C216" s="11">
        <v>0.5646793826242843</v>
      </c>
      <c r="D216" s="11">
        <f t="shared" si="147"/>
        <v>-0.34419464106454201</v>
      </c>
      <c r="E216" s="11">
        <v>0.23610355934224103</v>
      </c>
      <c r="F216" s="11">
        <f t="shared" si="148"/>
        <v>-0.10809108172230097</v>
      </c>
      <c r="G216" s="200">
        <f t="shared" si="150"/>
        <v>1.5514712014631282E-2</v>
      </c>
    </row>
    <row r="217" spans="1:7" x14ac:dyDescent="0.2">
      <c r="A217" t="str">
        <f t="shared" si="146"/>
        <v>32 Health and social care associate professionals</v>
      </c>
      <c r="B217" s="11">
        <v>0.89247974221769355</v>
      </c>
      <c r="C217" s="11">
        <v>0.55568239238180273</v>
      </c>
      <c r="D217" s="11">
        <f t="shared" si="147"/>
        <v>-0.33679734983589082</v>
      </c>
      <c r="E217" s="11">
        <v>0.35394707640339046</v>
      </c>
      <c r="F217" s="11">
        <f t="shared" si="148"/>
        <v>1.7149726567499635E-2</v>
      </c>
      <c r="G217" s="200">
        <f t="shared" si="150"/>
        <v>2.2518626174655498E-2</v>
      </c>
    </row>
    <row r="218" spans="1:7" x14ac:dyDescent="0.2">
      <c r="A218" t="str">
        <f t="shared" si="146"/>
        <v>33 Protective service occupations</v>
      </c>
      <c r="B218" s="11">
        <v>0.86506714189087108</v>
      </c>
      <c r="C218" s="11">
        <v>0.61779837269686466</v>
      </c>
      <c r="D218" s="11">
        <f t="shared" si="147"/>
        <v>-0.24726876919400642</v>
      </c>
      <c r="E218" s="11">
        <v>0.22241341356572564</v>
      </c>
      <c r="F218" s="11">
        <f t="shared" si="148"/>
        <v>-2.4855355628280784E-2</v>
      </c>
      <c r="G218" s="200">
        <f t="shared" si="150"/>
        <v>1.5371055094762331E-2</v>
      </c>
    </row>
    <row r="219" spans="1:7" x14ac:dyDescent="0.2">
      <c r="A219" t="str">
        <f t="shared" si="146"/>
        <v>34 Culture, media and sports occupations</v>
      </c>
      <c r="B219" s="11">
        <v>0.30532507914740442</v>
      </c>
      <c r="C219" s="11">
        <v>0.10891151522372711</v>
      </c>
      <c r="D219" s="11">
        <f t="shared" si="147"/>
        <v>-0.19641356392367731</v>
      </c>
      <c r="E219" s="11">
        <v>5.8920201953961429E-2</v>
      </c>
      <c r="F219" s="11">
        <f t="shared" ref="F219:F220" si="151">SUM(D219:E219)</f>
        <v>-0.1374933619697159</v>
      </c>
      <c r="G219" s="200">
        <f t="shared" si="150"/>
        <v>1.1832823625636646E-2</v>
      </c>
    </row>
    <row r="220" spans="1:7" x14ac:dyDescent="0.2">
      <c r="A220" t="str">
        <f t="shared" si="146"/>
        <v>35 Business and public service associate professionals</v>
      </c>
      <c r="B220" s="11">
        <v>2.651063513957725</v>
      </c>
      <c r="C220" s="11">
        <v>1.582543298730718</v>
      </c>
      <c r="D220" s="11">
        <f t="shared" si="147"/>
        <v>-1.068520215227007</v>
      </c>
      <c r="E220" s="11">
        <v>0.76592888690989847</v>
      </c>
      <c r="F220" s="11">
        <f t="shared" si="151"/>
        <v>-0.30259132831710855</v>
      </c>
      <c r="G220" s="200">
        <f t="shared" si="150"/>
        <v>1.7063944712591761E-2</v>
      </c>
    </row>
    <row r="221" spans="1:7" x14ac:dyDescent="0.2">
      <c r="A221" t="str">
        <f t="shared" si="146"/>
        <v>41 Administrative occupations</v>
      </c>
      <c r="B221" s="11">
        <v>7.2921939974611556</v>
      </c>
      <c r="C221" s="11">
        <v>3.9377882359968508</v>
      </c>
      <c r="D221" s="11">
        <f t="shared" si="147"/>
        <v>-3.3544057614643048</v>
      </c>
      <c r="E221" s="11">
        <v>2.2047061139264454</v>
      </c>
      <c r="F221" s="11">
        <f t="shared" ref="F221:F224" si="152">SUM(D221:E221)</f>
        <v>-1.1496996475378594</v>
      </c>
      <c r="G221" s="200">
        <f t="shared" si="150"/>
        <v>1.776671530138918E-2</v>
      </c>
    </row>
    <row r="222" spans="1:7" x14ac:dyDescent="0.2">
      <c r="A222" t="str">
        <f t="shared" si="146"/>
        <v>42 Secretarial and related occupations</v>
      </c>
      <c r="B222" s="11">
        <v>1.4560705976532551</v>
      </c>
      <c r="C222" s="11">
        <v>0.34203953479021543</v>
      </c>
      <c r="D222" s="11">
        <f t="shared" si="147"/>
        <v>-1.1140310628630397</v>
      </c>
      <c r="E222" s="11">
        <v>0.42242767930769221</v>
      </c>
      <c r="F222" s="11">
        <f t="shared" si="152"/>
        <v>-0.69160338355534745</v>
      </c>
      <c r="G222" s="200">
        <f t="shared" si="150"/>
        <v>1.7127097467904973E-2</v>
      </c>
    </row>
    <row r="223" spans="1:7" x14ac:dyDescent="0.2">
      <c r="A223" t="str">
        <f t="shared" si="146"/>
        <v>51 Skilled agricultural and related trades</v>
      </c>
      <c r="B223" s="11">
        <v>0.88228337797281953</v>
      </c>
      <c r="C223" s="11">
        <v>0.67563606476796756</v>
      </c>
      <c r="D223" s="11">
        <f t="shared" si="147"/>
        <v>-0.20664731320485197</v>
      </c>
      <c r="E223" s="11">
        <v>0.39375807889246939</v>
      </c>
      <c r="F223" s="11">
        <f t="shared" si="152"/>
        <v>0.18711076568761742</v>
      </c>
      <c r="G223" s="200">
        <f t="shared" si="150"/>
        <v>2.4905394789199509E-2</v>
      </c>
    </row>
    <row r="224" spans="1:7" x14ac:dyDescent="0.2">
      <c r="A224" t="str">
        <f t="shared" si="146"/>
        <v>52 Skilled metal, electrical and electronic trades</v>
      </c>
      <c r="B224" s="11">
        <v>2.5209460544918891</v>
      </c>
      <c r="C224" s="11">
        <v>1.6080021749323572</v>
      </c>
      <c r="D224" s="11">
        <f t="shared" si="147"/>
        <v>-0.91294387955953193</v>
      </c>
      <c r="E224" s="11">
        <v>0.70480120603842744</v>
      </c>
      <c r="F224" s="11">
        <f t="shared" si="152"/>
        <v>-0.20814267352110449</v>
      </c>
      <c r="G224" s="200">
        <f t="shared" si="150"/>
        <v>1.657116232152811E-2</v>
      </c>
    </row>
    <row r="225" spans="1:7" x14ac:dyDescent="0.2">
      <c r="A225" t="str">
        <f t="shared" si="146"/>
        <v>53 Skilled construction and building trades</v>
      </c>
      <c r="B225" s="11">
        <v>2.9633072446353261</v>
      </c>
      <c r="C225" s="11">
        <v>2.5267482350456563</v>
      </c>
      <c r="D225" s="11">
        <f t="shared" si="147"/>
        <v>-0.43655900958966987</v>
      </c>
      <c r="E225" s="11">
        <v>1.1959485637884983</v>
      </c>
      <c r="F225" s="11">
        <f t="shared" ref="F225" si="153">SUM(D225:E225)</f>
        <v>0.75938955419882848</v>
      </c>
      <c r="G225" s="200">
        <f t="shared" si="150"/>
        <v>2.2859374755805684E-2</v>
      </c>
    </row>
    <row r="226" spans="1:7" x14ac:dyDescent="0.2">
      <c r="A226" t="str">
        <f t="shared" si="146"/>
        <v>54 Textiles, printing and other skilled trades</v>
      </c>
      <c r="B226" s="11">
        <v>1.5197763024980313</v>
      </c>
      <c r="C226" s="11">
        <v>0.92739855859022235</v>
      </c>
      <c r="D226" s="11">
        <f t="shared" si="147"/>
        <v>-0.59237774390780895</v>
      </c>
      <c r="E226" s="11">
        <v>0.44671058889535059</v>
      </c>
      <c r="F226" s="11">
        <f t="shared" ref="F226" si="154">SUM(D226:E226)</f>
        <v>-0.14566715501245836</v>
      </c>
      <c r="G226" s="200">
        <f t="shared" si="150"/>
        <v>1.7327441022154E-2</v>
      </c>
    </row>
    <row r="227" spans="1:7" x14ac:dyDescent="0.2">
      <c r="A227" t="str">
        <f t="shared" si="146"/>
        <v>61 Caring personal service occupations</v>
      </c>
      <c r="B227" s="11">
        <v>5.9637175052515836</v>
      </c>
      <c r="C227" s="11">
        <v>4.19101474096834</v>
      </c>
      <c r="D227" s="11">
        <f>C227-B227</f>
        <v>-1.7727027642832436</v>
      </c>
      <c r="E227" s="11">
        <v>2.5672808783580514</v>
      </c>
      <c r="F227" s="11">
        <f>SUM(D227:E227)</f>
        <v>0.79457811407480783</v>
      </c>
      <c r="G227" s="200">
        <f t="shared" si="150"/>
        <v>2.4154599492792084E-2</v>
      </c>
    </row>
    <row r="228" spans="1:7" x14ac:dyDescent="0.2">
      <c r="A228" t="str">
        <f t="shared" si="146"/>
        <v>62 Leisure, travel and related personal service occupations</v>
      </c>
      <c r="B228" s="11">
        <v>1.7721146202221987</v>
      </c>
      <c r="C228" s="11">
        <v>1.075802458495265</v>
      </c>
      <c r="D228" s="11">
        <f t="shared" ref="D228:D234" si="155">C228-B228</f>
        <v>-0.69631216172693366</v>
      </c>
      <c r="E228" s="11">
        <v>0.63474571620503506</v>
      </c>
      <c r="F228" s="11">
        <f t="shared" ref="F228:F229" si="156">SUM(D228:E228)</f>
        <v>-6.1566445521898605E-2</v>
      </c>
      <c r="G228" s="200">
        <f t="shared" si="150"/>
        <v>2.0619681051877281E-2</v>
      </c>
    </row>
    <row r="229" spans="1:7" x14ac:dyDescent="0.2">
      <c r="A229" t="str">
        <f t="shared" si="146"/>
        <v>63 Community and civil enforcement occupations</v>
      </c>
      <c r="B229" s="11">
        <v>8.7255358441035311E-2</v>
      </c>
      <c r="C229" s="11">
        <v>5.3864295208333704E-2</v>
      </c>
      <c r="D229" s="11">
        <f t="shared" si="155"/>
        <v>-3.3391063232701607E-2</v>
      </c>
      <c r="E229" s="11">
        <v>2.5273999005353646E-2</v>
      </c>
      <c r="F229" s="11">
        <f t="shared" si="156"/>
        <v>-8.1170642273479601E-3</v>
      </c>
      <c r="G229" s="200">
        <f t="shared" si="150"/>
        <v>1.7102953591202619E-2</v>
      </c>
    </row>
    <row r="230" spans="1:7" x14ac:dyDescent="0.2">
      <c r="A230" t="str">
        <f t="shared" si="146"/>
        <v>71 Sales occupations</v>
      </c>
      <c r="B230" s="11">
        <v>5.0205721613000707</v>
      </c>
      <c r="C230" s="11">
        <v>3.0079912999930425</v>
      </c>
      <c r="D230" s="11">
        <f t="shared" si="155"/>
        <v>-2.0125808613070282</v>
      </c>
      <c r="E230" s="11">
        <v>1.7743677523840169</v>
      </c>
      <c r="F230" s="11">
        <f t="shared" ref="F230:F231" si="157">SUM(D230:E230)</f>
        <v>-0.23821310892301129</v>
      </c>
      <c r="G230" s="200">
        <f t="shared" si="150"/>
        <v>2.0380523606510215E-2</v>
      </c>
    </row>
    <row r="231" spans="1:7" x14ac:dyDescent="0.2">
      <c r="A231" t="str">
        <f t="shared" si="146"/>
        <v>72 Customer service occupations</v>
      </c>
      <c r="B231" s="11">
        <v>1.3549906216443786</v>
      </c>
      <c r="C231" s="11">
        <v>1.3823334233223012</v>
      </c>
      <c r="D231" s="11">
        <f t="shared" si="155"/>
        <v>2.734280167792269E-2</v>
      </c>
      <c r="E231" s="11">
        <v>0.67045912496911053</v>
      </c>
      <c r="F231" s="11">
        <f t="shared" si="157"/>
        <v>0.69780192664703322</v>
      </c>
      <c r="G231" s="200">
        <f t="shared" si="150"/>
        <v>2.7162160749672815E-2</v>
      </c>
    </row>
    <row r="232" spans="1:7" x14ac:dyDescent="0.2">
      <c r="A232" t="str">
        <f t="shared" si="146"/>
        <v>81 Process, plant and machine operatives</v>
      </c>
      <c r="B232" s="11">
        <v>3.553455508520174</v>
      </c>
      <c r="C232" s="11">
        <v>3.6711478329652527</v>
      </c>
      <c r="D232" s="11">
        <f t="shared" si="155"/>
        <v>0.11769232444507871</v>
      </c>
      <c r="E232" s="11">
        <v>1.5782281184603302</v>
      </c>
      <c r="F232" s="11">
        <f t="shared" ref="F232:F233" si="158">SUM(D232:E232)</f>
        <v>1.6959204429054089</v>
      </c>
      <c r="G232" s="200">
        <f t="shared" si="150"/>
        <v>2.4803498740676E-2</v>
      </c>
    </row>
    <row r="233" spans="1:7" x14ac:dyDescent="0.2">
      <c r="A233" t="str">
        <f t="shared" si="146"/>
        <v>82 Transport and mobile machine drivers and operatives</v>
      </c>
      <c r="B233" s="11">
        <v>3.0200481347289094</v>
      </c>
      <c r="C233" s="11">
        <v>2.8710128352629711</v>
      </c>
      <c r="D233" s="11">
        <f t="shared" si="155"/>
        <v>-0.1490352994659383</v>
      </c>
      <c r="E233" s="11">
        <v>1.5731481641372838</v>
      </c>
      <c r="F233" s="11">
        <f t="shared" si="158"/>
        <v>1.4241128646713455</v>
      </c>
      <c r="G233" s="200">
        <f t="shared" si="150"/>
        <v>2.8347924999000185E-2</v>
      </c>
    </row>
    <row r="234" spans="1:7" x14ac:dyDescent="0.2">
      <c r="A234" t="str">
        <f t="shared" si="146"/>
        <v>91 Elementary trades and related occupations</v>
      </c>
      <c r="B234" s="11">
        <v>1.4234673184964486</v>
      </c>
      <c r="C234" s="11">
        <v>0.92740111070795384</v>
      </c>
      <c r="D234" s="11">
        <f t="shared" si="155"/>
        <v>-0.49606620778849475</v>
      </c>
      <c r="E234" s="11">
        <v>0.40807355971455028</v>
      </c>
      <c r="F234" s="11">
        <f t="shared" ref="F234" si="159">SUM(D234:E234)</f>
        <v>-8.7992648073944468E-2</v>
      </c>
      <c r="G234" s="200">
        <f t="shared" si="150"/>
        <v>1.6946113824907183E-2</v>
      </c>
    </row>
    <row r="235" spans="1:7" x14ac:dyDescent="0.2">
      <c r="A235" t="str">
        <f t="shared" si="146"/>
        <v>92 Elementary administration and service occupations</v>
      </c>
      <c r="B235" s="11">
        <v>7.395097132967015</v>
      </c>
      <c r="C235" s="11">
        <v>5.7265401637949624</v>
      </c>
      <c r="D235" s="11">
        <f t="shared" ref="D235" si="160">C235-B235</f>
        <v>-1.6685569691720525</v>
      </c>
      <c r="E235" s="11">
        <v>3.0787064719279753</v>
      </c>
      <c r="F235" s="11">
        <f t="shared" ref="F235" si="161">SUM(D235:E235)</f>
        <v>1.4101495027559228</v>
      </c>
      <c r="G235" s="200">
        <f t="shared" ref="G235:G236" si="162">IF(B235&gt;0,(1+(E235/B235))^(1/($C$6-$B$6))-1,0)</f>
        <v>2.3475308165147979E-2</v>
      </c>
    </row>
    <row r="236" spans="1:7" x14ac:dyDescent="0.2">
      <c r="A236" t="str">
        <f t="shared" si="146"/>
        <v>All occupations</v>
      </c>
      <c r="B236" s="11">
        <f>SUM(B210:B235)</f>
        <v>61.583002983845539</v>
      </c>
      <c r="C236" s="11">
        <f t="shared" ref="C236:F236" si="163">SUM(C210:C235)</f>
        <v>42.731023707679981</v>
      </c>
      <c r="D236" s="11">
        <f t="shared" si="163"/>
        <v>-18.851979276165569</v>
      </c>
      <c r="E236" s="11">
        <f t="shared" si="163"/>
        <v>22.714574051879495</v>
      </c>
      <c r="F236" s="11">
        <f t="shared" si="163"/>
        <v>3.8625947757139287</v>
      </c>
      <c r="G236" s="200">
        <f t="shared" si="162"/>
        <v>2.1151740574736344E-2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2.0011898354492099</v>
      </c>
      <c r="C239" s="11">
        <v>1.2365506671332167</v>
      </c>
      <c r="D239" s="11">
        <f>C239-B239</f>
        <v>-0.76463916831599321</v>
      </c>
      <c r="E239" s="11">
        <v>0.64525419271611606</v>
      </c>
      <c r="F239" s="11">
        <f>SUM(D239:E239)</f>
        <v>-0.11938497559987715</v>
      </c>
      <c r="G239" s="200">
        <f>IF(B239&gt;0,(1+(E239/B239))^(1/($C$6-$B$6))-1,0)</f>
        <v>1.8806315185408318E-2</v>
      </c>
    </row>
    <row r="240" spans="1:7" x14ac:dyDescent="0.2">
      <c r="A240" t="str">
        <f t="shared" si="165"/>
        <v>12 Other managers and proprietors</v>
      </c>
      <c r="B240" s="11">
        <v>1.0768817672118087</v>
      </c>
      <c r="C240" s="11">
        <v>0.78265779852863715</v>
      </c>
      <c r="D240" s="11">
        <f t="shared" ref="D240:D255" si="166">C240-B240</f>
        <v>-0.29422396868317158</v>
      </c>
      <c r="E240" s="11">
        <v>0.4255821456429324</v>
      </c>
      <c r="F240" s="11">
        <f t="shared" ref="F240:F247" si="167">SUM(D240:E240)</f>
        <v>0.13135817695976082</v>
      </c>
      <c r="G240" s="200">
        <f t="shared" ref="G240:G242" si="168">IF(B240&gt;0,(1+(E240/B240))^(1/($C$6-$B$6))-1,0)</f>
        <v>2.2450759129624798E-2</v>
      </c>
    </row>
    <row r="241" spans="1:7" x14ac:dyDescent="0.2">
      <c r="A241" t="str">
        <f t="shared" si="165"/>
        <v>21 Science, research, engineering and technology professionals</v>
      </c>
      <c r="B241" s="11">
        <v>0.86019709418686841</v>
      </c>
      <c r="C241" s="11">
        <v>0.61065472521188613</v>
      </c>
      <c r="D241" s="11">
        <f t="shared" si="166"/>
        <v>-0.24954236897498228</v>
      </c>
      <c r="E241" s="11">
        <v>0.20403090978884672</v>
      </c>
      <c r="F241" s="11">
        <f t="shared" si="167"/>
        <v>-4.5511459186135556E-2</v>
      </c>
      <c r="G241" s="200">
        <f t="shared" si="168"/>
        <v>1.4290709265626589E-2</v>
      </c>
    </row>
    <row r="242" spans="1:7" x14ac:dyDescent="0.2">
      <c r="A242" t="str">
        <f t="shared" si="165"/>
        <v>22 Health professionals</v>
      </c>
      <c r="B242" s="11">
        <v>0.53517033959476823</v>
      </c>
      <c r="C242" s="11">
        <v>0.23553506280004699</v>
      </c>
      <c r="D242" s="11">
        <f t="shared" si="166"/>
        <v>-0.29963527679472124</v>
      </c>
      <c r="E242" s="11">
        <v>0.14778383960817817</v>
      </c>
      <c r="F242" s="11">
        <f t="shared" si="167"/>
        <v>-0.15185143718654306</v>
      </c>
      <c r="G242" s="200">
        <f t="shared" si="168"/>
        <v>1.6389029364590968E-2</v>
      </c>
    </row>
    <row r="243" spans="1:7" x14ac:dyDescent="0.2">
      <c r="A243" t="str">
        <f t="shared" si="165"/>
        <v>23 Teaching and other educational professionals</v>
      </c>
      <c r="B243" s="11">
        <v>0.31934995543046307</v>
      </c>
      <c r="C243" s="11">
        <v>0.15697157279074719</v>
      </c>
      <c r="D243" s="11">
        <f t="shared" si="166"/>
        <v>-0.16237838263971588</v>
      </c>
      <c r="E243" s="11">
        <v>8.7520684377727545E-2</v>
      </c>
      <c r="F243" s="11">
        <f t="shared" si="167"/>
        <v>-7.4857698261988334E-2</v>
      </c>
      <c r="G243" s="200">
        <f>IF(B243&gt;0,(1+(E243/B243))^(1/($C$6-$B$6))-1,0)</f>
        <v>1.6278254037698225E-2</v>
      </c>
    </row>
    <row r="244" spans="1:7" x14ac:dyDescent="0.2">
      <c r="A244" t="str">
        <f t="shared" si="165"/>
        <v>24 Business, media and public service professionals</v>
      </c>
      <c r="B244" s="11">
        <v>1.0647498029058751</v>
      </c>
      <c r="C244" s="11">
        <v>0.64797199089757018</v>
      </c>
      <c r="D244" s="11">
        <f t="shared" si="166"/>
        <v>-0.41677781200830488</v>
      </c>
      <c r="E244" s="11">
        <v>0.31400364812495696</v>
      </c>
      <c r="F244" s="11">
        <f t="shared" si="167"/>
        <v>-0.10277416388334792</v>
      </c>
      <c r="G244" s="200">
        <f t="shared" ref="G244:G263" si="169">IF(B244&gt;0,(1+(E244/B244))^(1/($C$6-$B$6))-1,0)</f>
        <v>1.737861100315552E-2</v>
      </c>
    </row>
    <row r="245" spans="1:7" x14ac:dyDescent="0.2">
      <c r="A245" t="str">
        <f t="shared" si="165"/>
        <v>31 Science, engineering and technology associate professionals</v>
      </c>
      <c r="B245" s="11">
        <v>0.69441559330590208</v>
      </c>
      <c r="C245" s="11">
        <v>0.46771168659713375</v>
      </c>
      <c r="D245" s="11">
        <f t="shared" si="166"/>
        <v>-0.22670390670876833</v>
      </c>
      <c r="E245" s="11">
        <v>0.17979001837755548</v>
      </c>
      <c r="F245" s="11">
        <f t="shared" si="167"/>
        <v>-4.691388833121285E-2</v>
      </c>
      <c r="G245" s="200">
        <f>IF(B245&gt;0,(1+(E245/B245))^(1/($C$6-$B$6))-1,0)</f>
        <v>1.5468076713278434E-2</v>
      </c>
    </row>
    <row r="246" spans="1:7" x14ac:dyDescent="0.2">
      <c r="A246" t="str">
        <f t="shared" si="165"/>
        <v>32 Health and social care associate professionals</v>
      </c>
      <c r="B246" s="11">
        <v>0.22959462682638704</v>
      </c>
      <c r="C246" s="11">
        <v>8.7646599975709324E-2</v>
      </c>
      <c r="D246" s="11">
        <f t="shared" si="166"/>
        <v>-0.1419480268506777</v>
      </c>
      <c r="E246" s="11">
        <v>5.7613676638000315E-2</v>
      </c>
      <c r="F246" s="11">
        <f t="shared" si="167"/>
        <v>-8.4334350212677378E-2</v>
      </c>
      <c r="G246" s="200">
        <f t="shared" si="169"/>
        <v>1.5038117300762099E-2</v>
      </c>
    </row>
    <row r="247" spans="1:7" x14ac:dyDescent="0.2">
      <c r="A247" t="str">
        <f t="shared" si="165"/>
        <v>33 Protective service occupations</v>
      </c>
      <c r="B247" s="11">
        <v>0.46799380051116746</v>
      </c>
      <c r="C247" s="11">
        <v>0.32303500846854138</v>
      </c>
      <c r="D247" s="11">
        <f t="shared" si="166"/>
        <v>-0.14495879204262607</v>
      </c>
      <c r="E247" s="11">
        <v>0.14722881755587508</v>
      </c>
      <c r="F247" s="11">
        <f t="shared" si="167"/>
        <v>2.2700255132490077E-3</v>
      </c>
      <c r="G247" s="200">
        <f t="shared" si="169"/>
        <v>1.8402553466672522E-2</v>
      </c>
    </row>
    <row r="248" spans="1:7" x14ac:dyDescent="0.2">
      <c r="A248" t="str">
        <f t="shared" si="165"/>
        <v>34 Culture, media and sports occupations</v>
      </c>
      <c r="B248" s="11">
        <v>0.3011349985880975</v>
      </c>
      <c r="C248" s="11">
        <v>0.13145032841964613</v>
      </c>
      <c r="D248" s="11">
        <f t="shared" si="166"/>
        <v>-0.16968467016845137</v>
      </c>
      <c r="E248" s="11">
        <v>7.2117193700563284E-2</v>
      </c>
      <c r="F248" s="11">
        <f t="shared" ref="F248:F249" si="170">SUM(D248:E248)</f>
        <v>-9.756747646788809E-2</v>
      </c>
      <c r="G248" s="200">
        <f t="shared" si="169"/>
        <v>1.4415965084685123E-2</v>
      </c>
    </row>
    <row r="249" spans="1:7" x14ac:dyDescent="0.2">
      <c r="A249" t="str">
        <f t="shared" si="165"/>
        <v>35 Business and public service associate professionals</v>
      </c>
      <c r="B249" s="11">
        <v>1.4417320473214084</v>
      </c>
      <c r="C249" s="11">
        <v>0.70698664660110477</v>
      </c>
      <c r="D249" s="11">
        <f t="shared" si="166"/>
        <v>-0.73474540072030359</v>
      </c>
      <c r="E249" s="11">
        <v>0.34504874947294067</v>
      </c>
      <c r="F249" s="11">
        <f t="shared" si="170"/>
        <v>-0.38969665124736291</v>
      </c>
      <c r="G249" s="200">
        <f t="shared" si="169"/>
        <v>1.4407492469540539E-2</v>
      </c>
    </row>
    <row r="250" spans="1:7" x14ac:dyDescent="0.2">
      <c r="A250" t="str">
        <f t="shared" si="165"/>
        <v>41 Administrative occupations</v>
      </c>
      <c r="B250" s="11">
        <v>3.0972436353536139</v>
      </c>
      <c r="C250" s="11">
        <v>0.86998260784569237</v>
      </c>
      <c r="D250" s="11">
        <f t="shared" si="166"/>
        <v>-2.2272610275079217</v>
      </c>
      <c r="E250" s="11">
        <v>0.6056524401127712</v>
      </c>
      <c r="F250" s="11">
        <f t="shared" ref="F250:F253" si="171">SUM(D250:E250)</f>
        <v>-1.6216085873951505</v>
      </c>
      <c r="G250" s="200">
        <f t="shared" si="169"/>
        <v>1.1978013359876138E-2</v>
      </c>
    </row>
    <row r="251" spans="1:7" x14ac:dyDescent="0.2">
      <c r="A251" t="str">
        <f t="shared" si="165"/>
        <v>42 Secretarial and related occupations</v>
      </c>
      <c r="B251" s="11">
        <v>1.1685665127255316</v>
      </c>
      <c r="C251" s="11">
        <v>0.24351111308789652</v>
      </c>
      <c r="D251" s="11">
        <f t="shared" si="166"/>
        <v>-0.92505539963763506</v>
      </c>
      <c r="E251" s="11">
        <v>0.24857526724043405</v>
      </c>
      <c r="F251" s="11">
        <f t="shared" si="171"/>
        <v>-0.67648013239720095</v>
      </c>
      <c r="G251" s="200">
        <f t="shared" si="169"/>
        <v>1.2940629019896566E-2</v>
      </c>
    </row>
    <row r="252" spans="1:7" x14ac:dyDescent="0.2">
      <c r="A252" t="str">
        <f t="shared" si="165"/>
        <v>51 Skilled agricultural and related trades</v>
      </c>
      <c r="B252" s="11">
        <v>0.63665067097954342</v>
      </c>
      <c r="C252" s="11">
        <v>0.67805603330856523</v>
      </c>
      <c r="D252" s="11">
        <f t="shared" si="166"/>
        <v>4.1405362329021811E-2</v>
      </c>
      <c r="E252" s="11">
        <v>0.2975917814117281</v>
      </c>
      <c r="F252" s="11">
        <f t="shared" si="171"/>
        <v>0.33899714374074991</v>
      </c>
      <c r="G252" s="200">
        <f t="shared" si="169"/>
        <v>2.5897314876449196E-2</v>
      </c>
    </row>
    <row r="253" spans="1:7" x14ac:dyDescent="0.2">
      <c r="A253" t="str">
        <f t="shared" si="165"/>
        <v>52 Skilled metal, electrical and electronic trades</v>
      </c>
      <c r="B253" s="11">
        <v>1.2124444196137674</v>
      </c>
      <c r="C253" s="11">
        <v>0.73938738400528858</v>
      </c>
      <c r="D253" s="11">
        <f t="shared" si="166"/>
        <v>-0.47305703560847878</v>
      </c>
      <c r="E253" s="11">
        <v>0.3600725549649374</v>
      </c>
      <c r="F253" s="11">
        <f t="shared" si="171"/>
        <v>-0.11298448064354139</v>
      </c>
      <c r="G253" s="200">
        <f t="shared" si="169"/>
        <v>1.7487072803947346E-2</v>
      </c>
    </row>
    <row r="254" spans="1:7" x14ac:dyDescent="0.2">
      <c r="A254" t="str">
        <f t="shared" si="165"/>
        <v>53 Skilled construction and building trades</v>
      </c>
      <c r="B254" s="11">
        <v>1.3705045704395862</v>
      </c>
      <c r="C254" s="11">
        <v>1.1352302028321963</v>
      </c>
      <c r="D254" s="11">
        <f t="shared" si="166"/>
        <v>-0.23527436760738984</v>
      </c>
      <c r="E254" s="11">
        <v>0.5154730602958415</v>
      </c>
      <c r="F254" s="11">
        <f t="shared" ref="F254" si="172">SUM(D254:E254)</f>
        <v>0.28019869268845166</v>
      </c>
      <c r="G254" s="200">
        <f t="shared" si="169"/>
        <v>2.1512620553205242E-2</v>
      </c>
    </row>
    <row r="255" spans="1:7" x14ac:dyDescent="0.2">
      <c r="A255" t="str">
        <f t="shared" si="165"/>
        <v>54 Textiles, printing and other skilled trades</v>
      </c>
      <c r="B255" s="11">
        <v>1.2338530030378996</v>
      </c>
      <c r="C255" s="11">
        <v>0.78466880993562471</v>
      </c>
      <c r="D255" s="11">
        <f t="shared" si="166"/>
        <v>-0.44918419310227486</v>
      </c>
      <c r="E255" s="11">
        <v>0.34034509871038154</v>
      </c>
      <c r="F255" s="11">
        <f t="shared" ref="F255" si="173">SUM(D255:E255)</f>
        <v>-0.10883909439189332</v>
      </c>
      <c r="G255" s="200">
        <f t="shared" si="169"/>
        <v>1.6372870468520651E-2</v>
      </c>
    </row>
    <row r="256" spans="1:7" x14ac:dyDescent="0.2">
      <c r="A256" t="str">
        <f t="shared" si="165"/>
        <v>61 Caring personal service occupations</v>
      </c>
      <c r="B256" s="11">
        <v>0.83542041920777943</v>
      </c>
      <c r="C256" s="11">
        <v>0.45683205106342212</v>
      </c>
      <c r="D256" s="11">
        <f>C256-B256</f>
        <v>-0.37858836814435731</v>
      </c>
      <c r="E256" s="11">
        <v>0.18215887259163041</v>
      </c>
      <c r="F256" s="11">
        <f>SUM(D256:E256)</f>
        <v>-0.1964294955527269</v>
      </c>
      <c r="G256" s="200">
        <f t="shared" si="169"/>
        <v>1.3236621827585893E-2</v>
      </c>
    </row>
    <row r="257" spans="1:7" x14ac:dyDescent="0.2">
      <c r="A257" t="str">
        <f t="shared" si="165"/>
        <v>62 Leisure, travel and related personal service occupations</v>
      </c>
      <c r="B257" s="11">
        <v>1.0936357777178209</v>
      </c>
      <c r="C257" s="11">
        <v>0.67228230978280312</v>
      </c>
      <c r="D257" s="11">
        <f t="shared" ref="D257:D263" si="174">C257-B257</f>
        <v>-0.42135346793501782</v>
      </c>
      <c r="E257" s="11">
        <v>0.34656697415582866</v>
      </c>
      <c r="F257" s="11">
        <f t="shared" ref="F257:F258" si="175">SUM(D257:E257)</f>
        <v>-7.4786493779189167E-2</v>
      </c>
      <c r="G257" s="200">
        <f t="shared" si="169"/>
        <v>1.852117360490646E-2</v>
      </c>
    </row>
    <row r="258" spans="1:7" x14ac:dyDescent="0.2">
      <c r="A258" t="str">
        <f t="shared" si="165"/>
        <v>63 Community and civil enforcement occupations</v>
      </c>
      <c r="B258" s="11">
        <v>7.2810362714040733E-2</v>
      </c>
      <c r="C258" s="11">
        <v>4.8650919234661694E-2</v>
      </c>
      <c r="D258" s="11">
        <f t="shared" si="174"/>
        <v>-2.4159443479379039E-2</v>
      </c>
      <c r="E258" s="11">
        <v>2.1995029232216596E-2</v>
      </c>
      <c r="F258" s="11">
        <f t="shared" si="175"/>
        <v>-2.1644142471624432E-3</v>
      </c>
      <c r="G258" s="200">
        <f t="shared" si="169"/>
        <v>1.7753621069605652E-2</v>
      </c>
    </row>
    <row r="259" spans="1:7" x14ac:dyDescent="0.2">
      <c r="A259" t="str">
        <f t="shared" si="165"/>
        <v>71 Sales occupations</v>
      </c>
      <c r="B259" s="11">
        <v>2.9717059916977626</v>
      </c>
      <c r="C259" s="11">
        <v>1.0472598593079838</v>
      </c>
      <c r="D259" s="11">
        <f t="shared" si="174"/>
        <v>-1.9244461323897788</v>
      </c>
      <c r="E259" s="11">
        <v>0.66067313272853001</v>
      </c>
      <c r="F259" s="11">
        <f t="shared" ref="F259:F260" si="176">SUM(D259:E259)</f>
        <v>-1.2637729996612488</v>
      </c>
      <c r="G259" s="200">
        <f t="shared" si="169"/>
        <v>1.3473402071010332E-2</v>
      </c>
    </row>
    <row r="260" spans="1:7" x14ac:dyDescent="0.2">
      <c r="A260" t="str">
        <f t="shared" si="165"/>
        <v>72 Customer service occupations</v>
      </c>
      <c r="B260" s="11">
        <v>0.6662194774880944</v>
      </c>
      <c r="C260" s="11">
        <v>0.7743626039397884</v>
      </c>
      <c r="D260" s="11">
        <f t="shared" si="174"/>
        <v>0.10814312645169399</v>
      </c>
      <c r="E260" s="11">
        <v>0.24199938244655625</v>
      </c>
      <c r="F260" s="11">
        <f t="shared" si="176"/>
        <v>0.35014250889825027</v>
      </c>
      <c r="G260" s="200">
        <f t="shared" si="169"/>
        <v>2.0872596335814064E-2</v>
      </c>
    </row>
    <row r="261" spans="1:7" x14ac:dyDescent="0.2">
      <c r="A261" t="str">
        <f t="shared" si="165"/>
        <v>81 Process, plant and machine operatives</v>
      </c>
      <c r="B261" s="11">
        <v>2.6288509410930141</v>
      </c>
      <c r="C261" s="11">
        <v>1.4910743951845804</v>
      </c>
      <c r="D261" s="11">
        <f t="shared" si="174"/>
        <v>-1.1377765459084337</v>
      </c>
      <c r="E261" s="11">
        <v>0.85198879122572457</v>
      </c>
      <c r="F261" s="11">
        <f t="shared" ref="F261:F262" si="177">SUM(D261:E261)</f>
        <v>-0.28578775468270912</v>
      </c>
      <c r="G261" s="200">
        <f t="shared" si="169"/>
        <v>1.8891340127530576E-2</v>
      </c>
    </row>
    <row r="262" spans="1:7" x14ac:dyDescent="0.2">
      <c r="A262" t="str">
        <f t="shared" si="165"/>
        <v>82 Transport and mobile machine drivers and operatives</v>
      </c>
      <c r="B262" s="11">
        <v>2.4858279864157677</v>
      </c>
      <c r="C262" s="11">
        <v>1.8992674782378944</v>
      </c>
      <c r="D262" s="11">
        <f t="shared" si="174"/>
        <v>-0.58656050817787331</v>
      </c>
      <c r="E262" s="11">
        <v>1.0367103425833839</v>
      </c>
      <c r="F262" s="11">
        <f t="shared" si="177"/>
        <v>0.4501498344055106</v>
      </c>
      <c r="G262" s="200">
        <f t="shared" si="169"/>
        <v>2.3510518656000956E-2</v>
      </c>
    </row>
    <row r="263" spans="1:7" x14ac:dyDescent="0.2">
      <c r="A263" t="str">
        <f t="shared" si="165"/>
        <v>91 Elementary trades and related occupations</v>
      </c>
      <c r="B263" s="11">
        <v>1.76953626135985</v>
      </c>
      <c r="C263" s="11">
        <v>1.0905387771821333</v>
      </c>
      <c r="D263" s="11">
        <f t="shared" si="174"/>
        <v>-0.67899748417771666</v>
      </c>
      <c r="E263" s="11">
        <v>0.50264193310257599</v>
      </c>
      <c r="F263" s="11">
        <f t="shared" ref="F263" si="178">SUM(D263:E263)</f>
        <v>-0.17635555107514067</v>
      </c>
      <c r="G263" s="200">
        <f t="shared" si="169"/>
        <v>1.6807782076166511E-2</v>
      </c>
    </row>
    <row r="264" spans="1:7" x14ac:dyDescent="0.2">
      <c r="A264" t="str">
        <f t="shared" si="165"/>
        <v>92 Elementary administration and service occupations</v>
      </c>
      <c r="B264" s="11">
        <v>6.4577483454804296</v>
      </c>
      <c r="C264" s="11">
        <v>4.5598151927095074</v>
      </c>
      <c r="D264" s="11">
        <f t="shared" ref="D264" si="179">C264-B264</f>
        <v>-1.8979331527709222</v>
      </c>
      <c r="E264" s="11">
        <v>2.2111593773648637</v>
      </c>
      <c r="F264" s="11">
        <f>SUM(D264:E264)</f>
        <v>0.31322622459394145</v>
      </c>
      <c r="G264" s="200">
        <f t="shared" ref="G264:G265" si="180">IF(B264&gt;0,(1+(E264/B264))^(1/($C$6-$B$6))-1,0)</f>
        <v>1.9824757716122354E-2</v>
      </c>
    </row>
    <row r="265" spans="1:7" x14ac:dyDescent="0.2">
      <c r="A265" t="str">
        <f t="shared" si="165"/>
        <v>All occupations</v>
      </c>
      <c r="B265" s="11">
        <f>SUM(B239:B264)</f>
        <v>36.693428236656459</v>
      </c>
      <c r="C265" s="11">
        <f t="shared" ref="C265:F265" si="181">SUM(C239:C264)</f>
        <v>21.878091825082279</v>
      </c>
      <c r="D265" s="11">
        <f t="shared" si="181"/>
        <v>-14.815336411574179</v>
      </c>
      <c r="E265" s="11">
        <f t="shared" si="181"/>
        <v>11.049577914171095</v>
      </c>
      <c r="F265" s="11">
        <f t="shared" si="181"/>
        <v>-3.7657584974030827</v>
      </c>
      <c r="G265" s="200">
        <f t="shared" si="180"/>
        <v>1.7703882737295062E-2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0.40329097817506182</v>
      </c>
      <c r="C268" s="11">
        <v>0.24907167491665122</v>
      </c>
      <c r="D268" s="11">
        <f>C268-B268</f>
        <v>-0.1542193032584106</v>
      </c>
      <c r="E268" s="11">
        <v>0.10749066524230132</v>
      </c>
      <c r="F268" s="11">
        <f>SUM(D268:E268)</f>
        <v>-4.6728638016109283E-2</v>
      </c>
      <c r="G268" s="200">
        <f>IF(B268&gt;0,(1+(E268/B268))^(1/($C$6-$B$6))-1,0)</f>
        <v>1.5876977815544091E-2</v>
      </c>
    </row>
    <row r="269" spans="1:7" x14ac:dyDescent="0.2">
      <c r="A269" t="str">
        <f t="shared" si="183"/>
        <v>12 Other managers and proprietors</v>
      </c>
      <c r="B269" s="11">
        <v>0.36804104055301617</v>
      </c>
      <c r="C269" s="11">
        <v>0.3334882531686133</v>
      </c>
      <c r="D269" s="11">
        <f t="shared" ref="D269:D284" si="184">C269-B269</f>
        <v>-3.4552787384402872E-2</v>
      </c>
      <c r="E269" s="11">
        <v>0.14598025800458814</v>
      </c>
      <c r="F269" s="11">
        <f t="shared" ref="F269:F276" si="185">SUM(D269:E269)</f>
        <v>0.11142747062018526</v>
      </c>
      <c r="G269" s="200">
        <f t="shared" ref="G269:G271" si="186">IF(B269&gt;0,(1+(E269/B269))^(1/($C$6-$B$6))-1,0)</f>
        <v>2.2521207705949342E-2</v>
      </c>
    </row>
    <row r="270" spans="1:7" x14ac:dyDescent="0.2">
      <c r="A270" t="str">
        <f t="shared" si="183"/>
        <v>21 Science, research, engineering and technology professionals</v>
      </c>
      <c r="B270" s="11">
        <v>0.2012006367515074</v>
      </c>
      <c r="C270" s="11">
        <v>0.16284887207253257</v>
      </c>
      <c r="D270" s="11">
        <f t="shared" si="184"/>
        <v>-3.8351764678974831E-2</v>
      </c>
      <c r="E270" s="11">
        <v>6.3286395262899808E-2</v>
      </c>
      <c r="F270" s="11">
        <f t="shared" si="185"/>
        <v>2.4934630583924977E-2</v>
      </c>
      <c r="G270" s="200">
        <f t="shared" si="186"/>
        <v>1.8399870655747774E-2</v>
      </c>
    </row>
    <row r="271" spans="1:7" x14ac:dyDescent="0.2">
      <c r="A271" t="str">
        <f t="shared" si="183"/>
        <v>22 Health professionals</v>
      </c>
      <c r="B271" s="11">
        <v>7.9928561566641798E-2</v>
      </c>
      <c r="C271" s="11">
        <v>6.8779119128646399E-2</v>
      </c>
      <c r="D271" s="11">
        <f t="shared" si="184"/>
        <v>-1.1149442437995399E-2</v>
      </c>
      <c r="E271" s="11">
        <v>3.1305968246070869E-2</v>
      </c>
      <c r="F271" s="11">
        <f t="shared" si="185"/>
        <v>2.0156525808075469E-2</v>
      </c>
      <c r="G271" s="200">
        <f t="shared" si="186"/>
        <v>2.2278377662833915E-2</v>
      </c>
    </row>
    <row r="272" spans="1:7" x14ac:dyDescent="0.2">
      <c r="A272" t="str">
        <f t="shared" si="183"/>
        <v>23 Teaching and other educational professionals</v>
      </c>
      <c r="B272" s="11">
        <v>8.8079117993073525E-2</v>
      </c>
      <c r="C272" s="11">
        <v>5.8622788213448296E-2</v>
      </c>
      <c r="D272" s="11">
        <f t="shared" si="184"/>
        <v>-2.9456329779625229E-2</v>
      </c>
      <c r="E272" s="11">
        <v>3.0340919160372747E-2</v>
      </c>
      <c r="F272" s="11">
        <f t="shared" si="185"/>
        <v>8.8458938074751844E-4</v>
      </c>
      <c r="G272" s="200">
        <f>IF(B272&gt;0,(1+(E272/B272))^(1/($C$6-$B$6))-1,0)</f>
        <v>1.9929490023669727E-2</v>
      </c>
    </row>
    <row r="273" spans="1:7" x14ac:dyDescent="0.2">
      <c r="A273" t="str">
        <f t="shared" si="183"/>
        <v>24 Business, media and public service professionals</v>
      </c>
      <c r="B273" s="11">
        <v>0.25354521916492989</v>
      </c>
      <c r="C273" s="11">
        <v>0.16126950140864613</v>
      </c>
      <c r="D273" s="11">
        <f t="shared" si="184"/>
        <v>-9.2275717756283765E-2</v>
      </c>
      <c r="E273" s="11">
        <v>7.9911791503459256E-2</v>
      </c>
      <c r="F273" s="11">
        <f t="shared" si="185"/>
        <v>-1.2363926252824509E-2</v>
      </c>
      <c r="G273" s="200">
        <f t="shared" ref="G273" si="187">IF(B273&gt;0,(1+(E273/B273))^(1/($C$6-$B$6))-1,0)</f>
        <v>1.8432605827881643E-2</v>
      </c>
    </row>
    <row r="274" spans="1:7" x14ac:dyDescent="0.2">
      <c r="A274" t="str">
        <f t="shared" si="183"/>
        <v>31 Science, engineering and technology associate professionals</v>
      </c>
      <c r="B274" s="11">
        <v>0.13132688537336354</v>
      </c>
      <c r="C274" s="11">
        <v>0.10171101404558375</v>
      </c>
      <c r="D274" s="11">
        <f t="shared" si="184"/>
        <v>-2.9615871327779791E-2</v>
      </c>
      <c r="E274" s="11">
        <v>4.496099007231022E-2</v>
      </c>
      <c r="F274" s="11">
        <f t="shared" si="185"/>
        <v>1.5345118744530428E-2</v>
      </c>
      <c r="G274" s="200">
        <f>IF(B274&gt;0,(1+(E274/B274))^(1/($C$6-$B$6))-1,0)</f>
        <v>1.9822493424931809E-2</v>
      </c>
    </row>
    <row r="275" spans="1:7" x14ac:dyDescent="0.2">
      <c r="A275" t="str">
        <f t="shared" si="183"/>
        <v>32 Health and social care associate professionals</v>
      </c>
      <c r="B275" s="11">
        <v>4.2201069560546339E-2</v>
      </c>
      <c r="C275" s="11">
        <v>3.5170497653453314E-2</v>
      </c>
      <c r="D275" s="11">
        <f t="shared" si="184"/>
        <v>-7.030571907093025E-3</v>
      </c>
      <c r="E275" s="11">
        <v>1.6956851893328163E-2</v>
      </c>
      <c r="F275" s="11">
        <f t="shared" si="185"/>
        <v>9.9262799862351384E-3</v>
      </c>
      <c r="G275" s="200">
        <f t="shared" ref="G275:G292" si="188">IF(B275&gt;0,(1+(E275/B275))^(1/($C$6-$B$6))-1,0)</f>
        <v>2.277309871104749E-2</v>
      </c>
    </row>
    <row r="276" spans="1:7" x14ac:dyDescent="0.2">
      <c r="A276" t="str">
        <f t="shared" si="183"/>
        <v>33 Protective service occupations</v>
      </c>
      <c r="B276" s="11">
        <v>6.4140533923584278E-2</v>
      </c>
      <c r="C276" s="11">
        <v>4.9800289955831883E-2</v>
      </c>
      <c r="D276" s="11">
        <f t="shared" si="184"/>
        <v>-1.4340243967752395E-2</v>
      </c>
      <c r="E276" s="11">
        <v>1.3528581855936663E-2</v>
      </c>
      <c r="F276" s="11">
        <f t="shared" si="185"/>
        <v>-8.1166211181573147E-4</v>
      </c>
      <c r="G276" s="200">
        <f t="shared" si="188"/>
        <v>1.28404853520665E-2</v>
      </c>
    </row>
    <row r="277" spans="1:7" x14ac:dyDescent="0.2">
      <c r="A277" t="str">
        <f t="shared" si="183"/>
        <v>34 Culture, media and sports occupations</v>
      </c>
      <c r="B277" s="11">
        <v>0.1200409805481019</v>
      </c>
      <c r="C277" s="11">
        <v>6.3615866326951237E-2</v>
      </c>
      <c r="D277" s="11">
        <f t="shared" si="184"/>
        <v>-5.6425114221150666E-2</v>
      </c>
      <c r="E277" s="11">
        <v>3.9845270794095944E-2</v>
      </c>
      <c r="F277" s="11">
        <f t="shared" ref="F277:F278" si="189">SUM(D277:E277)</f>
        <v>-1.6579843427054722E-2</v>
      </c>
      <c r="G277" s="200">
        <f t="shared" si="188"/>
        <v>1.9292367942289834E-2</v>
      </c>
    </row>
    <row r="278" spans="1:7" x14ac:dyDescent="0.2">
      <c r="A278" t="str">
        <f t="shared" si="183"/>
        <v>35 Business and public service associate professionals</v>
      </c>
      <c r="B278" s="11">
        <v>0.31785754153165791</v>
      </c>
      <c r="C278" s="11">
        <v>0.18865114145109951</v>
      </c>
      <c r="D278" s="11">
        <f t="shared" si="184"/>
        <v>-0.12920640008055839</v>
      </c>
      <c r="E278" s="11">
        <v>8.2507956806728303E-2</v>
      </c>
      <c r="F278" s="11">
        <f t="shared" si="189"/>
        <v>-4.669844327383009E-2</v>
      </c>
      <c r="G278" s="200">
        <f t="shared" si="188"/>
        <v>1.5503929678926553E-2</v>
      </c>
    </row>
    <row r="279" spans="1:7" x14ac:dyDescent="0.2">
      <c r="A279" t="str">
        <f t="shared" si="183"/>
        <v>41 Administrative occupations</v>
      </c>
      <c r="B279" s="11">
        <v>0.79245610123463961</v>
      </c>
      <c r="C279" s="11">
        <v>0.36225397567686396</v>
      </c>
      <c r="D279" s="11">
        <f t="shared" si="184"/>
        <v>-0.43020212555777565</v>
      </c>
      <c r="E279" s="11">
        <v>0.17653907027374846</v>
      </c>
      <c r="F279" s="11">
        <f t="shared" ref="F279:F282" si="190">SUM(D279:E279)</f>
        <v>-0.25366305528402722</v>
      </c>
      <c r="G279" s="200">
        <f t="shared" si="188"/>
        <v>1.3498460414452129E-2</v>
      </c>
    </row>
    <row r="280" spans="1:7" x14ac:dyDescent="0.2">
      <c r="A280" t="str">
        <f t="shared" si="183"/>
        <v>42 Secretarial and related occupations</v>
      </c>
      <c r="B280" s="11">
        <v>0.30919109195956113</v>
      </c>
      <c r="C280" s="11">
        <v>0.36459727745142517</v>
      </c>
      <c r="D280" s="11">
        <f t="shared" si="184"/>
        <v>5.5406185491864046E-2</v>
      </c>
      <c r="E280" s="11">
        <v>0.13933914433475353</v>
      </c>
      <c r="F280" s="11">
        <f t="shared" si="190"/>
        <v>0.19474532982661757</v>
      </c>
      <c r="G280" s="200">
        <f t="shared" si="188"/>
        <v>2.5111211735096228E-2</v>
      </c>
    </row>
    <row r="281" spans="1:7" x14ac:dyDescent="0.2">
      <c r="A281" t="str">
        <f t="shared" si="183"/>
        <v>51 Skilled agricultural and related trades</v>
      </c>
      <c r="B281" s="11">
        <v>0.45403822013140654</v>
      </c>
      <c r="C281" s="11">
        <v>0.21551732850968833</v>
      </c>
      <c r="D281" s="11">
        <f t="shared" si="184"/>
        <v>-0.23852089162171822</v>
      </c>
      <c r="E281" s="11">
        <v>0.14176394968808412</v>
      </c>
      <c r="F281" s="11">
        <f t="shared" si="190"/>
        <v>-9.67569419336341E-2</v>
      </c>
      <c r="G281" s="200">
        <f t="shared" si="188"/>
        <v>1.8280228158855216E-2</v>
      </c>
    </row>
    <row r="282" spans="1:7" x14ac:dyDescent="0.2">
      <c r="A282" t="str">
        <f t="shared" si="183"/>
        <v>52 Skilled metal, electrical and electronic trades</v>
      </c>
      <c r="B282" s="11">
        <v>0.49562757661967688</v>
      </c>
      <c r="C282" s="11">
        <v>0.28262086043074947</v>
      </c>
      <c r="D282" s="11">
        <f t="shared" si="184"/>
        <v>-0.21300671618892741</v>
      </c>
      <c r="E282" s="11">
        <v>0.14622726670981043</v>
      </c>
      <c r="F282" s="11">
        <f t="shared" si="190"/>
        <v>-6.6779449479116987E-2</v>
      </c>
      <c r="G282" s="200">
        <f t="shared" si="188"/>
        <v>1.7385219672230612E-2</v>
      </c>
    </row>
    <row r="283" spans="1:7" x14ac:dyDescent="0.2">
      <c r="A283" t="str">
        <f t="shared" si="183"/>
        <v>53 Skilled construction and building trades</v>
      </c>
      <c r="B283" s="11">
        <v>0.65052295708597774</v>
      </c>
      <c r="C283" s="11">
        <v>0.13791535323307522</v>
      </c>
      <c r="D283" s="11">
        <f t="shared" si="184"/>
        <v>-0.51260760385290249</v>
      </c>
      <c r="E283" s="11">
        <v>0.12810754997930826</v>
      </c>
      <c r="F283" s="11">
        <f t="shared" ref="F283" si="191">SUM(D283:E283)</f>
        <v>-0.38450005387359421</v>
      </c>
      <c r="G283" s="200">
        <f t="shared" si="188"/>
        <v>1.2056097699910007E-2</v>
      </c>
    </row>
    <row r="284" spans="1:7" x14ac:dyDescent="0.2">
      <c r="A284" t="str">
        <f t="shared" si="183"/>
        <v>54 Textiles, printing and other skilled trades</v>
      </c>
      <c r="B284" s="11">
        <v>0.50698655803206627</v>
      </c>
      <c r="C284" s="11">
        <v>0.17748743183997306</v>
      </c>
      <c r="D284" s="11">
        <f t="shared" si="184"/>
        <v>-0.32949912619209321</v>
      </c>
      <c r="E284" s="11">
        <v>9.4272808419742088E-2</v>
      </c>
      <c r="F284" s="11">
        <f t="shared" ref="F284" si="192">SUM(D284:E284)</f>
        <v>-0.23522631777235112</v>
      </c>
      <c r="G284" s="200">
        <f t="shared" si="188"/>
        <v>1.1434338567551938E-2</v>
      </c>
    </row>
    <row r="285" spans="1:7" x14ac:dyDescent="0.2">
      <c r="A285" t="str">
        <f t="shared" si="183"/>
        <v>61 Caring personal service occupations</v>
      </c>
      <c r="B285" s="11">
        <v>0.20070401681982034</v>
      </c>
      <c r="C285" s="11">
        <v>0.17652145872236477</v>
      </c>
      <c r="D285" s="11">
        <f>C285-B285</f>
        <v>-2.4182558097455564E-2</v>
      </c>
      <c r="E285" s="11">
        <v>6.1353546039164535E-2</v>
      </c>
      <c r="F285" s="11">
        <f>SUM(D285:E285)</f>
        <v>3.717098794170897E-2</v>
      </c>
      <c r="G285" s="200">
        <f t="shared" si="188"/>
        <v>1.7941238909723989E-2</v>
      </c>
    </row>
    <row r="286" spans="1:7" x14ac:dyDescent="0.2">
      <c r="A286" t="str">
        <f t="shared" si="183"/>
        <v>62 Leisure, travel and related personal service occupations</v>
      </c>
      <c r="B286" s="11">
        <v>0.34379963266787295</v>
      </c>
      <c r="C286" s="11">
        <v>0.15637497645533902</v>
      </c>
      <c r="D286" s="11">
        <f t="shared" ref="D286:D292" si="193">C286-B286</f>
        <v>-0.18742465621253393</v>
      </c>
      <c r="E286" s="11">
        <v>7.956852422684528E-2</v>
      </c>
      <c r="F286" s="11">
        <f t="shared" ref="F286:F287" si="194">SUM(D286:E286)</f>
        <v>-0.10785613198568865</v>
      </c>
      <c r="G286" s="200">
        <f t="shared" si="188"/>
        <v>1.3975633585240121E-2</v>
      </c>
    </row>
    <row r="287" spans="1:7" x14ac:dyDescent="0.2">
      <c r="A287" t="str">
        <f t="shared" si="183"/>
        <v>63 Community and civil enforcement occupations</v>
      </c>
      <c r="B287" s="11">
        <v>1.8951936333810093E-2</v>
      </c>
      <c r="C287" s="11">
        <v>6.7946747647831965E-3</v>
      </c>
      <c r="D287" s="11">
        <f t="shared" si="193"/>
        <v>-1.2157261569026898E-2</v>
      </c>
      <c r="E287" s="11">
        <v>2.814586509038828E-3</v>
      </c>
      <c r="F287" s="11">
        <f t="shared" si="194"/>
        <v>-9.34267505998807E-3</v>
      </c>
      <c r="G287" s="200">
        <f t="shared" si="188"/>
        <v>9.273873841538105E-3</v>
      </c>
    </row>
    <row r="288" spans="1:7" x14ac:dyDescent="0.2">
      <c r="A288" t="str">
        <f t="shared" si="183"/>
        <v>71 Sales occupations</v>
      </c>
      <c r="B288" s="11">
        <v>1.1584402767541893</v>
      </c>
      <c r="C288" s="11">
        <v>0.47897467583637043</v>
      </c>
      <c r="D288" s="11">
        <f t="shared" si="193"/>
        <v>-0.67946560091781882</v>
      </c>
      <c r="E288" s="11">
        <v>0.21543125631622267</v>
      </c>
      <c r="F288" s="11">
        <f t="shared" ref="F288:F289" si="195">SUM(D288:E288)</f>
        <v>-0.46403434460159615</v>
      </c>
      <c r="G288" s="200">
        <f t="shared" si="188"/>
        <v>1.1435435669557625E-2</v>
      </c>
    </row>
    <row r="289" spans="1:7" x14ac:dyDescent="0.2">
      <c r="A289" t="str">
        <f t="shared" si="183"/>
        <v>72 Customer service occupations</v>
      </c>
      <c r="B289" s="11">
        <v>0.2208876445093077</v>
      </c>
      <c r="C289" s="11">
        <v>0.26454768274254753</v>
      </c>
      <c r="D289" s="11">
        <f t="shared" si="193"/>
        <v>4.3660038233239828E-2</v>
      </c>
      <c r="E289" s="11">
        <v>9.7947796658172923E-2</v>
      </c>
      <c r="F289" s="11">
        <f t="shared" si="195"/>
        <v>0.14160783489141276</v>
      </c>
      <c r="G289" s="200">
        <f t="shared" si="188"/>
        <v>2.4769861820810535E-2</v>
      </c>
    </row>
    <row r="290" spans="1:7" x14ac:dyDescent="0.2">
      <c r="A290" t="str">
        <f t="shared" si="183"/>
        <v>81 Process, plant and machine operatives</v>
      </c>
      <c r="B290" s="11">
        <v>1.0893693726845071</v>
      </c>
      <c r="C290" s="11">
        <v>0.17757563203634558</v>
      </c>
      <c r="D290" s="11">
        <f t="shared" si="193"/>
        <v>-0.91179374064816154</v>
      </c>
      <c r="E290" s="11">
        <v>0.14057219458070885</v>
      </c>
      <c r="F290" s="11">
        <f t="shared" ref="F290:F291" si="196">SUM(D290:E290)</f>
        <v>-0.77122154606745275</v>
      </c>
      <c r="G290" s="200">
        <f t="shared" si="188"/>
        <v>8.1240014100238955E-3</v>
      </c>
    </row>
    <row r="291" spans="1:7" x14ac:dyDescent="0.2">
      <c r="A291" t="str">
        <f t="shared" si="183"/>
        <v>82 Transport and mobile machine drivers and operatives</v>
      </c>
      <c r="B291" s="11">
        <v>1.2214372715051776</v>
      </c>
      <c r="C291" s="11">
        <v>0.59433131097445413</v>
      </c>
      <c r="D291" s="11">
        <f t="shared" si="193"/>
        <v>-0.62710596053072343</v>
      </c>
      <c r="E291" s="11">
        <v>0.4102644740061332</v>
      </c>
      <c r="F291" s="11">
        <f t="shared" si="196"/>
        <v>-0.21684148652459023</v>
      </c>
      <c r="G291" s="200">
        <f t="shared" si="188"/>
        <v>1.9493921326931618E-2</v>
      </c>
    </row>
    <row r="292" spans="1:7" x14ac:dyDescent="0.2">
      <c r="A292" t="str">
        <f t="shared" si="183"/>
        <v>91 Elementary trades and related occupations</v>
      </c>
      <c r="B292" s="11">
        <v>0.74427743971330163</v>
      </c>
      <c r="C292" s="11">
        <v>0.25732218316265704</v>
      </c>
      <c r="D292" s="11">
        <f t="shared" si="193"/>
        <v>-0.48695525655064459</v>
      </c>
      <c r="E292" s="11">
        <v>0.14169267287638967</v>
      </c>
      <c r="F292" s="11">
        <f t="shared" ref="F292" si="197">SUM(D292:E292)</f>
        <v>-0.34526258367425489</v>
      </c>
      <c r="G292" s="200">
        <f t="shared" si="188"/>
        <v>1.1685707171565918E-2</v>
      </c>
    </row>
    <row r="293" spans="1:7" x14ac:dyDescent="0.2">
      <c r="A293" t="str">
        <f t="shared" si="183"/>
        <v>92 Elementary administration and service occupations</v>
      </c>
      <c r="B293" s="11">
        <v>2.5309839153375213</v>
      </c>
      <c r="C293" s="11">
        <v>0.93198807098087744</v>
      </c>
      <c r="D293" s="11">
        <f t="shared" ref="D293" si="198">C293-B293</f>
        <v>-1.5989958443566439</v>
      </c>
      <c r="E293" s="11">
        <v>0.4809056139342992</v>
      </c>
      <c r="F293" s="11">
        <f t="shared" ref="F293" si="199">SUM(D293:E293)</f>
        <v>-1.1180902304223448</v>
      </c>
      <c r="G293" s="200">
        <f t="shared" ref="G293:G294" si="200">IF(B293&gt;0,(1+(E293/B293))^(1/($C$6-$B$6))-1,0)</f>
        <v>1.1664809805839393E-2</v>
      </c>
    </row>
    <row r="294" spans="1:7" x14ac:dyDescent="0.2">
      <c r="A294" s="24" t="str">
        <f t="shared" si="183"/>
        <v>All occupations</v>
      </c>
      <c r="B294" s="34">
        <f>SUM(B268:B293)</f>
        <v>12.807326576530322</v>
      </c>
      <c r="C294" s="34">
        <f t="shared" ref="C294:F294" si="201">SUM(C268:C293)</f>
        <v>6.0578519111589708</v>
      </c>
      <c r="D294" s="34">
        <f t="shared" si="201"/>
        <v>-6.7494746653713493</v>
      </c>
      <c r="E294" s="34">
        <f t="shared" si="201"/>
        <v>3.1129161033945136</v>
      </c>
      <c r="F294" s="34">
        <f t="shared" si="201"/>
        <v>-3.6365585619768357</v>
      </c>
      <c r="G294" s="234">
        <f t="shared" si="200"/>
        <v>1.4610642248791939E-2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Humber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-3.830105865776634</v>
      </c>
      <c r="Q7" s="11">
        <f>'Occ T1'!J16</f>
        <v>9.0409711600136653</v>
      </c>
    </row>
    <row r="8" spans="1:17" x14ac:dyDescent="0.2">
      <c r="O8" t="str">
        <f>name!E11</f>
        <v>Process, plant and machine operatives</v>
      </c>
      <c r="P8" s="11">
        <f>'Occ T1'!H15</f>
        <v>1.0172433503174219</v>
      </c>
      <c r="Q8" s="11">
        <f>'Occ T1'!J15</f>
        <v>11.455120937288696</v>
      </c>
    </row>
    <row r="9" spans="1:17" x14ac:dyDescent="0.2">
      <c r="O9" t="str">
        <f>name!E10</f>
        <v>Sales and customer service occupations</v>
      </c>
      <c r="P9" s="11">
        <f>'Occ T1'!H14</f>
        <v>-0.10626629419707712</v>
      </c>
      <c r="Q9" s="11">
        <f>'Occ T1'!J14</f>
        <v>10.630180732611191</v>
      </c>
    </row>
    <row r="10" spans="1:17" x14ac:dyDescent="0.2">
      <c r="O10" t="str">
        <f>name!E9</f>
        <v>Caring, leisure and other service occupations</v>
      </c>
      <c r="P10" s="11">
        <f>'Occ T1'!H13</f>
        <v>3.6609917218787515</v>
      </c>
      <c r="Q10" s="11">
        <f>'Occ T1'!J13</f>
        <v>19.986274886450222</v>
      </c>
    </row>
    <row r="11" spans="1:17" x14ac:dyDescent="0.2">
      <c r="O11" t="str">
        <f>name!E8</f>
        <v>Skilled trades occupations</v>
      </c>
      <c r="P11" s="11">
        <f>'Occ T1'!H12</f>
        <v>-2.8795342499011127</v>
      </c>
      <c r="Q11" s="11">
        <f>'Occ T1'!J12</f>
        <v>9.0385300564179083</v>
      </c>
    </row>
    <row r="12" spans="1:17" x14ac:dyDescent="0.2">
      <c r="O12" t="str">
        <f>name!E7</f>
        <v>Administrative and secretarial occupations</v>
      </c>
      <c r="P12" s="11">
        <f>'Occ T1'!H11</f>
        <v>-3.8933927060628228</v>
      </c>
      <c r="Q12" s="11">
        <f>'Occ T1'!J11</f>
        <v>12.093306831055237</v>
      </c>
    </row>
    <row r="13" spans="1:17" x14ac:dyDescent="0.2">
      <c r="O13" t="str">
        <f>name!E6</f>
        <v>Associate professional occupations</v>
      </c>
      <c r="P13" s="11">
        <f>'Occ T1'!H10</f>
        <v>1.2024906343694326</v>
      </c>
      <c r="Q13" s="11">
        <f>'Occ T1'!J10</f>
        <v>17.215841300926819</v>
      </c>
    </row>
    <row r="14" spans="1:17" x14ac:dyDescent="0.2">
      <c r="O14" t="str">
        <f>name!E5</f>
        <v>Professional occupations</v>
      </c>
      <c r="P14" s="11">
        <f>'Occ T1'!H9</f>
        <v>10.184866290042969</v>
      </c>
      <c r="Q14" s="11">
        <f>'Occ T1'!J9</f>
        <v>39.846140345773826</v>
      </c>
    </row>
    <row r="15" spans="1:17" x14ac:dyDescent="0.2">
      <c r="O15" t="str">
        <f>name!E4</f>
        <v>Managers, directors and senior officials</v>
      </c>
      <c r="P15" s="11">
        <f>'Occ T1'!H8</f>
        <v>3.2327071193290173</v>
      </c>
      <c r="Q15" s="11">
        <f>'Occ T1'!J8</f>
        <v>19.207173729656645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Humber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-3.0753760880710246E-2</v>
      </c>
      <c r="Q37" s="11">
        <f>'Occ T2'!J8</f>
        <v>9.7082317305466859</v>
      </c>
    </row>
    <row r="38" spans="1:17" x14ac:dyDescent="0.2">
      <c r="O38" s="10" t="str">
        <f>name!D5</f>
        <v>12 Other managers and proprietors</v>
      </c>
      <c r="P38" s="11">
        <f>'Occ T2'!H9</f>
        <v>3.2634608802097294</v>
      </c>
      <c r="Q38" s="11">
        <f>'Occ T2'!J9</f>
        <v>9.4989419991099631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2.1547795727116235</v>
      </c>
      <c r="Q39" s="11">
        <f>'Occ T2'!J10</f>
        <v>7.8738680443103801</v>
      </c>
    </row>
    <row r="40" spans="1:17" x14ac:dyDescent="0.2">
      <c r="O40" s="10" t="str">
        <f>name!D7</f>
        <v>22 Health professionals</v>
      </c>
      <c r="P40" s="11">
        <f>'Occ T2'!H11</f>
        <v>2.5072944357912377</v>
      </c>
      <c r="Q40" s="11">
        <f>'Occ T2'!J11</f>
        <v>10.032548465759735</v>
      </c>
    </row>
    <row r="41" spans="1:17" x14ac:dyDescent="0.2">
      <c r="O41" s="10" t="str">
        <f>name!D8</f>
        <v>23 Teaching and other educational professionals</v>
      </c>
      <c r="P41" s="11">
        <f>'Occ T2'!H12</f>
        <v>1.3296372881528438</v>
      </c>
      <c r="Q41" s="11">
        <f>'Occ T2'!J12</f>
        <v>8.2154171110511882</v>
      </c>
    </row>
    <row r="42" spans="1:17" x14ac:dyDescent="0.2">
      <c r="O42" s="10" t="str">
        <f>name!D9</f>
        <v>24 Business, media and public service professionals</v>
      </c>
      <c r="P42" s="11">
        <f>'Occ T2'!H13</f>
        <v>4.1931549933872603</v>
      </c>
      <c r="Q42" s="11">
        <f>'Occ T2'!J13</f>
        <v>13.724306724652516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-0.50429509017806406</v>
      </c>
      <c r="Q43" s="11">
        <f>'Occ T2'!J14</f>
        <v>1.6368664866465981</v>
      </c>
    </row>
    <row r="44" spans="1:17" x14ac:dyDescent="0.2">
      <c r="O44" s="10" t="str">
        <f>name!D11</f>
        <v>32 Health and social care associate professionals</v>
      </c>
      <c r="P44" s="11">
        <f>'Occ T2'!H15</f>
        <v>0.66172756651322118</v>
      </c>
      <c r="Q44" s="11">
        <f>'Occ T2'!J15</f>
        <v>3.8455775771062699</v>
      </c>
    </row>
    <row r="45" spans="1:17" x14ac:dyDescent="0.2">
      <c r="O45" s="10" t="str">
        <f>name!D12</f>
        <v>33 Protective service occupations</v>
      </c>
      <c r="P45" s="11">
        <f>'Occ T2'!H16</f>
        <v>1.1953593886597038</v>
      </c>
      <c r="Q45" s="11">
        <f>'Occ T2'!J16</f>
        <v>2.739543822106604</v>
      </c>
    </row>
    <row r="46" spans="1:17" x14ac:dyDescent="0.2">
      <c r="O46" s="10" t="str">
        <f>name!D13</f>
        <v>34 Culture, media and sports occupations</v>
      </c>
      <c r="P46" s="11">
        <f>'Occ T2'!H17</f>
        <v>-5.7422051781240491E-2</v>
      </c>
      <c r="Q46" s="11">
        <f>'Occ T2'!J17</f>
        <v>1.9093490339069792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-9.2879178844190946E-2</v>
      </c>
      <c r="Q47" s="11">
        <f>'Occ T2'!J18</f>
        <v>7.0845043811603627</v>
      </c>
    </row>
    <row r="48" spans="1:17" x14ac:dyDescent="0.2">
      <c r="O48" s="10" t="str">
        <f>name!D15</f>
        <v>41 Administrative occupations</v>
      </c>
      <c r="P48" s="11">
        <f>'Occ T2'!H19</f>
        <v>-3.0843506401689211</v>
      </c>
      <c r="Q48" s="11">
        <f>'Occ T2'!J19</f>
        <v>9.7498026634377588</v>
      </c>
    </row>
    <row r="49" spans="15:17" x14ac:dyDescent="0.2">
      <c r="O49" s="10" t="str">
        <f>name!D16</f>
        <v>42 Secretarial and related occupations</v>
      </c>
      <c r="P49" s="11">
        <f>'Occ T2'!H20</f>
        <v>-0.80904206589390171</v>
      </c>
      <c r="Q49" s="11">
        <f>'Occ T2'!J20</f>
        <v>2.3435041676174793</v>
      </c>
    </row>
    <row r="50" spans="15:17" x14ac:dyDescent="0.2">
      <c r="O50" s="10" t="str">
        <f>name!D17</f>
        <v>51 Skilled agricultural and related trades</v>
      </c>
      <c r="P50" s="11">
        <f>'Occ T2'!H21</f>
        <v>0.32338112980704281</v>
      </c>
      <c r="Q50" s="11">
        <f>'Occ T2'!J21</f>
        <v>2.4161029300618857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-1.2061693435040421</v>
      </c>
      <c r="Q51" s="11">
        <f>'Occ T2'!J22</f>
        <v>2.7411266436467363</v>
      </c>
    </row>
    <row r="52" spans="15:17" x14ac:dyDescent="0.2">
      <c r="O52" s="10" t="str">
        <f>name!D19</f>
        <v>53 Skilled construction and building trades</v>
      </c>
      <c r="P52" s="11">
        <f>'Occ T2'!H23</f>
        <v>-1.2941350757349737</v>
      </c>
      <c r="Q52" s="11">
        <f>'Occ T2'!J23</f>
        <v>2.3400901062557908</v>
      </c>
    </row>
    <row r="53" spans="15:17" x14ac:dyDescent="0.2">
      <c r="O53" s="10" t="str">
        <f>name!D20</f>
        <v>54 Textiles, printing and other skilled trades</v>
      </c>
      <c r="P53" s="11">
        <f>'Occ T2'!H24</f>
        <v>-0.70261096046913707</v>
      </c>
      <c r="Q53" s="11">
        <f>'Occ T2'!J24</f>
        <v>1.541210376453499</v>
      </c>
    </row>
    <row r="54" spans="15:17" x14ac:dyDescent="0.2">
      <c r="O54" s="10" t="str">
        <f>name!D21</f>
        <v>61 Caring personal service occupations</v>
      </c>
      <c r="P54" s="11">
        <f>'Occ T2'!H25</f>
        <v>4.2762408398954648</v>
      </c>
      <c r="Q54" s="11">
        <f>'Occ T2'!J25</f>
        <v>17.508839085051044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-0.57913995780686633</v>
      </c>
      <c r="Q55" s="11">
        <f>'Occ T2'!J26</f>
        <v>2.3732578731412981</v>
      </c>
    </row>
    <row r="56" spans="15:17" x14ac:dyDescent="0.2">
      <c r="O56" s="10" t="str">
        <f>name!D23</f>
        <v>63 Community and civil enforcement occupations</v>
      </c>
      <c r="P56" s="11">
        <f>'Occ T2'!H27</f>
        <v>-3.6109160209848612E-2</v>
      </c>
      <c r="Q56" s="11">
        <f>'Occ T2'!J27</f>
        <v>0.10417792825787867</v>
      </c>
    </row>
    <row r="57" spans="15:17" x14ac:dyDescent="0.2">
      <c r="O57" s="10" t="str">
        <f>name!D24</f>
        <v>71 Sales occupations</v>
      </c>
      <c r="P57" s="11">
        <f>'Occ T2'!H28</f>
        <v>-2.6747173789065783</v>
      </c>
      <c r="Q57" s="11">
        <f>'Occ T2'!J28</f>
        <v>4.9465635500188752</v>
      </c>
    </row>
    <row r="58" spans="15:17" x14ac:dyDescent="0.2">
      <c r="O58" s="10" t="str">
        <f>name!D25</f>
        <v>72 Customer service occupations</v>
      </c>
      <c r="P58" s="11">
        <f>'Occ T2'!H29</f>
        <v>2.5684510847095039</v>
      </c>
      <c r="Q58" s="11">
        <f>'Occ T2'!J29</f>
        <v>5.6836171825923181</v>
      </c>
    </row>
    <row r="59" spans="15:17" x14ac:dyDescent="0.2">
      <c r="O59" s="10" t="str">
        <f>name!D26</f>
        <v>81 Process, plant and machine operatives</v>
      </c>
      <c r="P59" s="11">
        <f>'Occ T2'!H30</f>
        <v>1.0392748726329142</v>
      </c>
      <c r="Q59" s="11">
        <f>'Occ T2'!J30</f>
        <v>6.0934514761289158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-2.2031522315488772E-2</v>
      </c>
      <c r="Q60" s="11">
        <f>'Occ T2'!J31</f>
        <v>5.3616694611597833</v>
      </c>
    </row>
    <row r="61" spans="15:17" x14ac:dyDescent="0.2">
      <c r="O61" s="10" t="str">
        <f>name!D28</f>
        <v>91 Elementary trades and related occupations</v>
      </c>
      <c r="P61" s="11">
        <f>'Occ T2'!H32</f>
        <v>-1.4643744749930048</v>
      </c>
      <c r="Q61" s="11">
        <f>'Occ T2'!J32</f>
        <v>0.29843613869436703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-2.3657313907836262</v>
      </c>
      <c r="Q62" s="11">
        <f>'Occ T2'!J33</f>
        <v>8.742535021319302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8.5889999999998849</v>
      </c>
      <c r="Q64" s="11">
        <f>'Occ T2'!J35</f>
        <v>148.5135399801942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Humber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287.06</v>
      </c>
      <c r="C8" s="305">
        <f>SUM(C9:C17)</f>
        <v>289.02700000000004</v>
      </c>
      <c r="D8" s="305">
        <f>SUM(D9:D17)</f>
        <v>295.649</v>
      </c>
      <c r="E8" s="304"/>
      <c r="F8" s="305">
        <f>SUM(F9:F17)</f>
        <v>3.6484477326743963</v>
      </c>
      <c r="G8" s="305">
        <f>SUM(G9:G17)</f>
        <v>4.9501931905914818</v>
      </c>
      <c r="H8" s="305">
        <f>SUM(H9:H17)</f>
        <v>6.6964823001760667</v>
      </c>
      <c r="I8" s="304"/>
      <c r="J8" s="305">
        <f>SUM(J9:J17)</f>
        <v>24.732545353996993</v>
      </c>
      <c r="K8" s="305">
        <f>SUM(K9:K17)</f>
        <v>33.775069033895335</v>
      </c>
      <c r="L8" s="305">
        <f>SUM(L9:L17)</f>
        <v>45.827753224227678</v>
      </c>
      <c r="M8" s="304"/>
      <c r="N8" s="305">
        <f>SUM(N9:N17)</f>
        <v>49.964526565921666</v>
      </c>
      <c r="O8" s="305">
        <f>SUM(O9:O17)</f>
        <v>55.948549858776481</v>
      </c>
      <c r="P8" s="305">
        <f>SUM(P9:P17)</f>
        <v>65.566836153378489</v>
      </c>
      <c r="Q8" s="306"/>
      <c r="R8" s="305">
        <f>SUM(R9:R17)</f>
        <v>14.35223780592931</v>
      </c>
      <c r="S8" s="305">
        <f>SUM(S9:S17)</f>
        <v>15.077380755274522</v>
      </c>
      <c r="T8" s="305">
        <f>SUM(T9:T17)</f>
        <v>16.612698977687089</v>
      </c>
      <c r="U8" s="306"/>
      <c r="V8" s="305">
        <f>SUM(V9:V17)</f>
        <v>14.460516961687084</v>
      </c>
      <c r="W8" s="305">
        <f>SUM(W9:W17)</f>
        <v>16.029188905970422</v>
      </c>
      <c r="X8" s="305">
        <f>SUM(X9:X17)</f>
        <v>18.641919750856271</v>
      </c>
      <c r="Y8" s="306"/>
      <c r="Z8" s="305">
        <f>SUM(Z9:Z17)</f>
        <v>68.817967782758174</v>
      </c>
      <c r="AA8" s="305">
        <f>SUM(AA9:AA17)</f>
        <v>66.824742941880189</v>
      </c>
      <c r="AB8" s="305">
        <f>SUM(AB9:AB17)</f>
        <v>71.63634214975319</v>
      </c>
      <c r="AC8" s="306"/>
      <c r="AD8" s="305">
        <f>SUM(AD9:AD17)</f>
        <v>61.583002983845539</v>
      </c>
      <c r="AE8" s="305">
        <f>SUM(AE9:AE17)</f>
        <v>53.3661155771821</v>
      </c>
      <c r="AF8" s="305">
        <f>SUM(AF9:AF17)</f>
        <v>42.731023707679967</v>
      </c>
      <c r="AG8" s="306"/>
      <c r="AH8" s="305">
        <f>SUM(AH9:AH17)</f>
        <v>36.693428236656459</v>
      </c>
      <c r="AI8" s="305">
        <f>SUM(AI9:AI17)</f>
        <v>32.950976173211004</v>
      </c>
      <c r="AJ8" s="305">
        <f>SUM(AJ9:AJ17)</f>
        <v>21.878091825082279</v>
      </c>
      <c r="AK8" s="306"/>
      <c r="AL8" s="305">
        <f>SUM(AL9:AL17)</f>
        <v>12.80732657653032</v>
      </c>
      <c r="AM8" s="305">
        <f>SUM(AM9:AM17)</f>
        <v>10.10478356321849</v>
      </c>
      <c r="AN8" s="305">
        <f>SUM(AN9:AN17)</f>
        <v>6.0578519111589708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28.739332399236655</v>
      </c>
      <c r="C9" s="304">
        <f t="shared" ref="B9:D17" si="0">SUM(C21,C33,C51,C63,C75,C93)</f>
        <v>28.825674775610914</v>
      </c>
      <c r="D9" s="304">
        <f t="shared" si="0"/>
        <v>31.972039518565758</v>
      </c>
      <c r="E9" s="304"/>
      <c r="F9" s="304">
        <f t="shared" ref="F9:H17" si="1">SUM(F21,F33,F51,F63,F75,F93)</f>
        <v>0.3024562764365426</v>
      </c>
      <c r="G9" s="304">
        <f t="shared" si="1"/>
        <v>0.42377055513869905</v>
      </c>
      <c r="H9" s="304">
        <f t="shared" si="1"/>
        <v>0.59975065980297892</v>
      </c>
      <c r="I9" s="304"/>
      <c r="J9" s="304">
        <f t="shared" ref="J9:L17" si="2">SUM(J21,J33,J51,J63,J75,J93)</f>
        <v>2.7357708184638225</v>
      </c>
      <c r="K9" s="304">
        <f t="shared" si="2"/>
        <v>3.7868749704980846</v>
      </c>
      <c r="L9" s="304">
        <f t="shared" si="2"/>
        <v>5.4152535458043118</v>
      </c>
      <c r="M9" s="304"/>
      <c r="N9" s="304">
        <f t="shared" ref="N9:P17" si="3">SUM(N21,N33,N51,N63,N75,N93)</f>
        <v>6.8725930790759922</v>
      </c>
      <c r="O9" s="304">
        <f t="shared" si="3"/>
        <v>7.6234129674155904</v>
      </c>
      <c r="P9" s="304">
        <f t="shared" si="3"/>
        <v>9.3381103652690953</v>
      </c>
      <c r="Q9" s="306"/>
      <c r="R9" s="304">
        <f t="shared" ref="R9:T9" si="4">SUM(R21,R33,R51,R63,R75,R93)</f>
        <v>1.6986214377877782</v>
      </c>
      <c r="S9" s="304">
        <f t="shared" si="4"/>
        <v>1.7991168270923121</v>
      </c>
      <c r="T9" s="304">
        <f t="shared" si="4"/>
        <v>2.0707404349529943</v>
      </c>
      <c r="U9" s="306"/>
      <c r="V9" s="304">
        <f t="shared" ref="V9:X9" si="5">SUM(V21,V33,V51,V63,V75,V93)</f>
        <v>2.1389667653242177</v>
      </c>
      <c r="W9" s="304">
        <f t="shared" si="5"/>
        <v>2.2588174093985387</v>
      </c>
      <c r="X9" s="304">
        <f t="shared" si="5"/>
        <v>2.6404691607938284</v>
      </c>
      <c r="Y9" s="306"/>
      <c r="Z9" s="304">
        <f t="shared" ref="Z9:AB9" si="6">SUM(Z21,Z33,Z51,Z63,Z75,Z93)</f>
        <v>6.2693563132609569</v>
      </c>
      <c r="AA9" s="304">
        <f t="shared" si="6"/>
        <v>5.4261813194723434</v>
      </c>
      <c r="AB9" s="304">
        <f t="shared" si="6"/>
        <v>5.9997399187900822</v>
      </c>
      <c r="AC9" s="306"/>
      <c r="AD9" s="304">
        <f>SUM(AD21,AD33,AD51,AD63,AD75,AD93)</f>
        <v>4.8721640874982457</v>
      </c>
      <c r="AE9" s="304">
        <f t="shared" ref="AE9:AF9" si="7">SUM(AE21,AE33,AE51,AE63,AE75,AE93)</f>
        <v>4.0176474166418643</v>
      </c>
      <c r="AF9" s="304">
        <f t="shared" si="7"/>
        <v>3.3062070394053524</v>
      </c>
      <c r="AG9" s="306"/>
      <c r="AH9" s="304">
        <f t="shared" ref="AH9:AJ9" si="8">SUM(AH21,AH33,AH51,AH63,AH75,AH93)</f>
        <v>3.0780716026610198</v>
      </c>
      <c r="AI9" s="304">
        <f t="shared" si="8"/>
        <v>2.7736993304569988</v>
      </c>
      <c r="AJ9" s="304">
        <f t="shared" si="8"/>
        <v>2.0192084656618525</v>
      </c>
      <c r="AK9" s="306"/>
      <c r="AL9" s="304">
        <f t="shared" ref="AL9:AN9" si="9">SUM(AL21,AL33,AL51,AL63,AL75,AL93)</f>
        <v>0.77133201872807811</v>
      </c>
      <c r="AM9" s="304">
        <f t="shared" si="9"/>
        <v>0.71615397949648063</v>
      </c>
      <c r="AN9" s="304">
        <f t="shared" si="9"/>
        <v>0.58255992808526447</v>
      </c>
    </row>
    <row r="10" spans="1:40" x14ac:dyDescent="0.2">
      <c r="A10" s="13" t="str">
        <f>name!E5</f>
        <v>Professional occupations</v>
      </c>
      <c r="B10" s="304">
        <f t="shared" si="0"/>
        <v>56.61343662048175</v>
      </c>
      <c r="C10" s="304">
        <f t="shared" si="0"/>
        <v>60.244770327046929</v>
      </c>
      <c r="D10" s="304">
        <f t="shared" si="0"/>
        <v>66.798302910524697</v>
      </c>
      <c r="E10" s="304"/>
      <c r="F10" s="304">
        <f t="shared" si="1"/>
        <v>2.6624603536434286</v>
      </c>
      <c r="G10" s="304">
        <f t="shared" si="1"/>
        <v>3.5302768024461479</v>
      </c>
      <c r="H10" s="304">
        <f t="shared" si="1"/>
        <v>4.6037017364622734</v>
      </c>
      <c r="I10" s="304"/>
      <c r="J10" s="304">
        <f t="shared" si="2"/>
        <v>14.025860532641621</v>
      </c>
      <c r="K10" s="304">
        <f t="shared" si="2"/>
        <v>18.370434642883467</v>
      </c>
      <c r="L10" s="304">
        <f t="shared" si="2"/>
        <v>23.758653434604547</v>
      </c>
      <c r="M10" s="304"/>
      <c r="N10" s="304">
        <f t="shared" si="3"/>
        <v>18.590084247408782</v>
      </c>
      <c r="O10" s="304">
        <f t="shared" si="3"/>
        <v>19.515499124985261</v>
      </c>
      <c r="P10" s="304">
        <f t="shared" si="3"/>
        <v>20.895724000496678</v>
      </c>
      <c r="Q10" s="306"/>
      <c r="R10" s="304">
        <f t="shared" ref="R10:T10" si="10">SUM(R22,R34,R52,R64,R76,R94)</f>
        <v>2.7782234116737223</v>
      </c>
      <c r="S10" s="304">
        <f t="shared" si="10"/>
        <v>2.0776659417144536</v>
      </c>
      <c r="T10" s="304">
        <f t="shared" si="10"/>
        <v>1.6015171094360623</v>
      </c>
      <c r="U10" s="306"/>
      <c r="V10" s="304">
        <f t="shared" ref="V10:X10" si="11">SUM(V22,V34,V52,V64,V76,V94)</f>
        <v>2.6819019951980971</v>
      </c>
      <c r="W10" s="304">
        <f t="shared" si="11"/>
        <v>2.7894066226352114</v>
      </c>
      <c r="X10" s="304">
        <f t="shared" si="11"/>
        <v>3.076321021492844</v>
      </c>
      <c r="Y10" s="306"/>
      <c r="Z10" s="304">
        <f t="shared" ref="Z10:AB10" si="12">SUM(Z22,Z34,Z52,Z64,Z76,Z94)</f>
        <v>7.6099518931614849</v>
      </c>
      <c r="AA10" s="304">
        <f t="shared" si="12"/>
        <v>7.005750444088644</v>
      </c>
      <c r="AB10" s="304">
        <f t="shared" si="12"/>
        <v>7.6892512337332315</v>
      </c>
      <c r="AC10" s="306"/>
      <c r="AD10" s="304">
        <f t="shared" ref="AD10:AF10" si="13">SUM(AD22,AD34,AD52,AD64,AD76,AD94)</f>
        <v>4.8627334591604834</v>
      </c>
      <c r="AE10" s="304">
        <f t="shared" si="13"/>
        <v>3.8947794529261976</v>
      </c>
      <c r="AF10" s="304">
        <f t="shared" si="13"/>
        <v>3.0704807417755293</v>
      </c>
      <c r="AG10" s="306"/>
      <c r="AH10" s="304">
        <f t="shared" ref="AH10:AJ10" si="14">SUM(AH22,AH34,AH52,AH64,AH76,AH94)</f>
        <v>2.7794671921179743</v>
      </c>
      <c r="AI10" s="304">
        <f t="shared" si="14"/>
        <v>2.456162640387336</v>
      </c>
      <c r="AJ10" s="304">
        <f t="shared" si="14"/>
        <v>1.6511333517002509</v>
      </c>
      <c r="AK10" s="306"/>
      <c r="AL10" s="304">
        <f t="shared" ref="AL10:AN10" si="15">SUM(AL22,AL34,AL52,AL64,AL76,AL94)</f>
        <v>0.62275353547615264</v>
      </c>
      <c r="AM10" s="304">
        <f t="shared" si="15"/>
        <v>0.60479465498020479</v>
      </c>
      <c r="AN10" s="304">
        <f t="shared" si="15"/>
        <v>0.45152028082327345</v>
      </c>
    </row>
    <row r="11" spans="1:40" x14ac:dyDescent="0.2">
      <c r="A11" s="13" t="str">
        <f>name!E6</f>
        <v>Associate professional occupations</v>
      </c>
      <c r="B11" s="304">
        <f>SUM(B23,B35,B53,B65,B77,B95)</f>
        <v>35.008225415771669</v>
      </c>
      <c r="C11" s="304">
        <f t="shared" si="0"/>
        <v>33.690085973964237</v>
      </c>
      <c r="D11" s="304">
        <f>SUM(D23,D35,D53,D65,D77,D95)</f>
        <v>36.210716050141087</v>
      </c>
      <c r="E11" s="304"/>
      <c r="F11" s="304">
        <f t="shared" si="1"/>
        <v>0.3546586640587775</v>
      </c>
      <c r="G11" s="304">
        <f t="shared" si="1"/>
        <v>0.47984870993619616</v>
      </c>
      <c r="H11" s="304">
        <f t="shared" si="1"/>
        <v>0.70146347032746192</v>
      </c>
      <c r="I11" s="304"/>
      <c r="J11" s="304">
        <f t="shared" si="2"/>
        <v>3.6239684656300772</v>
      </c>
      <c r="K11" s="304">
        <f t="shared" si="2"/>
        <v>4.754258996240627</v>
      </c>
      <c r="L11" s="304">
        <f t="shared" si="2"/>
        <v>6.5781750037431141</v>
      </c>
      <c r="M11" s="304"/>
      <c r="N11" s="304">
        <f t="shared" si="3"/>
        <v>8.9359415689316606</v>
      </c>
      <c r="O11" s="304">
        <f t="shared" si="3"/>
        <v>9.4423764200884683</v>
      </c>
      <c r="P11" s="304">
        <f t="shared" si="3"/>
        <v>10.963407875259339</v>
      </c>
      <c r="Q11" s="306"/>
      <c r="R11" s="304">
        <f t="shared" ref="R11:T11" si="16">SUM(R23,R35,R53,R65,R77,R95)</f>
        <v>2.6075991781832624</v>
      </c>
      <c r="S11" s="304">
        <f t="shared" si="16"/>
        <v>2.5892521814334764</v>
      </c>
      <c r="T11" s="304">
        <f t="shared" si="16"/>
        <v>2.8144549868245092</v>
      </c>
      <c r="U11" s="306"/>
      <c r="V11" s="304">
        <f t="shared" ref="V11:X11" si="17">SUM(V23,V35,V53,V65,V77,V95)</f>
        <v>2.1979640026638672</v>
      </c>
      <c r="W11" s="304">
        <f t="shared" si="17"/>
        <v>2.1408908679960925</v>
      </c>
      <c r="X11" s="304">
        <f t="shared" si="17"/>
        <v>2.3799551905708722</v>
      </c>
      <c r="Y11" s="306"/>
      <c r="Z11" s="304">
        <f t="shared" ref="Z11:AB11" si="18">SUM(Z23,Z35,Z53,Z65,Z77,Z95)</f>
        <v>7.8548459579112855</v>
      </c>
      <c r="AA11" s="304">
        <f t="shared" si="18"/>
        <v>6.7648530689697086</v>
      </c>
      <c r="AB11" s="304">
        <f t="shared" si="18"/>
        <v>7.1878654822633417</v>
      </c>
      <c r="AC11" s="306"/>
      <c r="AD11" s="304">
        <f t="shared" ref="AD11:AF11" si="19">SUM(AD23,AD35,AD53,AD65,AD77,AD95)</f>
        <v>5.6228095009025214</v>
      </c>
      <c r="AE11" s="304">
        <f t="shared" si="19"/>
        <v>4.370311831269623</v>
      </c>
      <c r="AF11" s="304">
        <f t="shared" si="19"/>
        <v>3.4296149616573963</v>
      </c>
      <c r="AG11" s="306"/>
      <c r="AH11" s="304">
        <f t="shared" ref="AH11:AJ11" si="20">SUM(AH23,AH35,AH53,AH65,AH77,AH95)</f>
        <v>3.1348710665529631</v>
      </c>
      <c r="AI11" s="304">
        <f t="shared" si="20"/>
        <v>2.5915480479465693</v>
      </c>
      <c r="AJ11" s="304">
        <f t="shared" si="20"/>
        <v>1.7168302700621356</v>
      </c>
      <c r="AK11" s="306"/>
      <c r="AL11" s="304">
        <f t="shared" ref="AL11:AN11" si="21">SUM(AL23,AL35,AL53,AL65,AL77,AL95)</f>
        <v>0.67556701093725402</v>
      </c>
      <c r="AM11" s="304">
        <f t="shared" si="21"/>
        <v>0.55674585008347044</v>
      </c>
      <c r="AN11" s="304">
        <f t="shared" si="21"/>
        <v>0.43894880943291975</v>
      </c>
    </row>
    <row r="12" spans="1:40" x14ac:dyDescent="0.2">
      <c r="A12" s="13" t="str">
        <f>name!E7</f>
        <v>Administrative and secretarial occupations</v>
      </c>
      <c r="B12" s="304">
        <f t="shared" si="0"/>
        <v>34.592232103496329</v>
      </c>
      <c r="C12" s="304">
        <f t="shared" si="0"/>
        <v>32.841732720281669</v>
      </c>
      <c r="D12" s="304">
        <f t="shared" si="0"/>
        <v>30.698839397433517</v>
      </c>
      <c r="E12" s="304"/>
      <c r="F12" s="304">
        <f t="shared" si="1"/>
        <v>0.17231274231227084</v>
      </c>
      <c r="G12" s="304">
        <f t="shared" si="1"/>
        <v>0.25387899748482118</v>
      </c>
      <c r="H12" s="304">
        <f t="shared" si="1"/>
        <v>0.3855100099258893</v>
      </c>
      <c r="I12" s="304"/>
      <c r="J12" s="304">
        <f t="shared" si="2"/>
        <v>1.7439730433266862</v>
      </c>
      <c r="K12" s="304">
        <f t="shared" si="2"/>
        <v>2.5816133582611274</v>
      </c>
      <c r="L12" s="304">
        <f t="shared" si="2"/>
        <v>3.5491015811298681</v>
      </c>
      <c r="M12" s="304"/>
      <c r="N12" s="304">
        <f t="shared" si="3"/>
        <v>5.9146418605455873</v>
      </c>
      <c r="O12" s="304">
        <f t="shared" si="3"/>
        <v>6.9428110259769404</v>
      </c>
      <c r="P12" s="304">
        <f t="shared" si="3"/>
        <v>8.4722270480193203</v>
      </c>
      <c r="Q12" s="306"/>
      <c r="R12" s="304">
        <f t="shared" ref="R12:T12" si="22">SUM(R24,R36,R54,R66,R78,R96)</f>
        <v>2.2769607253365018</v>
      </c>
      <c r="S12" s="304">
        <f t="shared" si="22"/>
        <v>2.5981200123353938</v>
      </c>
      <c r="T12" s="304">
        <f t="shared" si="22"/>
        <v>2.9485677935318622</v>
      </c>
      <c r="U12" s="306"/>
      <c r="V12" s="304">
        <f t="shared" ref="V12:X12" si="23">SUM(V24,V36,V54,V66,V78,V96)</f>
        <v>2.0267526914796381</v>
      </c>
      <c r="W12" s="304">
        <f t="shared" si="23"/>
        <v>2.1955961614440431</v>
      </c>
      <c r="X12" s="304">
        <f t="shared" si="23"/>
        <v>2.4722864097514234</v>
      </c>
      <c r="Y12" s="306"/>
      <c r="Z12" s="304">
        <f t="shared" ref="Z12:AA12" si="24">SUM(Z24,Z36,Z54,Z66,Z78,Z96)</f>
        <v>8.3418691041078823</v>
      </c>
      <c r="AA12" s="304">
        <f t="shared" si="24"/>
        <v>7.7481078704898136</v>
      </c>
      <c r="AB12" s="304">
        <f>SUM(AB24,AB36,AB54,AB66,AB78,AB96)</f>
        <v>6.7509738102262169</v>
      </c>
      <c r="AC12" s="306"/>
      <c r="AD12" s="304">
        <f t="shared" ref="AD12:AE12" si="25">SUM(AD24,AD36,AD54,AD66,AD78,AD96)</f>
        <v>8.7482645951144153</v>
      </c>
      <c r="AE12" s="304">
        <f t="shared" si="25"/>
        <v>6.7301412153992866</v>
      </c>
      <c r="AF12" s="304">
        <f>SUM(AF24,AF36,AF54,AF66,AF78,AF96)</f>
        <v>4.2798277707870653</v>
      </c>
      <c r="AG12" s="306"/>
      <c r="AH12" s="304">
        <f t="shared" ref="AH12:AI12" si="26">SUM(AH24,AH36,AH54,AH66,AH78,AH96)</f>
        <v>4.2658101480791446</v>
      </c>
      <c r="AI12" s="304">
        <f t="shared" si="26"/>
        <v>2.8812152873738457</v>
      </c>
      <c r="AJ12" s="304">
        <f>SUM(AJ24,AJ36,AJ54,AJ66,AJ78,AJ96)</f>
        <v>1.1134937209335889</v>
      </c>
      <c r="AK12" s="306"/>
      <c r="AL12" s="304">
        <f t="shared" ref="AL12:AM12" si="27">SUM(AL24,AL36,AL54,AL66,AL78,AL96)</f>
        <v>1.1016471931942011</v>
      </c>
      <c r="AM12" s="304">
        <f t="shared" si="27"/>
        <v>0.91024879151639604</v>
      </c>
      <c r="AN12" s="304">
        <f>SUM(AN24,AN36,AN54,AN66,AN78,AN96)</f>
        <v>0.72685125312828902</v>
      </c>
    </row>
    <row r="13" spans="1:40" x14ac:dyDescent="0.2">
      <c r="A13" s="13" t="str">
        <f>name!E8</f>
        <v>Skilled trades occupations</v>
      </c>
      <c r="B13" s="304">
        <f t="shared" si="0"/>
        <v>29.674458710307242</v>
      </c>
      <c r="C13" s="304">
        <f t="shared" si="0"/>
        <v>28.90480400794776</v>
      </c>
      <c r="D13" s="304">
        <f t="shared" si="0"/>
        <v>26.794924460406108</v>
      </c>
      <c r="E13" s="304"/>
      <c r="F13" s="304">
        <f t="shared" si="1"/>
        <v>3.1564056791662083E-2</v>
      </c>
      <c r="G13" s="304">
        <f t="shared" si="1"/>
        <v>4.8014534744250756E-2</v>
      </c>
      <c r="H13" s="304">
        <f t="shared" si="1"/>
        <v>6.727086409926003E-2</v>
      </c>
      <c r="I13" s="304"/>
      <c r="J13" s="304">
        <f t="shared" si="2"/>
        <v>0.48162855613097177</v>
      </c>
      <c r="K13" s="304">
        <f t="shared" si="2"/>
        <v>0.77789806022926977</v>
      </c>
      <c r="L13" s="304">
        <f t="shared" si="2"/>
        <v>1.1266679482995452</v>
      </c>
      <c r="M13" s="304"/>
      <c r="N13" s="304">
        <f t="shared" si="3"/>
        <v>1.5998563210745071</v>
      </c>
      <c r="O13" s="304">
        <f t="shared" si="3"/>
        <v>2.0614329380820395</v>
      </c>
      <c r="P13" s="304">
        <f t="shared" si="3"/>
        <v>2.6642417419752915</v>
      </c>
      <c r="Q13" s="306"/>
      <c r="R13" s="304">
        <f t="shared" ref="R13:T13" si="28">SUM(R25,R37,R55,R67,R79,R97)</f>
        <v>0.74046538508734105</v>
      </c>
      <c r="S13" s="304">
        <f t="shared" si="28"/>
        <v>0.89660376577028733</v>
      </c>
      <c r="T13" s="304">
        <f t="shared" si="28"/>
        <v>1.149751421753205</v>
      </c>
      <c r="U13" s="306"/>
      <c r="V13" s="304">
        <f t="shared" ref="V13:X13" si="29">SUM(V25,V37,V55,V67,V79,V97)</f>
        <v>1.5872971649024392</v>
      </c>
      <c r="W13" s="304">
        <f t="shared" si="29"/>
        <v>1.915604827561856</v>
      </c>
      <c r="X13" s="304">
        <f t="shared" si="29"/>
        <v>2.3168134162178067</v>
      </c>
      <c r="Y13" s="306"/>
      <c r="Z13" s="304">
        <f t="shared" ref="Z13:AB13" si="30">SUM(Z25,Z37,Z55,Z67,Z79,Z97)</f>
        <v>10.78670627078233</v>
      </c>
      <c r="AA13" s="304">
        <f t="shared" si="30"/>
        <v>10.069792604603194</v>
      </c>
      <c r="AB13" s="304">
        <f t="shared" si="30"/>
        <v>9.5815106306296407</v>
      </c>
      <c r="AC13" s="306"/>
      <c r="AD13" s="304">
        <f t="shared" ref="AD13:AF13" si="31">SUM(AD25,AD37,AD55,AD67,AD79,AD97)</f>
        <v>7.886312979598066</v>
      </c>
      <c r="AE13" s="304">
        <f t="shared" si="31"/>
        <v>7.076579799025799</v>
      </c>
      <c r="AF13" s="304">
        <f t="shared" si="31"/>
        <v>5.7377850333362028</v>
      </c>
      <c r="AG13" s="306"/>
      <c r="AH13" s="304">
        <f t="shared" ref="AH13:AJ13" si="32">SUM(AH25,AH37,AH55,AH67,AH79,AH97)</f>
        <v>4.4534526640707961</v>
      </c>
      <c r="AI13" s="304">
        <f t="shared" si="32"/>
        <v>4.3633472089856227</v>
      </c>
      <c r="AJ13" s="304">
        <f t="shared" si="32"/>
        <v>3.3373424300816743</v>
      </c>
      <c r="AK13" s="306"/>
      <c r="AL13" s="304">
        <f t="shared" ref="AL13:AN13" si="33">SUM(AL25,AL37,AL55,AL67,AL79,AL97)</f>
        <v>2.1071753118691263</v>
      </c>
      <c r="AM13" s="304">
        <f t="shared" si="33"/>
        <v>1.6955302689454359</v>
      </c>
      <c r="AN13" s="304">
        <f t="shared" si="33"/>
        <v>0.81354097401348602</v>
      </c>
    </row>
    <row r="14" spans="1:40" x14ac:dyDescent="0.2">
      <c r="A14" s="13" t="str">
        <f>name!E9</f>
        <v>Caring, leisure and other service occupations</v>
      </c>
      <c r="B14" s="304">
        <f t="shared" si="0"/>
        <v>27.605216955060982</v>
      </c>
      <c r="C14" s="304">
        <f t="shared" si="0"/>
        <v>28.928171435040014</v>
      </c>
      <c r="D14" s="304">
        <f t="shared" si="0"/>
        <v>31.266208676939744</v>
      </c>
      <c r="E14" s="304"/>
      <c r="F14" s="304">
        <f t="shared" si="1"/>
        <v>2.4527944048188061E-2</v>
      </c>
      <c r="G14" s="304">
        <f t="shared" si="1"/>
        <v>4.0934407783889945E-2</v>
      </c>
      <c r="H14" s="304">
        <f t="shared" si="1"/>
        <v>6.5549401299201129E-2</v>
      </c>
      <c r="I14" s="304"/>
      <c r="J14" s="304">
        <f t="shared" si="2"/>
        <v>0.77948413921746718</v>
      </c>
      <c r="K14" s="304">
        <f t="shared" si="2"/>
        <v>1.2814308877526563</v>
      </c>
      <c r="L14" s="304">
        <f t="shared" si="2"/>
        <v>2.025329513117434</v>
      </c>
      <c r="M14" s="304"/>
      <c r="N14" s="304">
        <f t="shared" si="3"/>
        <v>2.710645693210489</v>
      </c>
      <c r="O14" s="304">
        <f t="shared" si="3"/>
        <v>3.4552633120631882</v>
      </c>
      <c r="P14" s="304">
        <f t="shared" si="3"/>
        <v>4.1936808657225342</v>
      </c>
      <c r="Q14" s="306"/>
      <c r="R14" s="304">
        <f>SUM(R26,R38,R56,R68,R80,R98)</f>
        <v>2.0513983274261651</v>
      </c>
      <c r="S14" s="304">
        <f t="shared" ref="S14:T14" si="34">SUM(S26,S38,S56,S68,S80,S98)</f>
        <v>2.3232853290841473</v>
      </c>
      <c r="T14" s="304">
        <f t="shared" si="34"/>
        <v>2.4336298256848901</v>
      </c>
      <c r="U14" s="306"/>
      <c r="V14" s="304">
        <f t="shared" ref="V14:X14" si="35">SUM(V26,V38,V56,V68,V80,V98)</f>
        <v>1.4381872402107878</v>
      </c>
      <c r="W14" s="304">
        <f t="shared" si="35"/>
        <v>1.6797484375665399</v>
      </c>
      <c r="X14" s="304">
        <f t="shared" si="35"/>
        <v>1.9312162578817731</v>
      </c>
      <c r="Y14" s="306"/>
      <c r="Z14" s="304">
        <f t="shared" ref="Z14:AB14" si="36">SUM(Z26,Z38,Z56,Z68,Z80,Z98)</f>
        <v>10.21256398157192</v>
      </c>
      <c r="AA14" s="304">
        <f t="shared" si="36"/>
        <v>11.297324436845093</v>
      </c>
      <c r="AB14" s="304">
        <f t="shared" si="36"/>
        <v>13.778664928538596</v>
      </c>
      <c r="AC14" s="306"/>
      <c r="AD14" s="304">
        <f t="shared" ref="AD14:AF14" si="37">SUM(AD26,AD38,AD56,AD68,AD80,AD98)</f>
        <v>7.8230874839148186</v>
      </c>
      <c r="AE14" s="304">
        <f t="shared" si="37"/>
        <v>6.7367842239833671</v>
      </c>
      <c r="AF14" s="304">
        <f t="shared" si="37"/>
        <v>5.3206814946719394</v>
      </c>
      <c r="AG14" s="306"/>
      <c r="AH14" s="304">
        <f t="shared" ref="AH14:AJ14" si="38">SUM(AH26,AH38,AH56,AH68,AH80,AH98)</f>
        <v>2.0018665596396414</v>
      </c>
      <c r="AI14" s="304">
        <f t="shared" si="38"/>
        <v>1.6291276174292921</v>
      </c>
      <c r="AJ14" s="304">
        <f t="shared" si="38"/>
        <v>1.1777652800808864</v>
      </c>
      <c r="AK14" s="306"/>
      <c r="AL14" s="304">
        <f t="shared" ref="AL14:AN14" si="39">SUM(AL26,AL38,AL56,AL68,AL80,AL98)</f>
        <v>0.56345558582150346</v>
      </c>
      <c r="AM14" s="304">
        <f t="shared" si="39"/>
        <v>0.48427278253183892</v>
      </c>
      <c r="AN14" s="304">
        <f t="shared" si="39"/>
        <v>0.33969110994248686</v>
      </c>
    </row>
    <row r="15" spans="1:40" x14ac:dyDescent="0.2">
      <c r="A15" s="13" t="str">
        <f>name!E10</f>
        <v>Sales and customer service occupations</v>
      </c>
      <c r="B15" s="304">
        <f t="shared" si="0"/>
        <v>23.564629745741968</v>
      </c>
      <c r="C15" s="304">
        <f t="shared" si="0"/>
        <v>23.421705609462716</v>
      </c>
      <c r="D15" s="304">
        <f t="shared" si="0"/>
        <v>23.458363451544841</v>
      </c>
      <c r="E15" s="304"/>
      <c r="F15" s="304">
        <f t="shared" si="1"/>
        <v>5.1196978810912924E-2</v>
      </c>
      <c r="G15" s="304">
        <f t="shared" si="1"/>
        <v>8.0881481839337049E-2</v>
      </c>
      <c r="H15" s="304">
        <f t="shared" si="1"/>
        <v>0.11314936963080587</v>
      </c>
      <c r="I15" s="304"/>
      <c r="J15" s="304">
        <f t="shared" si="2"/>
        <v>0.64359177033349158</v>
      </c>
      <c r="K15" s="304">
        <f t="shared" si="2"/>
        <v>1.020562606811714</v>
      </c>
      <c r="L15" s="304">
        <f t="shared" si="2"/>
        <v>1.5219664987919237</v>
      </c>
      <c r="M15" s="304"/>
      <c r="N15" s="304">
        <f t="shared" si="3"/>
        <v>2.8074430150692233</v>
      </c>
      <c r="O15" s="304">
        <f t="shared" si="3"/>
        <v>3.5239177003634965</v>
      </c>
      <c r="P15" s="304">
        <f t="shared" si="3"/>
        <v>4.5084780105976252</v>
      </c>
      <c r="Q15" s="306"/>
      <c r="R15" s="304">
        <f t="shared" ref="R15:T15" si="40">SUM(R27,R39,R57,R69,R81,R99)</f>
        <v>0.91974697129629768</v>
      </c>
      <c r="S15" s="304">
        <f t="shared" si="40"/>
        <v>1.1183848602686166</v>
      </c>
      <c r="T15" s="304">
        <f t="shared" si="40"/>
        <v>1.3758889917446449</v>
      </c>
      <c r="U15" s="306"/>
      <c r="V15" s="304">
        <f t="shared" ref="V15:X15" si="41">SUM(V27,V39,V57,V69,V81,V99)</f>
        <v>0.86767862573786991</v>
      </c>
      <c r="W15" s="304">
        <f t="shared" si="41"/>
        <v>1.0473167085951476</v>
      </c>
      <c r="X15" s="304">
        <f t="shared" si="41"/>
        <v>1.2497691338067218</v>
      </c>
      <c r="Y15" s="306"/>
      <c r="Z15" s="304">
        <f t="shared" ref="Z15:AB15" si="42">SUM(Z27,Z39,Z57,Z69,Z81,Z99)</f>
        <v>6.8821562111003685</v>
      </c>
      <c r="AA15" s="304">
        <f t="shared" si="42"/>
        <v>6.9719392105990057</v>
      </c>
      <c r="AB15" s="304">
        <f t="shared" si="42"/>
        <v>7.7336419018310902</v>
      </c>
      <c r="AC15" s="306"/>
      <c r="AD15" s="304">
        <f t="shared" ref="AD15:AF15" si="43">SUM(AD27,AD39,AD57,AD69,AD81,AD99)</f>
        <v>6.3755627829444492</v>
      </c>
      <c r="AE15" s="304">
        <f t="shared" si="43"/>
        <v>5.4697592679153129</v>
      </c>
      <c r="AF15" s="304">
        <f t="shared" si="43"/>
        <v>4.3903247233153424</v>
      </c>
      <c r="AG15" s="306"/>
      <c r="AH15" s="304">
        <f t="shared" ref="AH15:AJ15" si="44">SUM(AH27,AH39,AH57,AH69,AH81,AH99)</f>
        <v>3.637925469185856</v>
      </c>
      <c r="AI15" s="304">
        <f t="shared" si="44"/>
        <v>3.0791469496410042</v>
      </c>
      <c r="AJ15" s="304">
        <f t="shared" si="44"/>
        <v>1.8216224632477718</v>
      </c>
      <c r="AK15" s="306"/>
      <c r="AL15" s="304">
        <f t="shared" ref="AL15:AN15" si="45">SUM(AL27,AL39,AL57,AL69,AL81,AL99)</f>
        <v>1.3793279212634977</v>
      </c>
      <c r="AM15" s="304">
        <f t="shared" si="45"/>
        <v>1.1097968234290823</v>
      </c>
      <c r="AN15" s="304">
        <f t="shared" si="45"/>
        <v>0.74352235857891813</v>
      </c>
    </row>
    <row r="16" spans="1:40" x14ac:dyDescent="0.2">
      <c r="A16" s="13" t="str">
        <f>name!E11</f>
        <v>Process, plant and machine operatives</v>
      </c>
      <c r="B16" s="304">
        <f t="shared" si="0"/>
        <v>21.422485949838848</v>
      </c>
      <c r="C16" s="304">
        <f t="shared" si="0"/>
        <v>23.679126160481779</v>
      </c>
      <c r="D16" s="304">
        <f t="shared" si="0"/>
        <v>22.439729300156333</v>
      </c>
      <c r="E16" s="304"/>
      <c r="F16" s="304">
        <f t="shared" si="1"/>
        <v>3.0801790110411866E-2</v>
      </c>
      <c r="G16" s="304">
        <f t="shared" si="1"/>
        <v>6.1260663022185004E-2</v>
      </c>
      <c r="H16" s="304">
        <f t="shared" si="1"/>
        <v>0.11163973908478549</v>
      </c>
      <c r="I16" s="304"/>
      <c r="J16" s="304">
        <f t="shared" si="2"/>
        <v>0.2581558133253698</v>
      </c>
      <c r="K16" s="304">
        <f t="shared" si="2"/>
        <v>0.47607719865004283</v>
      </c>
      <c r="L16" s="304">
        <f t="shared" si="2"/>
        <v>0.76523542372489717</v>
      </c>
      <c r="M16" s="304"/>
      <c r="N16" s="304">
        <f t="shared" si="3"/>
        <v>0.77391615067090658</v>
      </c>
      <c r="O16" s="304">
        <f t="shared" si="3"/>
        <v>1.153432518204663</v>
      </c>
      <c r="P16" s="304">
        <f t="shared" si="3"/>
        <v>1.7445927481276728</v>
      </c>
      <c r="Q16" s="306"/>
      <c r="R16" s="304">
        <f t="shared" ref="R16:T16" si="46">SUM(R28,R40,R58,R70,R82,R100)</f>
        <v>0.36713600385650697</v>
      </c>
      <c r="S16" s="304">
        <f t="shared" si="46"/>
        <v>0.52882856581294102</v>
      </c>
      <c r="T16" s="304">
        <f t="shared" si="46"/>
        <v>0.71636084981405224</v>
      </c>
      <c r="U16" s="306"/>
      <c r="V16" s="304">
        <f t="shared" ref="V16:X16" si="47">SUM(V28,V40,V58,V70,V82,V100)</f>
        <v>0.68427603316686969</v>
      </c>
      <c r="W16" s="304">
        <f t="shared" si="47"/>
        <v>0.99229913111304247</v>
      </c>
      <c r="X16" s="304">
        <f t="shared" si="47"/>
        <v>1.318409980938493</v>
      </c>
      <c r="Y16" s="306"/>
      <c r="Z16" s="304">
        <f t="shared" ref="Z16:AB16" si="48">SUM(Z28,Z40,Z58,Z70,Z82,Z100)</f>
        <v>5.3092109437612303</v>
      </c>
      <c r="AA16" s="304">
        <f t="shared" si="48"/>
        <v>6.161095571528171</v>
      </c>
      <c r="AB16" s="304">
        <f t="shared" si="48"/>
        <v>7.079081073804935</v>
      </c>
      <c r="AC16" s="306"/>
      <c r="AD16" s="304">
        <f t="shared" ref="AD16:AF16" si="49">SUM(AD28,AD40,AD58,AD70,AD82,AD100)</f>
        <v>6.5735036432490839</v>
      </c>
      <c r="AE16" s="304">
        <f t="shared" si="49"/>
        <v>7.1676428852879024</v>
      </c>
      <c r="AF16" s="304">
        <f t="shared" si="49"/>
        <v>6.542160668228223</v>
      </c>
      <c r="AG16" s="306"/>
      <c r="AH16" s="304">
        <f t="shared" ref="AH16:AJ16" si="50">SUM(AH28,AH40,AH58,AH70,AH82,AH100)</f>
        <v>5.1146789275087823</v>
      </c>
      <c r="AI16" s="304">
        <f t="shared" si="50"/>
        <v>5.4173801723009891</v>
      </c>
      <c r="AJ16" s="304">
        <f t="shared" si="50"/>
        <v>3.3903418734224751</v>
      </c>
      <c r="AK16" s="306"/>
      <c r="AL16" s="304">
        <f t="shared" ref="AL16:AN16" si="51">SUM(AL28,AL40,AL58,AL70,AL82,AL100)</f>
        <v>2.3108066441896846</v>
      </c>
      <c r="AM16" s="304">
        <f t="shared" si="51"/>
        <v>1.7211094545618417</v>
      </c>
      <c r="AN16" s="304">
        <f t="shared" si="51"/>
        <v>0.77190694301079965</v>
      </c>
    </row>
    <row r="17" spans="1:40" x14ac:dyDescent="0.2">
      <c r="A17" s="13" t="str">
        <f>name!E12</f>
        <v>Elementary occupations</v>
      </c>
      <c r="B17" s="304">
        <f t="shared" si="0"/>
        <v>29.839982100064528</v>
      </c>
      <c r="C17" s="304">
        <f t="shared" si="0"/>
        <v>28.490928990164022</v>
      </c>
      <c r="D17" s="304">
        <f t="shared" si="0"/>
        <v>26.009876234287905</v>
      </c>
      <c r="E17" s="304"/>
      <c r="F17" s="304">
        <f t="shared" si="1"/>
        <v>1.8468926462202193E-2</v>
      </c>
      <c r="G17" s="304">
        <f t="shared" si="1"/>
        <v>3.1327038195954476E-2</v>
      </c>
      <c r="H17" s="304">
        <f t="shared" si="1"/>
        <v>4.8447049543410191E-2</v>
      </c>
      <c r="I17" s="304"/>
      <c r="J17" s="304">
        <f t="shared" si="2"/>
        <v>0.44011221492748764</v>
      </c>
      <c r="K17" s="304">
        <f t="shared" si="2"/>
        <v>0.72591831256834283</v>
      </c>
      <c r="L17" s="304">
        <f t="shared" si="2"/>
        <v>1.0873702750120322</v>
      </c>
      <c r="M17" s="304"/>
      <c r="N17" s="304">
        <f t="shared" si="3"/>
        <v>1.7594046299345214</v>
      </c>
      <c r="O17" s="304">
        <f t="shared" si="3"/>
        <v>2.2304038515968347</v>
      </c>
      <c r="P17" s="304">
        <f t="shared" si="3"/>
        <v>2.7863734979109411</v>
      </c>
      <c r="Q17" s="306"/>
      <c r="R17" s="304">
        <f t="shared" ref="R17:T17" si="52">SUM(R29,R41,R59,R71,R83,R101)</f>
        <v>0.91208636528173448</v>
      </c>
      <c r="S17" s="304">
        <f t="shared" si="52"/>
        <v>1.146123271762896</v>
      </c>
      <c r="T17" s="304">
        <f t="shared" si="52"/>
        <v>1.5017875639448697</v>
      </c>
      <c r="U17" s="306"/>
      <c r="V17" s="304">
        <f t="shared" ref="V17:X17" si="53">SUM(V29,V41,V59,V71,V83,V101)</f>
        <v>0.83749244300329961</v>
      </c>
      <c r="W17" s="304">
        <f t="shared" si="53"/>
        <v>1.0095087396599491</v>
      </c>
      <c r="X17" s="304">
        <f t="shared" si="53"/>
        <v>1.256679179402507</v>
      </c>
      <c r="Y17" s="306"/>
      <c r="Z17" s="304">
        <f t="shared" ref="Z17:AB17" si="54">SUM(Z29,Z41,Z59,Z71,Z83,Z101)</f>
        <v>5.5513071071007181</v>
      </c>
      <c r="AA17" s="304">
        <f t="shared" si="54"/>
        <v>5.3796984152842136</v>
      </c>
      <c r="AB17" s="304">
        <f t="shared" si="54"/>
        <v>5.8356131699360532</v>
      </c>
      <c r="AC17" s="306"/>
      <c r="AD17" s="304">
        <f t="shared" ref="AD17:AF17" si="55">SUM(AD29,AD41,AD59,AD71,AD83,AD101)</f>
        <v>8.8185644514634607</v>
      </c>
      <c r="AE17" s="304">
        <f t="shared" si="55"/>
        <v>7.9024694847327392</v>
      </c>
      <c r="AF17" s="304">
        <f t="shared" si="55"/>
        <v>6.6539412745029161</v>
      </c>
      <c r="AG17" s="306"/>
      <c r="AH17" s="304">
        <f t="shared" ref="AH17:AJ17" si="56">SUM(AH29,AH41,AH59,AH71,AH83,AH101)</f>
        <v>8.2272846068402856</v>
      </c>
      <c r="AI17" s="304">
        <f t="shared" si="56"/>
        <v>7.7593489186893487</v>
      </c>
      <c r="AJ17" s="304">
        <f t="shared" si="56"/>
        <v>5.6503539698916416</v>
      </c>
      <c r="AK17" s="306"/>
      <c r="AL17" s="304">
        <f t="shared" ref="AL17:AN17" si="57">SUM(AL29,AL41,AL59,AL71,AL83,AL101)</f>
        <v>3.2752613550508216</v>
      </c>
      <c r="AM17" s="304">
        <f t="shared" si="57"/>
        <v>2.306130957673739</v>
      </c>
      <c r="AN17" s="304">
        <f t="shared" si="57"/>
        <v>1.1893102541435339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6.5570000000000102</v>
      </c>
      <c r="C20" s="305">
        <f>SUM(C21:C29)</f>
        <v>6.6880000000000033</v>
      </c>
      <c r="D20" s="305">
        <f>SUM(D21:D29)</f>
        <v>6.8039999999999949</v>
      </c>
      <c r="E20" s="304"/>
      <c r="F20" s="305">
        <f>SUM(F21:F29)</f>
        <v>5.6240971896008331E-2</v>
      </c>
      <c r="G20" s="305">
        <f>SUM(G21:G29)</f>
        <v>8.1188923604012322E-2</v>
      </c>
      <c r="H20" s="305">
        <f>SUM(H21:H29)</f>
        <v>0.12148152899177307</v>
      </c>
      <c r="I20" s="304"/>
      <c r="J20" s="305">
        <f>SUM(J21:J29)</f>
        <v>0.368702803068437</v>
      </c>
      <c r="K20" s="305">
        <f>SUM(K21:K29)</f>
        <v>0.51947667276306408</v>
      </c>
      <c r="L20" s="305">
        <f>SUM(L21:L29)</f>
        <v>0.71082503149441267</v>
      </c>
      <c r="M20" s="304"/>
      <c r="N20" s="305">
        <f>SUM(N21:N29)</f>
        <v>0.93042647266324741</v>
      </c>
      <c r="O20" s="305">
        <f>SUM(O21:O29)</f>
        <v>1.0694301770047345</v>
      </c>
      <c r="P20" s="305">
        <f>SUM(P21:P29)</f>
        <v>1.291189618302403</v>
      </c>
      <c r="Q20" s="306"/>
      <c r="R20" s="305">
        <f>SUM(R21:R29)</f>
        <v>0.22513885041062481</v>
      </c>
      <c r="S20" s="305">
        <f>SUM(S21:S29)</f>
        <v>0.25449621321576327</v>
      </c>
      <c r="T20" s="305">
        <f>SUM(T21:T29)</f>
        <v>0.30914194584215082</v>
      </c>
      <c r="U20" s="306"/>
      <c r="V20" s="305">
        <f>SUM(V21:V29)</f>
        <v>0.57069847779670524</v>
      </c>
      <c r="W20" s="305">
        <f>SUM(W21:W29)</f>
        <v>0.66033302143388684</v>
      </c>
      <c r="X20" s="305">
        <f>SUM(X21:X29)</f>
        <v>0.80144318424264016</v>
      </c>
      <c r="Y20" s="306"/>
      <c r="Z20" s="305">
        <f>SUM(Z21:Z29)</f>
        <v>1.4769572714547259</v>
      </c>
      <c r="AA20" s="305">
        <f>SUM(AA21:AA29)</f>
        <v>1.4085650634909939</v>
      </c>
      <c r="AB20" s="305">
        <f>SUM(AB21:AB29)</f>
        <v>1.4913155527813713</v>
      </c>
      <c r="AC20" s="306"/>
      <c r="AD20" s="305">
        <f>SUM(AD21:AD29)</f>
        <v>1.3528715397299707</v>
      </c>
      <c r="AE20" s="305">
        <f>SUM(AE21:AE29)</f>
        <v>1.2063730590047168</v>
      </c>
      <c r="AF20" s="305">
        <f>SUM(AF21:AF29)</f>
        <v>1.0348633026608911</v>
      </c>
      <c r="AG20" s="306"/>
      <c r="AH20" s="305">
        <f>SUM(AH21:AH29)</f>
        <v>0.92584610099308207</v>
      </c>
      <c r="AI20" s="305">
        <f>SUM(AI21:AI29)</f>
        <v>0.85364993542487033</v>
      </c>
      <c r="AJ20" s="305">
        <f>SUM(AJ21:AJ29)</f>
        <v>0.6852502106837397</v>
      </c>
      <c r="AK20" s="306"/>
      <c r="AL20" s="305">
        <f>SUM(AL21:AL29)</f>
        <v>0.65011751198720913</v>
      </c>
      <c r="AM20" s="305">
        <f>SUM(AM21:AM29)</f>
        <v>0.63448693405796142</v>
      </c>
      <c r="AN20" s="305">
        <f>SUM(AN21:AN29)</f>
        <v>0.35848962500061426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0.56318431643397038</v>
      </c>
      <c r="C21" s="304">
        <f t="shared" ref="C21:D21" si="59">SUM(G21,K21,O21,S21,W21,AA21,AE21,AI21,AM21)</f>
        <v>0.59039725452383629</v>
      </c>
      <c r="D21" s="304">
        <f t="shared" si="59"/>
        <v>0.6326728880273863</v>
      </c>
      <c r="E21" s="304"/>
      <c r="F21" s="304">
        <v>1.5190739179805419E-2</v>
      </c>
      <c r="G21" s="304">
        <v>2.2072160250171044E-2</v>
      </c>
      <c r="H21" s="304">
        <v>3.0429837163818613E-2</v>
      </c>
      <c r="I21" s="304"/>
      <c r="J21" s="304">
        <v>8.4835753748152942E-2</v>
      </c>
      <c r="K21" s="304">
        <v>0.11257412826614492</v>
      </c>
      <c r="L21" s="304">
        <v>0.14028680212419289</v>
      </c>
      <c r="M21" s="304"/>
      <c r="N21" s="304">
        <v>0.12168579478657232</v>
      </c>
      <c r="O21" s="304">
        <v>0.12427322709201157</v>
      </c>
      <c r="P21" s="304">
        <v>0.14256929089176118</v>
      </c>
      <c r="Q21" s="306"/>
      <c r="R21" s="304">
        <v>1.8431465166241622E-2</v>
      </c>
      <c r="S21" s="304">
        <v>2.1653663869069539E-2</v>
      </c>
      <c r="T21" s="304">
        <v>2.3741291059362173E-2</v>
      </c>
      <c r="U21" s="306"/>
      <c r="V21" s="304">
        <v>3.1997765340215138E-2</v>
      </c>
      <c r="W21" s="304">
        <v>3.0147025823508422E-2</v>
      </c>
      <c r="X21" s="304">
        <v>3.0554299289946789E-2</v>
      </c>
      <c r="Y21" s="306"/>
      <c r="Z21" s="304">
        <v>8.967179435884895E-2</v>
      </c>
      <c r="AA21" s="304">
        <v>9.31139515452582E-2</v>
      </c>
      <c r="AB21" s="304">
        <v>0.10820150256265924</v>
      </c>
      <c r="AC21" s="306"/>
      <c r="AD21" s="304">
        <v>9.9903924999004148E-2</v>
      </c>
      <c r="AE21" s="304">
        <v>8.6210216160262268E-2</v>
      </c>
      <c r="AF21" s="304">
        <v>7.0489974186571699E-2</v>
      </c>
      <c r="AG21" s="306"/>
      <c r="AH21" s="304">
        <v>4.8035773568375156E-2</v>
      </c>
      <c r="AI21" s="304">
        <v>4.225262706426005E-2</v>
      </c>
      <c r="AJ21" s="304">
        <v>3.3529642531376566E-2</v>
      </c>
      <c r="AK21" s="306"/>
      <c r="AL21" s="304">
        <v>5.3431305286754695E-2</v>
      </c>
      <c r="AM21" s="304">
        <v>5.8100254453150202E-2</v>
      </c>
      <c r="AN21" s="304">
        <v>5.2870248217697098E-2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0.74904257113103412</v>
      </c>
      <c r="C22" s="304">
        <f t="shared" ref="C22:C29" si="61">SUM(G22,K22,O22,S22,W22,AA22,AE22,AI22,AM22)</f>
        <v>0.8392177838328454</v>
      </c>
      <c r="D22" s="304">
        <f t="shared" ref="D22:D29" si="62">SUM(H22,L22,P22,T22,X22,AB22,AF22,AJ22,AN22)</f>
        <v>0.98165803962357778</v>
      </c>
      <c r="E22" s="304"/>
      <c r="F22" s="304">
        <v>2.3842088037997422E-2</v>
      </c>
      <c r="G22" s="304">
        <v>3.500198834697163E-2</v>
      </c>
      <c r="H22" s="304">
        <v>5.3906212347062957E-2</v>
      </c>
      <c r="I22" s="304"/>
      <c r="J22" s="304">
        <v>0.12035749185308517</v>
      </c>
      <c r="K22" s="304">
        <v>0.17704384069234777</v>
      </c>
      <c r="L22" s="304">
        <v>0.25553226226964598</v>
      </c>
      <c r="M22" s="304"/>
      <c r="N22" s="304">
        <v>0.22192828210540866</v>
      </c>
      <c r="O22" s="304">
        <v>0.24581505596287623</v>
      </c>
      <c r="P22" s="304">
        <v>0.26619373740954511</v>
      </c>
      <c r="Q22" s="306"/>
      <c r="R22" s="304">
        <v>2.4028087074252767E-2</v>
      </c>
      <c r="S22" s="304">
        <v>2.5784333290506816E-2</v>
      </c>
      <c r="T22" s="304">
        <v>2.7077261207464526E-2</v>
      </c>
      <c r="U22" s="306"/>
      <c r="V22" s="304">
        <v>0.10570885201172631</v>
      </c>
      <c r="W22" s="304">
        <v>0.1219715678015962</v>
      </c>
      <c r="X22" s="304">
        <v>0.15138731354728194</v>
      </c>
      <c r="Y22" s="306"/>
      <c r="Z22" s="304">
        <v>8.0843647836639651E-2</v>
      </c>
      <c r="AA22" s="304">
        <v>6.8608115960410887E-2</v>
      </c>
      <c r="AB22" s="304">
        <v>7.2466884967635675E-2</v>
      </c>
      <c r="AC22" s="306"/>
      <c r="AD22" s="304">
        <v>8.619624928514788E-2</v>
      </c>
      <c r="AE22" s="304">
        <v>7.7018509853422457E-2</v>
      </c>
      <c r="AF22" s="304">
        <v>8.0048440317839697E-2</v>
      </c>
      <c r="AG22" s="306"/>
      <c r="AH22" s="304">
        <v>5.2712091650144767E-2</v>
      </c>
      <c r="AI22" s="304">
        <v>5.2003461885595542E-2</v>
      </c>
      <c r="AJ22" s="304">
        <v>4.5685922491654679E-2</v>
      </c>
      <c r="AK22" s="306"/>
      <c r="AL22" s="304">
        <v>3.3425781276631421E-2</v>
      </c>
      <c r="AM22" s="304">
        <v>3.5970910039117919E-2</v>
      </c>
      <c r="AN22" s="304">
        <v>2.9360005065447239E-2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0.5571644134310374</v>
      </c>
      <c r="C23" s="304">
        <f t="shared" si="61"/>
        <v>0.55302289693969142</v>
      </c>
      <c r="D23" s="304">
        <f t="shared" si="62"/>
        <v>0.62881195233560661</v>
      </c>
      <c r="E23" s="304"/>
      <c r="F23" s="304">
        <v>8.7001743559955904E-3</v>
      </c>
      <c r="G23" s="304">
        <v>1.2663569077783671E-2</v>
      </c>
      <c r="H23" s="304">
        <v>2.1640449766862021E-2</v>
      </c>
      <c r="I23" s="304"/>
      <c r="J23" s="304">
        <v>4.0969968953454471E-2</v>
      </c>
      <c r="K23" s="304">
        <v>5.6702812454230457E-2</v>
      </c>
      <c r="L23" s="304">
        <v>8.1959192624629154E-2</v>
      </c>
      <c r="M23" s="304"/>
      <c r="N23" s="304">
        <v>0.133855729245907</v>
      </c>
      <c r="O23" s="304">
        <v>0.14532368655402725</v>
      </c>
      <c r="P23" s="304">
        <v>0.16955762291554557</v>
      </c>
      <c r="Q23" s="306"/>
      <c r="R23" s="304">
        <v>2.0331278965503203E-2</v>
      </c>
      <c r="S23" s="304">
        <v>2.1010143837432323E-2</v>
      </c>
      <c r="T23" s="304">
        <v>2.4757063778084648E-2</v>
      </c>
      <c r="U23" s="306"/>
      <c r="V23" s="304">
        <v>7.179178415214478E-2</v>
      </c>
      <c r="W23" s="304">
        <v>7.6296691867791852E-2</v>
      </c>
      <c r="X23" s="304">
        <v>9.2297852540002265E-2</v>
      </c>
      <c r="Y23" s="306"/>
      <c r="Z23" s="304">
        <v>0.12576829185153493</v>
      </c>
      <c r="AA23" s="304">
        <v>0.10534088867455027</v>
      </c>
      <c r="AB23" s="304">
        <v>0.119789792322137</v>
      </c>
      <c r="AC23" s="306"/>
      <c r="AD23" s="304">
        <v>6.3343877679508831E-2</v>
      </c>
      <c r="AE23" s="304">
        <v>4.5427479246116294E-2</v>
      </c>
      <c r="AF23" s="304">
        <v>4.0226251608429915E-2</v>
      </c>
      <c r="AG23" s="306"/>
      <c r="AH23" s="304">
        <v>6.9974587552644324E-2</v>
      </c>
      <c r="AI23" s="304">
        <v>6.6881009216869708E-2</v>
      </c>
      <c r="AJ23" s="304">
        <v>5.3565090101634266E-2</v>
      </c>
      <c r="AK23" s="306"/>
      <c r="AL23" s="304">
        <v>2.2428720674344226E-2</v>
      </c>
      <c r="AM23" s="304">
        <v>2.3376616010889542E-2</v>
      </c>
      <c r="AN23" s="304">
        <v>2.5018636678281764E-2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0.62341903664758225</v>
      </c>
      <c r="C24" s="304">
        <f t="shared" si="61"/>
        <v>0.6099524646163399</v>
      </c>
      <c r="D24" s="304">
        <f t="shared" si="62"/>
        <v>0.55816614012868337</v>
      </c>
      <c r="E24" s="304"/>
      <c r="F24" s="304">
        <v>1.1235444128045091E-3</v>
      </c>
      <c r="G24" s="304">
        <v>1.5587098997990622E-3</v>
      </c>
      <c r="H24" s="304">
        <v>2.1502801097711549E-3</v>
      </c>
      <c r="I24" s="304"/>
      <c r="J24" s="304">
        <v>3.6642828164832872E-2</v>
      </c>
      <c r="K24" s="304">
        <v>5.3877031188750327E-2</v>
      </c>
      <c r="L24" s="304">
        <v>7.5989691339992144E-2</v>
      </c>
      <c r="M24" s="304"/>
      <c r="N24" s="304">
        <v>9.6121955918679516E-2</v>
      </c>
      <c r="O24" s="304">
        <v>0.10764213117001623</v>
      </c>
      <c r="P24" s="304">
        <v>0.11948582143351902</v>
      </c>
      <c r="Q24" s="306"/>
      <c r="R24" s="304">
        <v>1.6141608605711136E-2</v>
      </c>
      <c r="S24" s="304">
        <v>1.4952229488181193E-2</v>
      </c>
      <c r="T24" s="304">
        <v>1.3066325125915391E-2</v>
      </c>
      <c r="U24" s="306"/>
      <c r="V24" s="304">
        <v>4.8550205391846721E-2</v>
      </c>
      <c r="W24" s="304">
        <v>5.5196391043080058E-2</v>
      </c>
      <c r="X24" s="304">
        <v>5.7852908968262104E-2</v>
      </c>
      <c r="Y24" s="306"/>
      <c r="Z24" s="304">
        <v>0.1738690458440989</v>
      </c>
      <c r="AA24" s="304">
        <v>0.17634772931254128</v>
      </c>
      <c r="AB24" s="304">
        <v>0.16211944833550221</v>
      </c>
      <c r="AC24" s="306"/>
      <c r="AD24" s="304">
        <v>0.10620573257018723</v>
      </c>
      <c r="AE24" s="304">
        <v>7.0328500757958531E-2</v>
      </c>
      <c r="AF24" s="304">
        <v>3.6493207838165689E-2</v>
      </c>
      <c r="AG24" s="306"/>
      <c r="AH24" s="304">
        <v>8.2572103691086959E-2</v>
      </c>
      <c r="AI24" s="304">
        <v>6.323299408216955E-2</v>
      </c>
      <c r="AJ24" s="304">
        <v>3.2560653144300462E-2</v>
      </c>
      <c r="AK24" s="306"/>
      <c r="AL24" s="304">
        <v>6.2192012048334362E-2</v>
      </c>
      <c r="AM24" s="304">
        <v>6.6816747673843588E-2</v>
      </c>
      <c r="AN24" s="304">
        <v>5.8447803833255173E-2</v>
      </c>
    </row>
    <row r="25" spans="1:40" x14ac:dyDescent="0.2">
      <c r="A25" s="13" t="str">
        <f t="shared" si="58"/>
        <v>Skilled trades occupations</v>
      </c>
      <c r="B25" s="304">
        <f t="shared" si="60"/>
        <v>2.1414182675139433</v>
      </c>
      <c r="C25" s="304">
        <f t="shared" si="61"/>
        <v>2.1471131782948443</v>
      </c>
      <c r="D25" s="304">
        <f t="shared" si="62"/>
        <v>2.070916170570523</v>
      </c>
      <c r="E25" s="304"/>
      <c r="F25" s="304">
        <v>3.7237679725567094E-3</v>
      </c>
      <c r="G25" s="304">
        <v>4.7022385446214478E-3</v>
      </c>
      <c r="H25" s="304">
        <v>5.664327751077898E-3</v>
      </c>
      <c r="I25" s="304"/>
      <c r="J25" s="304">
        <v>4.308380610385535E-2</v>
      </c>
      <c r="K25" s="304">
        <v>5.6797288620013674E-2</v>
      </c>
      <c r="L25" s="304">
        <v>7.4229156862516368E-2</v>
      </c>
      <c r="M25" s="304"/>
      <c r="N25" s="304">
        <v>0.25089550095125895</v>
      </c>
      <c r="O25" s="304">
        <v>0.31185607737723992</v>
      </c>
      <c r="P25" s="304">
        <v>0.42148777562975609</v>
      </c>
      <c r="Q25" s="306"/>
      <c r="R25" s="304">
        <v>9.5599561837253141E-2</v>
      </c>
      <c r="S25" s="304">
        <v>0.11580939173623263</v>
      </c>
      <c r="T25" s="304">
        <v>0.15594369724936677</v>
      </c>
      <c r="U25" s="306"/>
      <c r="V25" s="304">
        <v>0.22419971404531008</v>
      </c>
      <c r="W25" s="304">
        <v>0.26681504840007136</v>
      </c>
      <c r="X25" s="304">
        <v>0.34032025853396375</v>
      </c>
      <c r="Y25" s="306"/>
      <c r="Z25" s="304">
        <v>0.45283417626648748</v>
      </c>
      <c r="AA25" s="304">
        <v>0.39320719722218972</v>
      </c>
      <c r="AB25" s="304">
        <v>0.3610598223940788</v>
      </c>
      <c r="AC25" s="306"/>
      <c r="AD25" s="304">
        <v>0.44952957531888382</v>
      </c>
      <c r="AE25" s="304">
        <v>0.40234127373946676</v>
      </c>
      <c r="AF25" s="304">
        <v>0.33032915379644895</v>
      </c>
      <c r="AG25" s="306"/>
      <c r="AH25" s="304">
        <v>0.33749104282646136</v>
      </c>
      <c r="AI25" s="304">
        <v>0.33298289069484122</v>
      </c>
      <c r="AJ25" s="304">
        <v>0.28894113790035719</v>
      </c>
      <c r="AK25" s="306"/>
      <c r="AL25" s="304">
        <v>0.28406112219187657</v>
      </c>
      <c r="AM25" s="304">
        <v>0.26260177196016737</v>
      </c>
      <c r="AN25" s="304">
        <v>9.2940840452956891E-2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0.14262543569685276</v>
      </c>
      <c r="C26" s="304">
        <f t="shared" si="61"/>
        <v>0.13783004255327069</v>
      </c>
      <c r="D26" s="304">
        <f t="shared" si="62"/>
        <v>0.14380439730925088</v>
      </c>
      <c r="E26" s="304"/>
      <c r="F26" s="304">
        <v>8.5856441636958641E-4</v>
      </c>
      <c r="G26" s="304">
        <v>1.1782860355654366E-3</v>
      </c>
      <c r="H26" s="304">
        <v>1.6010942218843544E-3</v>
      </c>
      <c r="I26" s="304"/>
      <c r="J26" s="304">
        <v>9.6354324038429515E-3</v>
      </c>
      <c r="K26" s="304">
        <v>1.3381063298241786E-2</v>
      </c>
      <c r="L26" s="304">
        <v>1.7601041022136884E-2</v>
      </c>
      <c r="M26" s="304"/>
      <c r="N26" s="304">
        <v>1.8958856947051145E-2</v>
      </c>
      <c r="O26" s="304">
        <v>1.7281774923482977E-2</v>
      </c>
      <c r="P26" s="304">
        <v>1.6593816917836745E-2</v>
      </c>
      <c r="Q26" s="306"/>
      <c r="R26" s="304">
        <v>7.7748224602571759E-3</v>
      </c>
      <c r="S26" s="304">
        <v>8.0232400491404288E-3</v>
      </c>
      <c r="T26" s="304">
        <v>9.632818097458612E-3</v>
      </c>
      <c r="U26" s="306"/>
      <c r="V26" s="304">
        <v>3.6978149605492745E-3</v>
      </c>
      <c r="W26" s="304">
        <v>3.003085240343201E-3</v>
      </c>
      <c r="X26" s="304">
        <v>2.7666154818799045E-3</v>
      </c>
      <c r="Y26" s="306"/>
      <c r="Z26" s="304">
        <v>2.4146879232524555E-2</v>
      </c>
      <c r="AA26" s="304">
        <v>2.196348375100024E-2</v>
      </c>
      <c r="AB26" s="304">
        <v>2.7065205495003339E-2</v>
      </c>
      <c r="AC26" s="306"/>
      <c r="AD26" s="304">
        <v>1.8369497331555244E-2</v>
      </c>
      <c r="AE26" s="304">
        <v>1.0446978734962501E-2</v>
      </c>
      <c r="AF26" s="304">
        <v>8.0156089342729043E-3</v>
      </c>
      <c r="AG26" s="306"/>
      <c r="AH26" s="304">
        <v>4.1624971900416217E-2</v>
      </c>
      <c r="AI26" s="304">
        <v>4.4429724988873945E-2</v>
      </c>
      <c r="AJ26" s="304">
        <v>4.7309707017523961E-2</v>
      </c>
      <c r="AK26" s="306"/>
      <c r="AL26" s="304">
        <v>1.7558596044286601E-2</v>
      </c>
      <c r="AM26" s="304">
        <v>1.8122405531660179E-2</v>
      </c>
      <c r="AN26" s="304">
        <v>1.3218490121254173E-2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0.25326498865242347</v>
      </c>
      <c r="C27" s="304">
        <f t="shared" si="61"/>
        <v>0.26426109603106962</v>
      </c>
      <c r="D27" s="304">
        <f t="shared" si="62"/>
        <v>0.27289060537318061</v>
      </c>
      <c r="E27" s="304"/>
      <c r="F27" s="304">
        <v>2.6720837357465813E-3</v>
      </c>
      <c r="G27" s="304">
        <v>3.7150347453339897E-3</v>
      </c>
      <c r="H27" s="304">
        <v>5.4015071472567153E-3</v>
      </c>
      <c r="I27" s="304"/>
      <c r="J27" s="304">
        <v>1.2773377768512546E-2</v>
      </c>
      <c r="K27" s="304">
        <v>1.9412257712447412E-2</v>
      </c>
      <c r="L27" s="304">
        <v>2.5637995081297282E-2</v>
      </c>
      <c r="M27" s="304"/>
      <c r="N27" s="304">
        <v>2.4731604041538263E-2</v>
      </c>
      <c r="O27" s="304">
        <v>3.2091348780493974E-2</v>
      </c>
      <c r="P27" s="304">
        <v>4.0869132681053882E-2</v>
      </c>
      <c r="Q27" s="306"/>
      <c r="R27" s="304">
        <v>1.6442224598693544E-2</v>
      </c>
      <c r="S27" s="304">
        <v>1.8078172371620859E-2</v>
      </c>
      <c r="T27" s="304">
        <v>1.9599911334360873E-2</v>
      </c>
      <c r="U27" s="306"/>
      <c r="V27" s="304">
        <v>1.9783958149841453E-2</v>
      </c>
      <c r="W27" s="304">
        <v>2.2899418944924217E-2</v>
      </c>
      <c r="X27" s="304">
        <v>2.4925950750762579E-2</v>
      </c>
      <c r="Y27" s="306"/>
      <c r="Z27" s="304">
        <v>7.1976711917142153E-2</v>
      </c>
      <c r="AA27" s="304">
        <v>7.3507510755742564E-2</v>
      </c>
      <c r="AB27" s="304">
        <v>8.2030678890877964E-2</v>
      </c>
      <c r="AC27" s="306"/>
      <c r="AD27" s="304">
        <v>4.5091928098298963E-2</v>
      </c>
      <c r="AE27" s="304">
        <v>4.2604104512787018E-2</v>
      </c>
      <c r="AF27" s="304">
        <v>3.8465971097563702E-2</v>
      </c>
      <c r="AG27" s="306"/>
      <c r="AH27" s="304">
        <v>4.6809411911224563E-2</v>
      </c>
      <c r="AI27" s="304">
        <v>4.0309468768543626E-2</v>
      </c>
      <c r="AJ27" s="304">
        <v>2.6209016576798048E-2</v>
      </c>
      <c r="AK27" s="306"/>
      <c r="AL27" s="304">
        <v>1.2983688431425396E-2</v>
      </c>
      <c r="AM27" s="304">
        <v>1.1643779439176015E-2</v>
      </c>
      <c r="AN27" s="304">
        <v>9.7504418132095504E-3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0.85383684419927619</v>
      </c>
      <c r="C28" s="304">
        <f t="shared" si="61"/>
        <v>0.93472295435016073</v>
      </c>
      <c r="D28" s="304">
        <f t="shared" si="62"/>
        <v>0.95335161011706093</v>
      </c>
      <c r="E28" s="304"/>
      <c r="F28" s="304">
        <v>1.1696557230825418E-4</v>
      </c>
      <c r="G28" s="304">
        <v>2.7676939205490791E-4</v>
      </c>
      <c r="H28" s="304">
        <v>6.6030906403113032E-4</v>
      </c>
      <c r="I28" s="304"/>
      <c r="J28" s="304">
        <v>8.1586244673841103E-3</v>
      </c>
      <c r="K28" s="304">
        <v>1.3089795382380909E-2</v>
      </c>
      <c r="L28" s="304">
        <v>1.8409784236805785E-2</v>
      </c>
      <c r="M28" s="304"/>
      <c r="N28" s="304">
        <v>3.2724528497606674E-2</v>
      </c>
      <c r="O28" s="304">
        <v>5.1683185712044909E-2</v>
      </c>
      <c r="P28" s="304">
        <v>7.6939501679695876E-2</v>
      </c>
      <c r="Q28" s="306"/>
      <c r="R28" s="304">
        <v>1.0958378031458398E-2</v>
      </c>
      <c r="S28" s="304">
        <v>1.5862722731095642E-2</v>
      </c>
      <c r="T28" s="304">
        <v>2.1796041560943051E-2</v>
      </c>
      <c r="U28" s="306"/>
      <c r="V28" s="304">
        <v>2.4282412882324928E-2</v>
      </c>
      <c r="W28" s="304">
        <v>3.4701475843305456E-2</v>
      </c>
      <c r="X28" s="304">
        <v>4.2976712912213798E-2</v>
      </c>
      <c r="Y28" s="306"/>
      <c r="Z28" s="304">
        <v>0.29123027235822346</v>
      </c>
      <c r="AA28" s="304">
        <v>0.32649917288446234</v>
      </c>
      <c r="AB28" s="304">
        <v>0.40605053755508674</v>
      </c>
      <c r="AC28" s="306"/>
      <c r="AD28" s="304">
        <v>0.26970083264080313</v>
      </c>
      <c r="AE28" s="304">
        <v>0.2817589778571653</v>
      </c>
      <c r="AF28" s="304">
        <v>0.26764432182766068</v>
      </c>
      <c r="AG28" s="306"/>
      <c r="AH28" s="304">
        <v>0.10296201716970713</v>
      </c>
      <c r="AI28" s="304">
        <v>8.5279791888889858E-2</v>
      </c>
      <c r="AJ28" s="304">
        <v>5.1903705352662435E-2</v>
      </c>
      <c r="AK28" s="306"/>
      <c r="AL28" s="304">
        <v>0.11370281257946015</v>
      </c>
      <c r="AM28" s="304">
        <v>0.12557106265876142</v>
      </c>
      <c r="AN28" s="304">
        <v>6.6970695927961288E-2</v>
      </c>
    </row>
    <row r="29" spans="1:40" x14ac:dyDescent="0.2">
      <c r="A29" s="13" t="str">
        <f t="shared" si="58"/>
        <v>Elementary occupations</v>
      </c>
      <c r="B29" s="304">
        <f t="shared" si="60"/>
        <v>0.67304412629389065</v>
      </c>
      <c r="C29" s="304">
        <f t="shared" si="61"/>
        <v>0.61148232885794562</v>
      </c>
      <c r="D29" s="304">
        <f t="shared" si="62"/>
        <v>0.56172819651472683</v>
      </c>
      <c r="E29" s="304"/>
      <c r="F29" s="304">
        <v>1.3044212424263839E-5</v>
      </c>
      <c r="G29" s="304">
        <v>2.0167311711126358E-5</v>
      </c>
      <c r="H29" s="304">
        <v>2.7511420008233215E-5</v>
      </c>
      <c r="I29" s="304"/>
      <c r="J29" s="304">
        <v>1.2245519605316496E-2</v>
      </c>
      <c r="K29" s="304">
        <v>1.6598455148506882E-2</v>
      </c>
      <c r="L29" s="304">
        <v>2.1179105933196159E-2</v>
      </c>
      <c r="M29" s="304"/>
      <c r="N29" s="304">
        <v>2.9524220169225013E-2</v>
      </c>
      <c r="O29" s="304">
        <v>3.3463689432541611E-2</v>
      </c>
      <c r="P29" s="304">
        <v>3.7492918743689402E-2</v>
      </c>
      <c r="Q29" s="306"/>
      <c r="R29" s="304">
        <v>1.5431423671253816E-2</v>
      </c>
      <c r="S29" s="304">
        <v>1.3322315842483844E-2</v>
      </c>
      <c r="T29" s="304">
        <v>1.3527536429194721E-2</v>
      </c>
      <c r="U29" s="306"/>
      <c r="V29" s="304">
        <v>4.0685970862746626E-2</v>
      </c>
      <c r="W29" s="304">
        <v>4.9302316469266097E-2</v>
      </c>
      <c r="X29" s="304">
        <v>5.8361272218326932E-2</v>
      </c>
      <c r="Y29" s="306"/>
      <c r="Z29" s="304">
        <v>0.16661645178922579</v>
      </c>
      <c r="AA29" s="304">
        <v>0.14997701338483846</v>
      </c>
      <c r="AB29" s="304">
        <v>0.1525316802583902</v>
      </c>
      <c r="AC29" s="306"/>
      <c r="AD29" s="304">
        <v>0.21452992180658134</v>
      </c>
      <c r="AE29" s="304">
        <v>0.19023701814257554</v>
      </c>
      <c r="AF29" s="304">
        <v>0.16315037305393798</v>
      </c>
      <c r="AG29" s="306"/>
      <c r="AH29" s="304">
        <v>0.1436641007230216</v>
      </c>
      <c r="AI29" s="304">
        <v>0.12627796683482681</v>
      </c>
      <c r="AJ29" s="304">
        <v>0.10554533556743212</v>
      </c>
      <c r="AK29" s="306"/>
      <c r="AL29" s="304">
        <v>5.0333473454095709E-2</v>
      </c>
      <c r="AM29" s="304">
        <v>3.2283386291195218E-2</v>
      </c>
      <c r="AN29" s="304">
        <v>9.9124628905510742E-3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40.614999999999995</v>
      </c>
      <c r="C32" s="305">
        <f>SUM(C33:C41)</f>
        <v>38.924999999999898</v>
      </c>
      <c r="D32" s="305">
        <f>SUM(D33:D41)</f>
        <v>35.014000000000038</v>
      </c>
      <c r="E32" s="304"/>
      <c r="F32" s="305">
        <f>SUM(F33:F41)</f>
        <v>0.32044491913882006</v>
      </c>
      <c r="G32" s="305">
        <f>SUM(G33:G41)</f>
        <v>0.43938663315028531</v>
      </c>
      <c r="H32" s="305">
        <f>SUM(H33:H41)</f>
        <v>0.53641895913759585</v>
      </c>
      <c r="I32" s="304"/>
      <c r="J32" s="305">
        <f>SUM(J33:J41)</f>
        <v>1.8836013674120977</v>
      </c>
      <c r="K32" s="305">
        <f>SUM(K33:K41)</f>
        <v>2.6618009569175021</v>
      </c>
      <c r="L32" s="305">
        <f>SUM(L33:L41)</f>
        <v>3.4168695020613664</v>
      </c>
      <c r="M32" s="304"/>
      <c r="N32" s="305">
        <f>SUM(N33:N41)</f>
        <v>5.1054339801859028</v>
      </c>
      <c r="O32" s="305">
        <f>SUM(O33:O41)</f>
        <v>5.6595107215066145</v>
      </c>
      <c r="P32" s="305">
        <f>SUM(P33:P41)</f>
        <v>6.0953923918380699</v>
      </c>
      <c r="Q32" s="306"/>
      <c r="R32" s="305">
        <f>SUM(R33:R41)</f>
        <v>1.3759661032928425</v>
      </c>
      <c r="S32" s="305">
        <f>SUM(S33:S41)</f>
        <v>1.5462471999467757</v>
      </c>
      <c r="T32" s="305">
        <f>SUM(T33:T41)</f>
        <v>1.6849694534169282</v>
      </c>
      <c r="U32" s="306"/>
      <c r="V32" s="305">
        <f>SUM(V33:V41)</f>
        <v>2.8213535846946001</v>
      </c>
      <c r="W32" s="305">
        <f>SUM(W33:W41)</f>
        <v>3.1101452677226837</v>
      </c>
      <c r="X32" s="305">
        <f>SUM(X33:X41)</f>
        <v>3.3066832886267239</v>
      </c>
      <c r="Y32" s="306"/>
      <c r="Z32" s="305">
        <f>SUM(Z33:Z41)</f>
        <v>11.004757301591892</v>
      </c>
      <c r="AA32" s="305">
        <f>SUM(AA33:AA41)</f>
        <v>10.268936314805632</v>
      </c>
      <c r="AB32" s="305">
        <f>SUM(AB33:AB41)</f>
        <v>9.8465588751885367</v>
      </c>
      <c r="AC32" s="306"/>
      <c r="AD32" s="305">
        <f>SUM(AD33:AD41)</f>
        <v>9.2056135520733076</v>
      </c>
      <c r="AE32" s="305">
        <f>SUM(AE33:AE41)</f>
        <v>7.9240977568470692</v>
      </c>
      <c r="AF32" s="305">
        <f>SUM(AF33:AF41)</f>
        <v>5.8013270828419801</v>
      </c>
      <c r="AG32" s="306"/>
      <c r="AH32" s="305">
        <f>SUM(AH33:AH41)</f>
        <v>6.5061181252746945</v>
      </c>
      <c r="AI32" s="305">
        <f>SUM(AI33:AI41)</f>
        <v>5.7882670463401951</v>
      </c>
      <c r="AJ32" s="305">
        <f>SUM(AJ33:AJ41)</f>
        <v>3.4779791612395359</v>
      </c>
      <c r="AK32" s="306"/>
      <c r="AL32" s="305">
        <f>SUM(AL33:AL41)</f>
        <v>2.3917110663358336</v>
      </c>
      <c r="AM32" s="305">
        <f>SUM(AM33:AM41)</f>
        <v>1.526608102763138</v>
      </c>
      <c r="AN32" s="305">
        <f>SUM(AN33:AN41)</f>
        <v>0.84780128564930468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4.928422120314778</v>
      </c>
      <c r="C33" s="304">
        <f t="shared" ref="C33:C41" si="64">SUM(G33,K33,O33,S33,W33,AA33,AE33,AI33,AM33)</f>
        <v>4.6059869218096603</v>
      </c>
      <c r="D33" s="304">
        <f t="shared" ref="D33:D40" si="65">SUM(H33,L33,P33,T33,X33,AB33,AF33,AJ33,AN33)</f>
        <v>4.4696523415938705</v>
      </c>
      <c r="E33" s="304"/>
      <c r="F33" s="304">
        <v>5.144614327514109E-2</v>
      </c>
      <c r="G33" s="304">
        <v>6.3495574935139076E-2</v>
      </c>
      <c r="H33" s="304">
        <v>7.2394754102804687E-2</v>
      </c>
      <c r="I33" s="304"/>
      <c r="J33" s="304">
        <v>0.41159712551370997</v>
      </c>
      <c r="K33" s="304">
        <v>0.54231919687429631</v>
      </c>
      <c r="L33" s="304">
        <v>0.65179942634680743</v>
      </c>
      <c r="M33" s="304"/>
      <c r="N33" s="304">
        <v>1.2533393713658569</v>
      </c>
      <c r="O33" s="304">
        <v>1.3195527569206755</v>
      </c>
      <c r="P33" s="304">
        <v>1.4013397855270286</v>
      </c>
      <c r="Q33" s="306"/>
      <c r="R33" s="304">
        <v>0.29461477686545767</v>
      </c>
      <c r="S33" s="304">
        <v>0.30326053003931502</v>
      </c>
      <c r="T33" s="304">
        <v>0.3146576781140436</v>
      </c>
      <c r="U33" s="306"/>
      <c r="V33" s="304">
        <v>0.59339166043891522</v>
      </c>
      <c r="W33" s="304">
        <v>0.60685522483921461</v>
      </c>
      <c r="X33" s="304">
        <v>0.64982069772263507</v>
      </c>
      <c r="Y33" s="306"/>
      <c r="Z33" s="304">
        <v>1.0673365533759391</v>
      </c>
      <c r="AA33" s="304">
        <v>0.82746217243704623</v>
      </c>
      <c r="AB33" s="304">
        <v>0.73555666142359666</v>
      </c>
      <c r="AC33" s="306"/>
      <c r="AD33" s="304">
        <v>0.75960512323004814</v>
      </c>
      <c r="AE33" s="304">
        <v>0.55429751285264495</v>
      </c>
      <c r="AF33" s="304">
        <v>0.39200974037077402</v>
      </c>
      <c r="AG33" s="306"/>
      <c r="AH33" s="304">
        <v>0.39616366130539127</v>
      </c>
      <c r="AI33" s="304">
        <v>0.29967272053254085</v>
      </c>
      <c r="AJ33" s="304">
        <v>0.17943424936214192</v>
      </c>
      <c r="AK33" s="306"/>
      <c r="AL33" s="304">
        <v>0.10092770494431852</v>
      </c>
      <c r="AM33" s="304">
        <v>8.9071232378787474E-2</v>
      </c>
      <c r="AN33" s="304">
        <v>7.2639348624038064E-2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5.5667663710476463</v>
      </c>
      <c r="C34" s="304">
        <f t="shared" si="64"/>
        <v>5.8115041155918679</v>
      </c>
      <c r="D34" s="304">
        <f t="shared" si="65"/>
        <v>5.9572329278913978</v>
      </c>
      <c r="E34" s="304"/>
      <c r="F34" s="304">
        <v>0.19056053256286798</v>
      </c>
      <c r="G34" s="304">
        <v>0.27020496405600708</v>
      </c>
      <c r="H34" s="304">
        <v>0.32639600626190562</v>
      </c>
      <c r="I34" s="304"/>
      <c r="J34" s="304">
        <v>0.71114405189752805</v>
      </c>
      <c r="K34" s="304">
        <v>1.0248507928500514</v>
      </c>
      <c r="L34" s="304">
        <v>1.3101766556880299</v>
      </c>
      <c r="M34" s="304"/>
      <c r="N34" s="304">
        <v>1.4822342696286501</v>
      </c>
      <c r="O34" s="304">
        <v>1.621158938813589</v>
      </c>
      <c r="P34" s="304">
        <v>1.698152139212413</v>
      </c>
      <c r="Q34" s="306"/>
      <c r="R34" s="304">
        <v>0.18365063182568359</v>
      </c>
      <c r="S34" s="304">
        <v>0.19864351259745372</v>
      </c>
      <c r="T34" s="304">
        <v>0.20545458043931827</v>
      </c>
      <c r="U34" s="306"/>
      <c r="V34" s="304">
        <v>0.65875099939451509</v>
      </c>
      <c r="W34" s="304">
        <v>0.70456954229989177</v>
      </c>
      <c r="X34" s="304">
        <v>0.74013634513503435</v>
      </c>
      <c r="Y34" s="306"/>
      <c r="Z34" s="304">
        <v>1.270516052042256</v>
      </c>
      <c r="AA34" s="304">
        <v>1.094560426010694</v>
      </c>
      <c r="AB34" s="304">
        <v>1.0115116839723397</v>
      </c>
      <c r="AC34" s="306"/>
      <c r="AD34" s="304">
        <v>0.61191919709837539</v>
      </c>
      <c r="AE34" s="304">
        <v>0.47176046036171759</v>
      </c>
      <c r="AF34" s="304">
        <v>0.32144439151327697</v>
      </c>
      <c r="AG34" s="306"/>
      <c r="AH34" s="304">
        <v>0.38115286688034566</v>
      </c>
      <c r="AI34" s="304">
        <v>0.34719334440045296</v>
      </c>
      <c r="AJ34" s="304">
        <v>0.27992964598410952</v>
      </c>
      <c r="AK34" s="306"/>
      <c r="AL34" s="304">
        <v>7.6837769717423912E-2</v>
      </c>
      <c r="AM34" s="304">
        <v>7.856213420201022E-2</v>
      </c>
      <c r="AN34" s="304">
        <v>6.4031479684969639E-2</v>
      </c>
    </row>
    <row r="35" spans="1:40" x14ac:dyDescent="0.2">
      <c r="A35" s="13" t="str">
        <f t="shared" si="63"/>
        <v>Associate professional occupations</v>
      </c>
      <c r="B35" s="304">
        <f t="shared" si="66"/>
        <v>4.4966139916945309</v>
      </c>
      <c r="C35" s="304">
        <f t="shared" si="64"/>
        <v>4.0063901525419467</v>
      </c>
      <c r="D35" s="304">
        <f t="shared" si="65"/>
        <v>3.8168815482651057</v>
      </c>
      <c r="E35" s="304"/>
      <c r="F35" s="304">
        <v>4.6916285231331213E-2</v>
      </c>
      <c r="G35" s="304">
        <v>5.8635775094444668E-2</v>
      </c>
      <c r="H35" s="304">
        <v>7.2230629526474494E-2</v>
      </c>
      <c r="I35" s="304"/>
      <c r="J35" s="304">
        <v>0.33272103587825624</v>
      </c>
      <c r="K35" s="304">
        <v>0.40893000915520472</v>
      </c>
      <c r="L35" s="304">
        <v>0.50119906138226711</v>
      </c>
      <c r="M35" s="304"/>
      <c r="N35" s="304">
        <v>1.022127039396838</v>
      </c>
      <c r="O35" s="304">
        <v>1.0416843848351107</v>
      </c>
      <c r="P35" s="304">
        <v>1.0455207875882122</v>
      </c>
      <c r="Q35" s="306"/>
      <c r="R35" s="304">
        <v>0.30898871329942046</v>
      </c>
      <c r="S35" s="304">
        <v>0.33546067863730789</v>
      </c>
      <c r="T35" s="304">
        <v>0.3725261243014702</v>
      </c>
      <c r="U35" s="306"/>
      <c r="V35" s="304">
        <v>0.38665028397313572</v>
      </c>
      <c r="W35" s="304">
        <v>0.3647552922856746</v>
      </c>
      <c r="X35" s="304">
        <v>0.36872923557358522</v>
      </c>
      <c r="Y35" s="306"/>
      <c r="Z35" s="304">
        <v>1.2092658079172478</v>
      </c>
      <c r="AA35" s="304">
        <v>0.96372524615567778</v>
      </c>
      <c r="AB35" s="304">
        <v>0.89266530622688289</v>
      </c>
      <c r="AC35" s="306"/>
      <c r="AD35" s="304">
        <v>0.75071122428986903</v>
      </c>
      <c r="AE35" s="304">
        <v>0.53207967190902761</v>
      </c>
      <c r="AF35" s="304">
        <v>0.36375661706296492</v>
      </c>
      <c r="AG35" s="306"/>
      <c r="AH35" s="304">
        <v>0.36556720958413225</v>
      </c>
      <c r="AI35" s="304">
        <v>0.23831919037306051</v>
      </c>
      <c r="AJ35" s="304">
        <v>0.15495564267338954</v>
      </c>
      <c r="AK35" s="306"/>
      <c r="AL35" s="304">
        <v>7.3666392124300498E-2</v>
      </c>
      <c r="AM35" s="304">
        <v>6.2799904096438555E-2</v>
      </c>
      <c r="AN35" s="304">
        <v>4.5298143929858772E-2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2.9740641076219876</v>
      </c>
      <c r="C36" s="304">
        <f t="shared" si="64"/>
        <v>2.5850722469515302</v>
      </c>
      <c r="D36" s="304">
        <f t="shared" si="65"/>
        <v>2.1918612567526963</v>
      </c>
      <c r="E36" s="304"/>
      <c r="F36" s="304">
        <v>7.2783614362134678E-3</v>
      </c>
      <c r="G36" s="304">
        <v>1.0196357059182265E-2</v>
      </c>
      <c r="H36" s="304">
        <v>1.2759351939647806E-2</v>
      </c>
      <c r="I36" s="304"/>
      <c r="J36" s="304">
        <v>0.1019249383104272</v>
      </c>
      <c r="K36" s="304">
        <v>0.14018511814626758</v>
      </c>
      <c r="L36" s="304">
        <v>0.17953641005383209</v>
      </c>
      <c r="M36" s="304"/>
      <c r="N36" s="304">
        <v>0.38563165739941146</v>
      </c>
      <c r="O36" s="304">
        <v>0.43589737855353633</v>
      </c>
      <c r="P36" s="304">
        <v>0.46667651530204007</v>
      </c>
      <c r="Q36" s="306"/>
      <c r="R36" s="304">
        <v>0.15088712255612541</v>
      </c>
      <c r="S36" s="304">
        <v>0.16946330264649495</v>
      </c>
      <c r="T36" s="304">
        <v>0.18099829111592214</v>
      </c>
      <c r="U36" s="306"/>
      <c r="V36" s="304">
        <v>0.19430833225163291</v>
      </c>
      <c r="W36" s="304">
        <v>0.20889668139163636</v>
      </c>
      <c r="X36" s="304">
        <v>0.22534241266727231</v>
      </c>
      <c r="Y36" s="306"/>
      <c r="Z36" s="304">
        <v>0.76590393400019474</v>
      </c>
      <c r="AA36" s="304">
        <v>0.67017481016273794</v>
      </c>
      <c r="AB36" s="304">
        <v>0.60438943913955434</v>
      </c>
      <c r="AC36" s="306"/>
      <c r="AD36" s="304">
        <v>0.9114148386597688</v>
      </c>
      <c r="AE36" s="304">
        <v>0.65753737195279238</v>
      </c>
      <c r="AF36" s="304">
        <v>0.40479067135188551</v>
      </c>
      <c r="AG36" s="306"/>
      <c r="AH36" s="304">
        <v>0.38975460485225644</v>
      </c>
      <c r="AI36" s="304">
        <v>0.23316716915526706</v>
      </c>
      <c r="AJ36" s="304">
        <v>7.1557460990970337E-2</v>
      </c>
      <c r="AK36" s="306"/>
      <c r="AL36" s="304">
        <v>6.696031815595703E-2</v>
      </c>
      <c r="AM36" s="304">
        <v>5.9554057883615487E-2</v>
      </c>
      <c r="AN36" s="304">
        <v>4.5810704191571447E-2</v>
      </c>
    </row>
    <row r="37" spans="1:40" x14ac:dyDescent="0.2">
      <c r="A37" s="13" t="str">
        <f t="shared" si="63"/>
        <v>Skilled trades occupations</v>
      </c>
      <c r="B37" s="304">
        <f t="shared" si="66"/>
        <v>9.0283078555722831</v>
      </c>
      <c r="C37" s="304">
        <f t="shared" si="64"/>
        <v>8.4183685482283135</v>
      </c>
      <c r="D37" s="304">
        <f t="shared" si="65"/>
        <v>7.0993519858247467</v>
      </c>
      <c r="E37" s="304"/>
      <c r="F37" s="304">
        <v>6.7830293663519916E-3</v>
      </c>
      <c r="G37" s="304">
        <v>1.025549795829462E-2</v>
      </c>
      <c r="H37" s="304">
        <v>1.2357918212440351E-2</v>
      </c>
      <c r="I37" s="304"/>
      <c r="J37" s="304">
        <v>0.15056905905707885</v>
      </c>
      <c r="K37" s="304">
        <v>0.24299548103766735</v>
      </c>
      <c r="L37" s="304">
        <v>0.31515742963614235</v>
      </c>
      <c r="M37" s="304"/>
      <c r="N37" s="304">
        <v>0.36398274553470844</v>
      </c>
      <c r="O37" s="304">
        <v>0.45991010743233918</v>
      </c>
      <c r="P37" s="304">
        <v>0.52299177636359606</v>
      </c>
      <c r="Q37" s="306"/>
      <c r="R37" s="304">
        <v>0.16423517889012948</v>
      </c>
      <c r="S37" s="304">
        <v>0.18983360940213742</v>
      </c>
      <c r="T37" s="304">
        <v>0.2044944109091158</v>
      </c>
      <c r="U37" s="306"/>
      <c r="V37" s="304">
        <v>0.57696463250427055</v>
      </c>
      <c r="W37" s="304">
        <v>0.67687486869914859</v>
      </c>
      <c r="X37" s="304">
        <v>0.71678539775666383</v>
      </c>
      <c r="Y37" s="306"/>
      <c r="Z37" s="304">
        <v>3.6274916055649058</v>
      </c>
      <c r="AA37" s="304">
        <v>3.3570284727572353</v>
      </c>
      <c r="AB37" s="304">
        <v>3.0985182954947503</v>
      </c>
      <c r="AC37" s="306"/>
      <c r="AD37" s="304">
        <v>2.2030307222264303</v>
      </c>
      <c r="AE37" s="304">
        <v>1.8699069570230133</v>
      </c>
      <c r="AF37" s="304">
        <v>1.2380321153340945</v>
      </c>
      <c r="AG37" s="306"/>
      <c r="AH37" s="304">
        <v>1.4084458985198063</v>
      </c>
      <c r="AI37" s="304">
        <v>1.3072657938798709</v>
      </c>
      <c r="AJ37" s="304">
        <v>0.85108840232484684</v>
      </c>
      <c r="AK37" s="306"/>
      <c r="AL37" s="304">
        <v>0.52680498390860031</v>
      </c>
      <c r="AM37" s="304">
        <v>0.30429776003860787</v>
      </c>
      <c r="AN37" s="304">
        <v>0.13992623979309604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0.54994467795684376</v>
      </c>
      <c r="C38" s="304">
        <f t="shared" si="64"/>
        <v>0.54942387727395969</v>
      </c>
      <c r="D38" s="304">
        <f t="shared" si="65"/>
        <v>0.53027790092761518</v>
      </c>
      <c r="E38" s="304"/>
      <c r="F38" s="304">
        <v>7.857760072776318E-3</v>
      </c>
      <c r="G38" s="304">
        <v>1.2080408093523608E-2</v>
      </c>
      <c r="H38" s="304">
        <v>1.9544469088333016E-2</v>
      </c>
      <c r="I38" s="304"/>
      <c r="J38" s="304">
        <v>6.4909100238325539E-3</v>
      </c>
      <c r="K38" s="304">
        <v>8.8098602833959899E-3</v>
      </c>
      <c r="L38" s="304">
        <v>1.0833302008272042E-2</v>
      </c>
      <c r="M38" s="304"/>
      <c r="N38" s="304">
        <v>5.4668105791317166E-2</v>
      </c>
      <c r="O38" s="304">
        <v>5.9071705475861262E-2</v>
      </c>
      <c r="P38" s="304">
        <v>5.9579755005667701E-2</v>
      </c>
      <c r="Q38" s="306"/>
      <c r="R38" s="304">
        <v>1.482761237922994E-2</v>
      </c>
      <c r="S38" s="304">
        <v>1.4950106899579383E-2</v>
      </c>
      <c r="T38" s="304">
        <v>1.5030215527258629E-2</v>
      </c>
      <c r="U38" s="306"/>
      <c r="V38" s="304">
        <v>4.9566114074844181E-2</v>
      </c>
      <c r="W38" s="304">
        <v>5.5192075583898693E-2</v>
      </c>
      <c r="X38" s="304">
        <v>5.359020341482696E-2</v>
      </c>
      <c r="Y38" s="306"/>
      <c r="Z38" s="304">
        <v>9.5920717666326052E-2</v>
      </c>
      <c r="AA38" s="304">
        <v>9.2585918305665385E-2</v>
      </c>
      <c r="AB38" s="304">
        <v>8.7246831596878419E-2</v>
      </c>
      <c r="AC38" s="306"/>
      <c r="AD38" s="304">
        <v>0.10977258496468918</v>
      </c>
      <c r="AE38" s="304">
        <v>8.8175829384725568E-2</v>
      </c>
      <c r="AF38" s="304">
        <v>6.5509189104569876E-2</v>
      </c>
      <c r="AG38" s="306"/>
      <c r="AH38" s="304">
        <v>0.15984806676496852</v>
      </c>
      <c r="AI38" s="304">
        <v>0.1657275129253199</v>
      </c>
      <c r="AJ38" s="304">
        <v>0.16967671640108137</v>
      </c>
      <c r="AK38" s="306"/>
      <c r="AL38" s="304">
        <v>5.0992806218859828E-2</v>
      </c>
      <c r="AM38" s="304">
        <v>5.2830460321989861E-2</v>
      </c>
      <c r="AN38" s="304">
        <v>4.9267218780727179E-2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1.1869209453649514</v>
      </c>
      <c r="C39" s="304">
        <f t="shared" si="64"/>
        <v>1.1542771870032813</v>
      </c>
      <c r="D39" s="304">
        <f t="shared" si="65"/>
        <v>1.0799643754119592</v>
      </c>
      <c r="E39" s="304"/>
      <c r="F39" s="304">
        <v>5.1547280259010911E-3</v>
      </c>
      <c r="G39" s="304">
        <v>7.1665973831114534E-3</v>
      </c>
      <c r="H39" s="304">
        <v>8.2388161426743631E-3</v>
      </c>
      <c r="I39" s="304"/>
      <c r="J39" s="304">
        <v>5.2834391301447112E-2</v>
      </c>
      <c r="K39" s="304">
        <v>7.3025496243140198E-2</v>
      </c>
      <c r="L39" s="304">
        <v>8.1595362126836352E-2</v>
      </c>
      <c r="M39" s="304"/>
      <c r="N39" s="304">
        <v>0.2119138227283407</v>
      </c>
      <c r="O39" s="304">
        <v>0.2489965645293826</v>
      </c>
      <c r="P39" s="304">
        <v>0.2829626972411951</v>
      </c>
      <c r="Q39" s="306"/>
      <c r="R39" s="304">
        <v>6.668516199674919E-2</v>
      </c>
      <c r="S39" s="304">
        <v>8.0564178092416797E-2</v>
      </c>
      <c r="T39" s="304">
        <v>8.8673392934193185E-2</v>
      </c>
      <c r="U39" s="306"/>
      <c r="V39" s="304">
        <v>6.7214324980039958E-2</v>
      </c>
      <c r="W39" s="304">
        <v>8.0549032458186912E-2</v>
      </c>
      <c r="X39" s="304">
        <v>8.718281802375745E-2</v>
      </c>
      <c r="Y39" s="306"/>
      <c r="Z39" s="304">
        <v>0.32166997293927441</v>
      </c>
      <c r="AA39" s="304">
        <v>0.29799333440897297</v>
      </c>
      <c r="AB39" s="304">
        <v>0.27802328545125332</v>
      </c>
      <c r="AC39" s="306"/>
      <c r="AD39" s="304">
        <v>0.23892893189852277</v>
      </c>
      <c r="AE39" s="304">
        <v>0.19362216422594</v>
      </c>
      <c r="AF39" s="304">
        <v>0.15597641819506006</v>
      </c>
      <c r="AG39" s="306"/>
      <c r="AH39" s="304">
        <v>0.14047853883570083</v>
      </c>
      <c r="AI39" s="304">
        <v>9.924354399791209E-2</v>
      </c>
      <c r="AJ39" s="304">
        <v>4.1005276159072228E-2</v>
      </c>
      <c r="AK39" s="306"/>
      <c r="AL39" s="304">
        <v>8.2041072658975325E-2</v>
      </c>
      <c r="AM39" s="304">
        <v>7.3116275664218189E-2</v>
      </c>
      <c r="AN39" s="304">
        <v>5.6306309137917281E-2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8.5456168843441027</v>
      </c>
      <c r="C40" s="304">
        <f t="shared" si="64"/>
        <v>9.0841827355519538</v>
      </c>
      <c r="D40" s="304">
        <f t="shared" si="65"/>
        <v>7.7928394403688204</v>
      </c>
      <c r="E40" s="304"/>
      <c r="F40" s="304">
        <v>7.7508682787720822E-4</v>
      </c>
      <c r="G40" s="304">
        <v>1.2706620433574926E-3</v>
      </c>
      <c r="H40" s="304">
        <v>1.6098560110604106E-3</v>
      </c>
      <c r="I40" s="304"/>
      <c r="J40" s="304">
        <v>9.8880435040532511E-2</v>
      </c>
      <c r="K40" s="304">
        <v>0.19481511842410931</v>
      </c>
      <c r="L40" s="304">
        <v>0.33189415496945102</v>
      </c>
      <c r="M40" s="304"/>
      <c r="N40" s="304">
        <v>0.20532539494350993</v>
      </c>
      <c r="O40" s="304">
        <v>0.32951743157445068</v>
      </c>
      <c r="P40" s="304">
        <v>0.45951812945692011</v>
      </c>
      <c r="Q40" s="306"/>
      <c r="R40" s="305">
        <v>0.11312837701941734</v>
      </c>
      <c r="S40" s="305">
        <v>0.1677646567765908</v>
      </c>
      <c r="T40" s="305">
        <v>0.20429033726820478</v>
      </c>
      <c r="U40" s="306"/>
      <c r="V40" s="305">
        <v>0.2410731213254361</v>
      </c>
      <c r="W40" s="305">
        <v>0.35574386920515993</v>
      </c>
      <c r="X40" s="305">
        <v>0.40452294827259871</v>
      </c>
      <c r="Y40" s="306"/>
      <c r="Z40" s="305">
        <v>2.1652642736291998</v>
      </c>
      <c r="AA40" s="305">
        <v>2.5488339192028575</v>
      </c>
      <c r="AB40" s="305">
        <v>2.704062105517413</v>
      </c>
      <c r="AC40" s="306"/>
      <c r="AD40" s="305">
        <v>2.7453772212862462</v>
      </c>
      <c r="AE40" s="305">
        <v>2.9306245944368419</v>
      </c>
      <c r="AF40" s="305">
        <v>2.4637231132022652</v>
      </c>
      <c r="AG40" s="306"/>
      <c r="AH40" s="305">
        <v>2.0616064250776218</v>
      </c>
      <c r="AI40" s="305">
        <v>2.0841479122951481</v>
      </c>
      <c r="AJ40" s="305">
        <v>1.0392722072403431</v>
      </c>
      <c r="AK40" s="306"/>
      <c r="AL40" s="305">
        <v>0.91418654919426057</v>
      </c>
      <c r="AM40" s="305">
        <v>0.47146457159343802</v>
      </c>
      <c r="AN40" s="305">
        <v>0.18394658843056408</v>
      </c>
    </row>
    <row r="41" spans="1:40" x14ac:dyDescent="0.2">
      <c r="A41" s="39" t="str">
        <f t="shared" si="63"/>
        <v>Elementary occupations</v>
      </c>
      <c r="B41" s="307">
        <f t="shared" si="66"/>
        <v>3.33834304608287</v>
      </c>
      <c r="C41" s="307">
        <f t="shared" si="64"/>
        <v>2.7097942150473822</v>
      </c>
      <c r="D41" s="307">
        <f>SUM(H41,L41,P41,T41,X41,AB41,AF41,AJ41,AN41)</f>
        <v>2.0759382229638308</v>
      </c>
      <c r="E41" s="307"/>
      <c r="F41" s="307">
        <v>3.6729923403596484E-3</v>
      </c>
      <c r="G41" s="307">
        <v>6.0807965272250634E-3</v>
      </c>
      <c r="H41" s="307">
        <v>1.088715785225506E-2</v>
      </c>
      <c r="I41" s="307"/>
      <c r="J41" s="307">
        <v>1.7439420389284883E-2</v>
      </c>
      <c r="K41" s="307">
        <v>2.5869883903368796E-2</v>
      </c>
      <c r="L41" s="307">
        <v>3.4677699849728086E-2</v>
      </c>
      <c r="M41" s="307"/>
      <c r="N41" s="307">
        <v>0.12621157339726938</v>
      </c>
      <c r="O41" s="307">
        <v>0.14372145337166956</v>
      </c>
      <c r="P41" s="307">
        <v>0.15865080614099741</v>
      </c>
      <c r="Q41" s="308"/>
      <c r="R41" s="307">
        <v>7.8948528460629247E-2</v>
      </c>
      <c r="S41" s="307">
        <v>8.630662485547988E-2</v>
      </c>
      <c r="T41" s="307">
        <v>9.8844422807401508E-2</v>
      </c>
      <c r="U41" s="308"/>
      <c r="V41" s="307">
        <v>5.3434115751810701E-2</v>
      </c>
      <c r="W41" s="307">
        <v>5.6708680959872304E-2</v>
      </c>
      <c r="X41" s="307">
        <v>6.0573230060350106E-2</v>
      </c>
      <c r="Y41" s="308"/>
      <c r="Z41" s="307">
        <v>0.48138838445654925</v>
      </c>
      <c r="AA41" s="307">
        <v>0.41657201536474542</v>
      </c>
      <c r="AB41" s="307">
        <v>0.4345852663658657</v>
      </c>
      <c r="AC41" s="308"/>
      <c r="AD41" s="307">
        <v>0.87485370841935794</v>
      </c>
      <c r="AE41" s="307">
        <v>0.62609319470036595</v>
      </c>
      <c r="AF41" s="307">
        <v>0.39608482670708939</v>
      </c>
      <c r="AG41" s="308"/>
      <c r="AH41" s="307">
        <v>1.2031008534544712</v>
      </c>
      <c r="AI41" s="307">
        <v>1.013529858780623</v>
      </c>
      <c r="AJ41" s="307">
        <v>0.69105956010358138</v>
      </c>
      <c r="AK41" s="308"/>
      <c r="AL41" s="307">
        <v>0.49929346941313785</v>
      </c>
      <c r="AM41" s="307">
        <v>0.33491170658403202</v>
      </c>
      <c r="AN41" s="307">
        <v>0.19057525307656215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Humber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21.725000000000001</v>
      </c>
      <c r="C50" s="305">
        <f>SUM(C51:C59)</f>
        <v>21.307999999999993</v>
      </c>
      <c r="D50" s="305">
        <f>SUM(D51:D59)</f>
        <v>21.520000000000014</v>
      </c>
      <c r="E50" s="304"/>
      <c r="F50" s="305">
        <f>SUM(F51:F59)</f>
        <v>4.6788996826748142E-2</v>
      </c>
      <c r="G50" s="305">
        <f>SUM(G51:G59)</f>
        <v>7.1291037186745995E-2</v>
      </c>
      <c r="H50" s="305">
        <f>SUM(H51:H59)</f>
        <v>0.11524229540011074</v>
      </c>
      <c r="I50" s="304"/>
      <c r="J50" s="305">
        <f>SUM(J51:J59)</f>
        <v>0.92076081906913521</v>
      </c>
      <c r="K50" s="305">
        <f>SUM(K51:K59)</f>
        <v>1.3418754810647859</v>
      </c>
      <c r="L50" s="305">
        <f>SUM(L51:L59)</f>
        <v>1.9425294931518016</v>
      </c>
      <c r="M50" s="304"/>
      <c r="N50" s="305">
        <f>SUM(N51:N59)</f>
        <v>1.8454315298367323</v>
      </c>
      <c r="O50" s="305">
        <f>SUM(O51:O59)</f>
        <v>2.0968096251191821</v>
      </c>
      <c r="P50" s="305">
        <f>SUM(P51:P59)</f>
        <v>2.5757528245150314</v>
      </c>
      <c r="Q50" s="304"/>
      <c r="R50" s="305">
        <f>SUM(R51:R59)</f>
        <v>0.65801905988998532</v>
      </c>
      <c r="S50" s="305">
        <f>SUM(S51:S59)</f>
        <v>0.73970886225058352</v>
      </c>
      <c r="T50" s="305">
        <f>SUM(T51:T59)</f>
        <v>0.94512032616669805</v>
      </c>
      <c r="U50" s="304"/>
      <c r="V50" s="305">
        <f>SUM(V51:V59)</f>
        <v>1.2958898785268211</v>
      </c>
      <c r="W50" s="305">
        <f>SUM(W51:W59)</f>
        <v>1.4250875250648913</v>
      </c>
      <c r="X50" s="305">
        <f>SUM(X51:X59)</f>
        <v>1.7494213124863385</v>
      </c>
      <c r="Y50" s="304"/>
      <c r="Z50" s="305">
        <f>SUM(Z51:Z59)</f>
        <v>7.1818586632138981</v>
      </c>
      <c r="AA50" s="305">
        <f>SUM(AA51:AA59)</f>
        <v>6.6212695944421043</v>
      </c>
      <c r="AB50" s="305">
        <f>SUM(AB51:AB59)</f>
        <v>6.8489470855780965</v>
      </c>
      <c r="AC50" s="304"/>
      <c r="AD50" s="305">
        <f>SUM(AD51:AD59)</f>
        <v>5.3963309897522862</v>
      </c>
      <c r="AE50" s="305">
        <f>SUM(AE51:AE59)</f>
        <v>5.0031331026305477</v>
      </c>
      <c r="AF50" s="305">
        <f>SUM(AF51:AF59)</f>
        <v>4.4851753501686398</v>
      </c>
      <c r="AG50" s="304"/>
      <c r="AH50" s="305">
        <f>SUM(AH51:AH59)</f>
        <v>3.2500274149107646</v>
      </c>
      <c r="AI50" s="305">
        <f>SUM(AI51:AI59)</f>
        <v>3.1799988633720262</v>
      </c>
      <c r="AJ50" s="305">
        <f>SUM(AJ51:AJ59)</f>
        <v>2.5198192138525015</v>
      </c>
      <c r="AK50" s="304"/>
      <c r="AL50" s="305">
        <f>SUM(AL51:AL59)</f>
        <v>1.1298926479736282</v>
      </c>
      <c r="AM50" s="305">
        <f>SUM(AM51:AM59)</f>
        <v>0.82882590886912411</v>
      </c>
      <c r="AN50" s="305">
        <f>SUM(AN51:AN59)</f>
        <v>0.33799209868079622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2.6308186241722109</v>
      </c>
      <c r="C51" s="304">
        <f t="shared" ref="C51:D51" si="68">SUM(G51,K51,O51,S51,W51,AA51,AE51,AI51,AM51)</f>
        <v>2.4745831654105834</v>
      </c>
      <c r="D51" s="304">
        <f t="shared" si="68"/>
        <v>2.788619825652864</v>
      </c>
      <c r="E51" s="304"/>
      <c r="F51" s="304">
        <v>8.9558255059295298E-3</v>
      </c>
      <c r="G51" s="304">
        <v>1.3681234163233172E-2</v>
      </c>
      <c r="H51" s="304">
        <v>2.0224777726784583E-2</v>
      </c>
      <c r="I51" s="304"/>
      <c r="J51" s="304">
        <v>0.25411604203920374</v>
      </c>
      <c r="K51" s="304">
        <v>0.35702800378097926</v>
      </c>
      <c r="L51" s="304">
        <v>0.53505028039718439</v>
      </c>
      <c r="M51" s="304"/>
      <c r="N51" s="304">
        <v>0.44765975906432198</v>
      </c>
      <c r="O51" s="304">
        <v>0.47203523644346773</v>
      </c>
      <c r="P51" s="304">
        <v>0.5631346942515475</v>
      </c>
      <c r="Q51" s="304"/>
      <c r="R51" s="304">
        <v>0.11494837971093715</v>
      </c>
      <c r="S51" s="304">
        <v>0.10911930682410863</v>
      </c>
      <c r="T51" s="304">
        <v>0.11453916887596159</v>
      </c>
      <c r="U51" s="304"/>
      <c r="V51" s="304">
        <v>0.28151075903310335</v>
      </c>
      <c r="W51" s="304">
        <v>0.28072385837690722</v>
      </c>
      <c r="X51" s="304">
        <v>0.335437038619251</v>
      </c>
      <c r="Y51" s="304"/>
      <c r="Z51" s="304">
        <v>0.72576052011654224</v>
      </c>
      <c r="AA51" s="304">
        <v>0.5802084193785092</v>
      </c>
      <c r="AB51" s="304">
        <v>0.66500870761976816</v>
      </c>
      <c r="AC51" s="304"/>
      <c r="AD51" s="304">
        <v>0.43111538937442495</v>
      </c>
      <c r="AE51" s="304">
        <v>0.33774050670574302</v>
      </c>
      <c r="AF51" s="304">
        <v>0.29833888063995473</v>
      </c>
      <c r="AG51" s="304"/>
      <c r="AH51" s="304">
        <v>0.27239856003429269</v>
      </c>
      <c r="AI51" s="304">
        <v>0.23389887685146785</v>
      </c>
      <c r="AJ51" s="304">
        <v>0.1842459855616459</v>
      </c>
      <c r="AK51" s="304"/>
      <c r="AL51" s="304">
        <v>9.4353389293454965E-2</v>
      </c>
      <c r="AM51" s="304">
        <v>9.0147722886167209E-2</v>
      </c>
      <c r="AN51" s="304">
        <v>7.2640291960766157E-2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2.4309716961331662</v>
      </c>
      <c r="C52" s="304">
        <f t="shared" ref="C52:C59" si="70">SUM(G52,K52,O52,S52,W52,AA52,AE52,AI52,AM52)</f>
        <v>2.5180573021464943</v>
      </c>
      <c r="D52" s="304">
        <f t="shared" ref="D52:D59" si="71">SUM(H52,L52,P52,T52,X52,AB52,AF52,AJ52,AN52)</f>
        <v>2.8765662686203206</v>
      </c>
      <c r="E52" s="304"/>
      <c r="F52" s="304">
        <v>1.756829685037585E-2</v>
      </c>
      <c r="G52" s="304">
        <v>2.3567583717089453E-2</v>
      </c>
      <c r="H52" s="304">
        <v>2.9089706081020818E-2</v>
      </c>
      <c r="I52" s="304"/>
      <c r="J52" s="304">
        <v>0.33952726326098548</v>
      </c>
      <c r="K52" s="304">
        <v>0.4901719800885535</v>
      </c>
      <c r="L52" s="304">
        <v>0.69261613539132127</v>
      </c>
      <c r="M52" s="304"/>
      <c r="N52" s="304">
        <v>0.49041395141628769</v>
      </c>
      <c r="O52" s="304">
        <v>0.52813163665097851</v>
      </c>
      <c r="P52" s="304">
        <v>0.59319376104003818</v>
      </c>
      <c r="Q52" s="304"/>
      <c r="R52" s="304">
        <v>6.4461040390849364E-2</v>
      </c>
      <c r="S52" s="304">
        <v>5.9005062984189401E-2</v>
      </c>
      <c r="T52" s="304">
        <v>6.9941393540882371E-2</v>
      </c>
      <c r="U52" s="304"/>
      <c r="V52" s="304">
        <v>0.18501804952882508</v>
      </c>
      <c r="W52" s="304">
        <v>0.16359624006834372</v>
      </c>
      <c r="X52" s="304">
        <v>0.12863835092000925</v>
      </c>
      <c r="Y52" s="304"/>
      <c r="Z52" s="304">
        <v>0.73345827171848188</v>
      </c>
      <c r="AA52" s="304">
        <v>0.70333728686796215</v>
      </c>
      <c r="AB52" s="304">
        <v>0.88724013615095076</v>
      </c>
      <c r="AC52" s="304"/>
      <c r="AD52" s="304">
        <v>0.36904085050746571</v>
      </c>
      <c r="AE52" s="304">
        <v>0.32810074997769784</v>
      </c>
      <c r="AF52" s="304">
        <v>0.3085328016370894</v>
      </c>
      <c r="AG52" s="304"/>
      <c r="AH52" s="304">
        <v>0.17260983368792587</v>
      </c>
      <c r="AI52" s="304">
        <v>0.16627632587688776</v>
      </c>
      <c r="AJ52" s="304">
        <v>0.13234317051136577</v>
      </c>
      <c r="AK52" s="304"/>
      <c r="AL52" s="304">
        <v>5.8874138771969141E-2</v>
      </c>
      <c r="AM52" s="304">
        <v>5.5870435914791711E-2</v>
      </c>
      <c r="AN52" s="304">
        <v>3.4970813347642349E-2</v>
      </c>
    </row>
    <row r="53" spans="1:40" x14ac:dyDescent="0.2">
      <c r="A53" s="13" t="str">
        <f t="shared" si="67"/>
        <v>Associate professional occupations</v>
      </c>
      <c r="B53" s="304">
        <f t="shared" si="69"/>
        <v>1.691328888628455</v>
      </c>
      <c r="C53" s="304">
        <f t="shared" si="70"/>
        <v>1.517391367502221</v>
      </c>
      <c r="D53" s="304">
        <f t="shared" si="71"/>
        <v>1.6734082352280324</v>
      </c>
      <c r="E53" s="304"/>
      <c r="F53" s="304">
        <v>2.7033188065302984E-3</v>
      </c>
      <c r="G53" s="304">
        <v>3.8081483373647524E-3</v>
      </c>
      <c r="H53" s="304">
        <v>5.8303805448912272E-3</v>
      </c>
      <c r="I53" s="304"/>
      <c r="J53" s="304">
        <v>0.11747111858055935</v>
      </c>
      <c r="K53" s="304">
        <v>0.16188922840531977</v>
      </c>
      <c r="L53" s="304">
        <v>0.24160169495233105</v>
      </c>
      <c r="M53" s="304"/>
      <c r="N53" s="304">
        <v>0.25223283876411545</v>
      </c>
      <c r="O53" s="304">
        <v>0.25718594781628429</v>
      </c>
      <c r="P53" s="304">
        <v>0.30487894263402493</v>
      </c>
      <c r="Q53" s="304"/>
      <c r="R53" s="304">
        <v>0.11357596702433274</v>
      </c>
      <c r="S53" s="304">
        <v>0.12497883366414632</v>
      </c>
      <c r="T53" s="304">
        <v>0.16475799930106361</v>
      </c>
      <c r="U53" s="304"/>
      <c r="V53" s="304">
        <v>0.22441868704680842</v>
      </c>
      <c r="W53" s="304">
        <v>0.21149496661683911</v>
      </c>
      <c r="X53" s="304">
        <v>0.2610887818308496</v>
      </c>
      <c r="Y53" s="304"/>
      <c r="Z53" s="304">
        <v>0.37249725001764555</v>
      </c>
      <c r="AA53" s="304">
        <v>0.25238269434908367</v>
      </c>
      <c r="AB53" s="304">
        <v>0.24043404643356894</v>
      </c>
      <c r="AC53" s="304"/>
      <c r="AD53" s="304">
        <v>0.32503836661699848</v>
      </c>
      <c r="AE53" s="304">
        <v>0.25714640384745158</v>
      </c>
      <c r="AF53" s="304">
        <v>0.24379945641245154</v>
      </c>
      <c r="AG53" s="304"/>
      <c r="AH53" s="304">
        <v>0.24820428867869079</v>
      </c>
      <c r="AI53" s="304">
        <v>0.22430877758261908</v>
      </c>
      <c r="AJ53" s="304">
        <v>0.19214269653003321</v>
      </c>
      <c r="AK53" s="304"/>
      <c r="AL53" s="304">
        <v>3.518705309277384E-2</v>
      </c>
      <c r="AM53" s="304">
        <v>2.4196366883112396E-2</v>
      </c>
      <c r="AN53" s="304">
        <v>1.887423658881832E-2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1.9678926833451309</v>
      </c>
      <c r="C54" s="304">
        <f t="shared" si="70"/>
        <v>1.829504319568624</v>
      </c>
      <c r="D54" s="304">
        <f t="shared" si="71"/>
        <v>1.7782138632230937</v>
      </c>
      <c r="E54" s="304"/>
      <c r="F54" s="304">
        <v>1.1422682010425301E-2</v>
      </c>
      <c r="G54" s="304">
        <v>1.8346913327418338E-2</v>
      </c>
      <c r="H54" s="304">
        <v>4.1359231519922768E-2</v>
      </c>
      <c r="I54" s="304"/>
      <c r="J54" s="304">
        <v>0.10852890382601325</v>
      </c>
      <c r="K54" s="304">
        <v>0.16546235517170926</v>
      </c>
      <c r="L54" s="304">
        <v>0.24399422318256772</v>
      </c>
      <c r="M54" s="304"/>
      <c r="N54" s="304">
        <v>0.30104332822693258</v>
      </c>
      <c r="O54" s="304">
        <v>0.37141773169571357</v>
      </c>
      <c r="P54" s="304">
        <v>0.49908845812504438</v>
      </c>
      <c r="Q54" s="304"/>
      <c r="R54" s="304">
        <v>0.17117620870882524</v>
      </c>
      <c r="S54" s="304">
        <v>0.18916895442941212</v>
      </c>
      <c r="T54" s="304">
        <v>0.25121032967727347</v>
      </c>
      <c r="U54" s="304"/>
      <c r="V54" s="304">
        <v>7.5406687525826605E-2</v>
      </c>
      <c r="W54" s="304">
        <v>8.1875148626681549E-2</v>
      </c>
      <c r="X54" s="304">
        <v>0.11096885374615867</v>
      </c>
      <c r="Y54" s="304"/>
      <c r="Z54" s="304">
        <v>0.3977664904780735</v>
      </c>
      <c r="AA54" s="304">
        <v>0.3180238271454976</v>
      </c>
      <c r="AB54" s="304">
        <v>0.24204861947165665</v>
      </c>
      <c r="AC54" s="304"/>
      <c r="AD54" s="304">
        <v>0.33914733449541606</v>
      </c>
      <c r="AE54" s="304">
        <v>0.21966983456715072</v>
      </c>
      <c r="AF54" s="304">
        <v>0.10139272592239477</v>
      </c>
      <c r="AG54" s="304"/>
      <c r="AH54" s="304">
        <v>0.45285838345011792</v>
      </c>
      <c r="AI54" s="304">
        <v>0.40263510755086512</v>
      </c>
      <c r="AJ54" s="304">
        <v>0.25980081007353256</v>
      </c>
      <c r="AK54" s="304"/>
      <c r="AL54" s="304">
        <v>0.11054266462350046</v>
      </c>
      <c r="AM54" s="304">
        <v>6.2904447054175416E-2</v>
      </c>
      <c r="AN54" s="304">
        <v>2.8350611504542954E-2</v>
      </c>
    </row>
    <row r="55" spans="1:40" x14ac:dyDescent="0.2">
      <c r="A55" s="13" t="str">
        <f t="shared" si="67"/>
        <v>Skilled trades occupations</v>
      </c>
      <c r="B55" s="304">
        <f t="shared" si="69"/>
        <v>9.2075199069633378</v>
      </c>
      <c r="C55" s="304">
        <f t="shared" si="70"/>
        <v>9.002598099371987</v>
      </c>
      <c r="D55" s="304">
        <f t="shared" si="71"/>
        <v>8.2949343062327792</v>
      </c>
      <c r="E55" s="304"/>
      <c r="F55" s="304">
        <v>1.0809323228329023E-3</v>
      </c>
      <c r="G55" s="304">
        <v>1.6668439833546819E-3</v>
      </c>
      <c r="H55" s="304">
        <v>2.1071938867717474E-3</v>
      </c>
      <c r="I55" s="304"/>
      <c r="J55" s="304">
        <v>5.4501946713121259E-2</v>
      </c>
      <c r="K55" s="304">
        <v>8.9959365573229005E-2</v>
      </c>
      <c r="L55" s="304">
        <v>0.12094450263384846</v>
      </c>
      <c r="M55" s="304"/>
      <c r="N55" s="304">
        <v>0.22467370114685434</v>
      </c>
      <c r="O55" s="304">
        <v>0.30194274688197414</v>
      </c>
      <c r="P55" s="304">
        <v>0.40672315434607714</v>
      </c>
      <c r="Q55" s="304"/>
      <c r="R55" s="304">
        <v>0.13980860176080359</v>
      </c>
      <c r="S55" s="304">
        <v>0.18277813124019091</v>
      </c>
      <c r="T55" s="304">
        <v>0.24173341560342931</v>
      </c>
      <c r="U55" s="304"/>
      <c r="V55" s="304">
        <v>0.36850792079932582</v>
      </c>
      <c r="W55" s="304">
        <v>0.47398006543645549</v>
      </c>
      <c r="X55" s="304">
        <v>0.64329316445153206</v>
      </c>
      <c r="Y55" s="304"/>
      <c r="Z55" s="304">
        <v>3.7883255532739524</v>
      </c>
      <c r="AA55" s="304">
        <v>3.4899488745464557</v>
      </c>
      <c r="AB55" s="304">
        <v>3.205717706821793</v>
      </c>
      <c r="AC55" s="304"/>
      <c r="AD55" s="304">
        <v>2.8369263752178533</v>
      </c>
      <c r="AE55" s="304">
        <v>2.7297578964145433</v>
      </c>
      <c r="AF55" s="304">
        <v>2.41425767234885</v>
      </c>
      <c r="AG55" s="304"/>
      <c r="AH55" s="304">
        <v>1.2631634829796929</v>
      </c>
      <c r="AI55" s="304">
        <v>1.328715291549927</v>
      </c>
      <c r="AJ55" s="304">
        <v>1.1755329575659066</v>
      </c>
      <c r="AK55" s="304"/>
      <c r="AL55" s="304">
        <v>0.53053139274890204</v>
      </c>
      <c r="AM55" s="304">
        <v>0.40384888374585681</v>
      </c>
      <c r="AN55" s="304">
        <v>8.4624538574571209E-2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6.9183061714254812E-2</v>
      </c>
      <c r="C56" s="304">
        <f t="shared" si="70"/>
        <v>6.7864163818510473E-2</v>
      </c>
      <c r="D56" s="304">
        <f t="shared" si="71"/>
        <v>7.3480513052951155E-2</v>
      </c>
      <c r="E56" s="304"/>
      <c r="F56" s="304">
        <v>4.6193855886853879E-5</v>
      </c>
      <c r="G56" s="304">
        <v>5.8726609618348633E-5</v>
      </c>
      <c r="H56" s="304">
        <v>1.0314299311907506E-4</v>
      </c>
      <c r="I56" s="304"/>
      <c r="J56" s="304">
        <v>1.8549682807034698E-3</v>
      </c>
      <c r="K56" s="304">
        <v>2.6681190661121262E-3</v>
      </c>
      <c r="L56" s="304">
        <v>3.3687047601085865E-3</v>
      </c>
      <c r="M56" s="304"/>
      <c r="N56" s="304">
        <v>2.7606059215092983E-3</v>
      </c>
      <c r="O56" s="304">
        <v>3.0117960958290879E-3</v>
      </c>
      <c r="P56" s="304">
        <v>3.3707127875352415E-3</v>
      </c>
      <c r="Q56" s="304"/>
      <c r="R56" s="304">
        <v>6.2091515025826632E-4</v>
      </c>
      <c r="S56" s="304">
        <v>7.0320461364606845E-4</v>
      </c>
      <c r="T56" s="304">
        <v>7.6421309756849346E-4</v>
      </c>
      <c r="U56" s="304"/>
      <c r="V56" s="304">
        <v>1.9503040169065126E-3</v>
      </c>
      <c r="W56" s="304">
        <v>2.0731219750396114E-3</v>
      </c>
      <c r="X56" s="304">
        <v>2.4374601323533273E-3</v>
      </c>
      <c r="Y56" s="304"/>
      <c r="Z56" s="304">
        <v>2.4136683851324892E-2</v>
      </c>
      <c r="AA56" s="304">
        <v>2.6818277533694278E-2</v>
      </c>
      <c r="AB56" s="304">
        <v>3.4389531347440279E-2</v>
      </c>
      <c r="AC56" s="304"/>
      <c r="AD56" s="304">
        <v>5.2237146064176253E-3</v>
      </c>
      <c r="AE56" s="304">
        <v>4.2381519562897582E-3</v>
      </c>
      <c r="AF56" s="304">
        <v>4.6331685395508537E-3</v>
      </c>
      <c r="AG56" s="304"/>
      <c r="AH56" s="304">
        <v>1.8524384871573353E-2</v>
      </c>
      <c r="AI56" s="304">
        <v>1.6101209635601584E-2</v>
      </c>
      <c r="AJ56" s="304">
        <v>1.5906612645815353E-2</v>
      </c>
      <c r="AK56" s="304"/>
      <c r="AL56" s="304">
        <v>1.4065291159674545E-2</v>
      </c>
      <c r="AM56" s="304">
        <v>1.2191556332679616E-2</v>
      </c>
      <c r="AN56" s="304">
        <v>8.5069667494599484E-3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0.47419929333290861</v>
      </c>
      <c r="C57" s="304">
        <f t="shared" si="70"/>
        <v>0.52091278410558961</v>
      </c>
      <c r="D57" s="304">
        <f t="shared" si="71"/>
        <v>0.54428746491683655</v>
      </c>
      <c r="E57" s="304"/>
      <c r="F57" s="304">
        <v>8.2140878996098685E-4</v>
      </c>
      <c r="G57" s="304">
        <v>1.4419598806543754E-3</v>
      </c>
      <c r="H57" s="304">
        <v>2.1740668593349635E-3</v>
      </c>
      <c r="I57" s="304"/>
      <c r="J57" s="304">
        <v>1.9408339150779531E-2</v>
      </c>
      <c r="K57" s="304">
        <v>2.8216335762334305E-2</v>
      </c>
      <c r="L57" s="304">
        <v>3.4624240309446656E-2</v>
      </c>
      <c r="M57" s="304"/>
      <c r="N57" s="304">
        <v>6.7395137766687319E-2</v>
      </c>
      <c r="O57" s="304">
        <v>8.6457414936019716E-2</v>
      </c>
      <c r="P57" s="304">
        <v>0.10124515436352213</v>
      </c>
      <c r="Q57" s="304"/>
      <c r="R57" s="304">
        <v>2.0135207295294066E-2</v>
      </c>
      <c r="S57" s="304">
        <v>2.6782848432511473E-2</v>
      </c>
      <c r="T57" s="304">
        <v>3.1418298552937499E-2</v>
      </c>
      <c r="U57" s="304"/>
      <c r="V57" s="304">
        <v>2.3640365875207892E-2</v>
      </c>
      <c r="W57" s="304">
        <v>3.0499405203441105E-2</v>
      </c>
      <c r="X57" s="304">
        <v>3.6254513516468537E-2</v>
      </c>
      <c r="Y57" s="304"/>
      <c r="Z57" s="304">
        <v>0.20806509398214762</v>
      </c>
      <c r="AA57" s="304">
        <v>0.22458187139634966</v>
      </c>
      <c r="AB57" s="304">
        <v>0.26955766996035441</v>
      </c>
      <c r="AC57" s="304"/>
      <c r="AD57" s="304">
        <v>3.3700902980633607E-2</v>
      </c>
      <c r="AE57" s="304">
        <v>2.0877262808466676E-2</v>
      </c>
      <c r="AF57" s="304">
        <v>7.5466570984241777E-3</v>
      </c>
      <c r="AG57" s="304"/>
      <c r="AH57" s="304">
        <v>4.9156822571364937E-2</v>
      </c>
      <c r="AI57" s="304">
        <v>4.9190057998490612E-2</v>
      </c>
      <c r="AJ57" s="304">
        <v>2.3331022041958156E-2</v>
      </c>
      <c r="AK57" s="304"/>
      <c r="AL57" s="304">
        <v>5.1876014920832658E-2</v>
      </c>
      <c r="AM57" s="304">
        <v>5.2865627687321587E-2</v>
      </c>
      <c r="AN57" s="304">
        <v>3.8135842214390023E-2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1.7878908619219225</v>
      </c>
      <c r="C58" s="304">
        <f t="shared" si="70"/>
        <v>2.03281335696159</v>
      </c>
      <c r="D58" s="304">
        <f t="shared" si="71"/>
        <v>2.0962012289449943</v>
      </c>
      <c r="E58" s="304"/>
      <c r="F58" s="304">
        <v>4.0979721240708448E-3</v>
      </c>
      <c r="G58" s="304">
        <v>8.5655361524698773E-3</v>
      </c>
      <c r="H58" s="304">
        <v>1.4138230264084705E-2</v>
      </c>
      <c r="I58" s="304"/>
      <c r="J58" s="304">
        <v>1.4427797171246304E-2</v>
      </c>
      <c r="K58" s="304">
        <v>2.832308640643097E-2</v>
      </c>
      <c r="L58" s="304">
        <v>4.3011067862736341E-2</v>
      </c>
      <c r="M58" s="304"/>
      <c r="N58" s="304">
        <v>2.3791807885814958E-2</v>
      </c>
      <c r="O58" s="304">
        <v>3.4830858061458525E-2</v>
      </c>
      <c r="P58" s="304">
        <v>5.7123632626937731E-2</v>
      </c>
      <c r="Q58" s="304"/>
      <c r="R58" s="304">
        <v>2.5376160291791371E-2</v>
      </c>
      <c r="S58" s="304">
        <v>3.8154675418647997E-2</v>
      </c>
      <c r="T58" s="304">
        <v>6.1400067835946162E-2</v>
      </c>
      <c r="U58" s="304"/>
      <c r="V58" s="304">
        <v>7.5727353315909116E-2</v>
      </c>
      <c r="W58" s="304">
        <v>0.10772112617657453</v>
      </c>
      <c r="X58" s="304">
        <v>0.14577068559624543</v>
      </c>
      <c r="Y58" s="304"/>
      <c r="Z58" s="304">
        <v>0.5304558161620625</v>
      </c>
      <c r="AA58" s="304">
        <v>0.61269818786915287</v>
      </c>
      <c r="AB58" s="304">
        <v>0.74147537641637351</v>
      </c>
      <c r="AC58" s="304"/>
      <c r="AD58" s="304">
        <v>0.63464688014889314</v>
      </c>
      <c r="AE58" s="304">
        <v>0.73227598097757507</v>
      </c>
      <c r="AF58" s="304">
        <v>0.75337559685494204</v>
      </c>
      <c r="AG58" s="304"/>
      <c r="AH58" s="304">
        <v>0.38223052335538765</v>
      </c>
      <c r="AI58" s="304">
        <v>0.39368550975258598</v>
      </c>
      <c r="AJ58" s="304">
        <v>0.24454032679036905</v>
      </c>
      <c r="AK58" s="304"/>
      <c r="AL58" s="304">
        <v>9.7136551466746657E-2</v>
      </c>
      <c r="AM58" s="304">
        <v>7.6558396146694144E-2</v>
      </c>
      <c r="AN58" s="304">
        <v>3.5366244697359127E-2</v>
      </c>
    </row>
    <row r="59" spans="1:40" x14ac:dyDescent="0.2">
      <c r="A59" s="13" t="str">
        <f t="shared" si="67"/>
        <v>Elementary occupations</v>
      </c>
      <c r="B59" s="304">
        <f t="shared" si="69"/>
        <v>1.4651949837886118</v>
      </c>
      <c r="C59" s="304">
        <f t="shared" si="70"/>
        <v>1.3442754411143927</v>
      </c>
      <c r="D59" s="304">
        <f t="shared" si="71"/>
        <v>1.3942882941281427</v>
      </c>
      <c r="E59" s="304"/>
      <c r="F59" s="304">
        <v>9.2366560735581424E-5</v>
      </c>
      <c r="G59" s="304">
        <v>1.5409101554299788E-4</v>
      </c>
      <c r="H59" s="304">
        <v>2.1556552418087156E-4</v>
      </c>
      <c r="I59" s="304"/>
      <c r="J59" s="304">
        <v>1.0924440046522793E-2</v>
      </c>
      <c r="K59" s="304">
        <v>1.8157006810117605E-2</v>
      </c>
      <c r="L59" s="304">
        <v>2.7318643662257513E-2</v>
      </c>
      <c r="M59" s="304"/>
      <c r="N59" s="304">
        <v>3.5460399644208974E-2</v>
      </c>
      <c r="O59" s="304">
        <v>4.1796256537456215E-2</v>
      </c>
      <c r="P59" s="304">
        <v>4.699431434030444E-2</v>
      </c>
      <c r="Q59" s="304"/>
      <c r="R59" s="304">
        <v>7.9165795568935104E-3</v>
      </c>
      <c r="S59" s="304">
        <v>9.0178446437306752E-3</v>
      </c>
      <c r="T59" s="304">
        <v>9.3554396816354132E-3</v>
      </c>
      <c r="U59" s="304"/>
      <c r="V59" s="304">
        <v>5.9709751384908423E-2</v>
      </c>
      <c r="W59" s="304">
        <v>7.3123592584608946E-2</v>
      </c>
      <c r="X59" s="304">
        <v>8.5532463673470657E-2</v>
      </c>
      <c r="Y59" s="304"/>
      <c r="Z59" s="304">
        <v>0.4013929836136676</v>
      </c>
      <c r="AA59" s="304">
        <v>0.41327015535539952</v>
      </c>
      <c r="AB59" s="304">
        <v>0.56307529135619072</v>
      </c>
      <c r="AC59" s="304"/>
      <c r="AD59" s="304">
        <v>0.42149117580418216</v>
      </c>
      <c r="AE59" s="304">
        <v>0.37332631537563038</v>
      </c>
      <c r="AF59" s="304">
        <v>0.35329839071498209</v>
      </c>
      <c r="AG59" s="304"/>
      <c r="AH59" s="304">
        <v>0.39088113528171869</v>
      </c>
      <c r="AI59" s="304">
        <v>0.36518770657358118</v>
      </c>
      <c r="AJ59" s="304">
        <v>0.29197563213187466</v>
      </c>
      <c r="AK59" s="304"/>
      <c r="AL59" s="304">
        <v>0.13732615189577399</v>
      </c>
      <c r="AM59" s="304">
        <v>5.0242472218325271E-2</v>
      </c>
      <c r="AN59" s="304">
        <v>1.6522553043246135E-2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69.527999999999949</v>
      </c>
      <c r="C62" s="305">
        <f>SUM(C63:C71)</f>
        <v>70.356000000000037</v>
      </c>
      <c r="D62" s="305">
        <f>SUM(D63:D71)</f>
        <v>72.72399999999999</v>
      </c>
      <c r="E62" s="304"/>
      <c r="F62" s="305">
        <f>SUM(F63:F71)</f>
        <v>0.18208912761904353</v>
      </c>
      <c r="G62" s="305">
        <f>SUM(G63:G71)</f>
        <v>0.29960680078822111</v>
      </c>
      <c r="H62" s="305">
        <f>SUM(H63:H71)</f>
        <v>0.49484529808345634</v>
      </c>
      <c r="I62" s="304"/>
      <c r="J62" s="305">
        <f>SUM(J63:J71)</f>
        <v>2.0860497937584217</v>
      </c>
      <c r="K62" s="305">
        <f>SUM(K63:K71)</f>
        <v>3.2949940665329831</v>
      </c>
      <c r="L62" s="305">
        <f>SUM(L63:L71)</f>
        <v>5.3231896320101697</v>
      </c>
      <c r="M62" s="304"/>
      <c r="N62" s="305">
        <f>SUM(N63:N71)</f>
        <v>8.2753702823528759</v>
      </c>
      <c r="O62" s="305">
        <f>SUM(O63:O71)</f>
        <v>10.358994333263441</v>
      </c>
      <c r="P62" s="305">
        <f>SUM(P63:P71)</f>
        <v>14.057912377366787</v>
      </c>
      <c r="Q62" s="304"/>
      <c r="R62" s="305">
        <f>SUM(R63:R71)</f>
        <v>2.3486630371423565</v>
      </c>
      <c r="S62" s="305">
        <f>SUM(S63:S71)</f>
        <v>2.8662903613051807</v>
      </c>
      <c r="T62" s="305">
        <f>SUM(T63:T71)</f>
        <v>3.8033580231912119</v>
      </c>
      <c r="U62" s="304"/>
      <c r="V62" s="305">
        <f>SUM(V63:V71)</f>
        <v>2.8215239938771401</v>
      </c>
      <c r="W62" s="305">
        <f>SUM(W63:W71)</f>
        <v>3.3865294385037803</v>
      </c>
      <c r="X62" s="305">
        <f>SUM(X63:X71)</f>
        <v>4.431780967915647</v>
      </c>
      <c r="Y62" s="304"/>
      <c r="Z62" s="305">
        <f>SUM(Z63:Z71)</f>
        <v>18.291480466527087</v>
      </c>
      <c r="AA62" s="305">
        <f>SUM(AA63:AA71)</f>
        <v>18.470568178896521</v>
      </c>
      <c r="AB62" s="305">
        <f>SUM(AB63:AB71)</f>
        <v>21.12718297503044</v>
      </c>
      <c r="AC62" s="304"/>
      <c r="AD62" s="305">
        <f>SUM(AD63:AD71)</f>
        <v>19.083748051483507</v>
      </c>
      <c r="AE62" s="305">
        <f>SUM(AE63:AE71)</f>
        <v>17.091364487521879</v>
      </c>
      <c r="AF62" s="305">
        <f>SUM(AF63:AF71)</f>
        <v>14.54436534618525</v>
      </c>
      <c r="AG62" s="304"/>
      <c r="AH62" s="305">
        <f>SUM(AH63:AH71)</f>
        <v>11.900118165105972</v>
      </c>
      <c r="AI62" s="305">
        <f>SUM(AI63:AI71)</f>
        <v>10.778972537527684</v>
      </c>
      <c r="AJ62" s="305">
        <f>SUM(AJ63:AJ71)</f>
        <v>6.5696709045118888</v>
      </c>
      <c r="AK62" s="304"/>
      <c r="AL62" s="305">
        <f>SUM(AL63:AL71)</f>
        <v>4.5389570821335452</v>
      </c>
      <c r="AM62" s="305">
        <f>SUM(AM63:AM71)</f>
        <v>3.8086797956603338</v>
      </c>
      <c r="AN62" s="305">
        <f>SUM(AN63:AN71)</f>
        <v>2.371694475705143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9.5583164290460658</v>
      </c>
      <c r="C63" s="304">
        <f t="shared" ref="C63:C71" si="73">SUM(G63,K63,O63,S63,W63,AA63,AE63,AI63,AM63)</f>
        <v>9.9919568221207076</v>
      </c>
      <c r="D63" s="304">
        <f t="shared" ref="D63:D71" si="74">SUM(H63,L63,P63,T63,X63,AB63,AF63,AJ63,AN63)</f>
        <v>11.525256850725999</v>
      </c>
      <c r="E63" s="304"/>
      <c r="F63" s="304">
        <v>3.6779660892895111E-2</v>
      </c>
      <c r="G63" s="304">
        <v>6.1573004236999185E-2</v>
      </c>
      <c r="H63" s="304">
        <v>0.10348093681767598</v>
      </c>
      <c r="I63" s="304"/>
      <c r="J63" s="304">
        <v>0.45764056962677496</v>
      </c>
      <c r="K63" s="304">
        <v>0.72392346568192767</v>
      </c>
      <c r="L63" s="304">
        <v>1.2190146223620524</v>
      </c>
      <c r="M63" s="304"/>
      <c r="N63" s="304">
        <v>1.8977428410012884</v>
      </c>
      <c r="O63" s="304">
        <v>2.3731264303071526</v>
      </c>
      <c r="P63" s="304">
        <v>3.2879538273890514</v>
      </c>
      <c r="Q63" s="304"/>
      <c r="R63" s="304">
        <v>0.39108752795947216</v>
      </c>
      <c r="S63" s="304">
        <v>0.4586951416781806</v>
      </c>
      <c r="T63" s="304">
        <v>0.62976060199662642</v>
      </c>
      <c r="U63" s="304"/>
      <c r="V63" s="304">
        <v>0.52914684371038911</v>
      </c>
      <c r="W63" s="304">
        <v>0.60710896094333788</v>
      </c>
      <c r="X63" s="304">
        <v>0.76892932726749763</v>
      </c>
      <c r="Y63" s="304"/>
      <c r="Z63" s="304">
        <v>2.2616698269790567</v>
      </c>
      <c r="AA63" s="304">
        <v>2.1604355792723413</v>
      </c>
      <c r="AB63" s="304">
        <v>2.6362185115706813</v>
      </c>
      <c r="AC63" s="304"/>
      <c r="AD63" s="304">
        <v>2.1937837881348834</v>
      </c>
      <c r="AE63" s="304">
        <v>1.9311795209614147</v>
      </c>
      <c r="AF63" s="304">
        <v>1.6567607442335661</v>
      </c>
      <c r="AG63" s="304"/>
      <c r="AH63" s="304">
        <v>1.5386090629670317</v>
      </c>
      <c r="AI63" s="304">
        <v>1.4566739693733286</v>
      </c>
      <c r="AJ63" s="304">
        <v>1.028224341200777</v>
      </c>
      <c r="AK63" s="304"/>
      <c r="AL63" s="304">
        <v>0.25185630777427404</v>
      </c>
      <c r="AM63" s="304">
        <v>0.21924074966602433</v>
      </c>
      <c r="AN63" s="304">
        <v>0.19491393788807149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5.5529315054866313</v>
      </c>
      <c r="C64" s="304">
        <f t="shared" si="73"/>
        <v>6.0865415937655465</v>
      </c>
      <c r="D64" s="304">
        <f t="shared" si="74"/>
        <v>7.0216462436017348</v>
      </c>
      <c r="E64" s="304"/>
      <c r="F64" s="304">
        <v>7.0925305673610939E-2</v>
      </c>
      <c r="G64" s="304">
        <v>0.11434573127048733</v>
      </c>
      <c r="H64" s="304">
        <v>0.18278463782673415</v>
      </c>
      <c r="I64" s="304"/>
      <c r="J64" s="304">
        <v>0.52499897570951648</v>
      </c>
      <c r="K64" s="304">
        <v>0.814468066012072</v>
      </c>
      <c r="L64" s="304">
        <v>1.2553320964671448</v>
      </c>
      <c r="M64" s="304"/>
      <c r="N64" s="304">
        <v>1.331071412458612</v>
      </c>
      <c r="O64" s="304">
        <v>1.6263286251457896</v>
      </c>
      <c r="P64" s="304">
        <v>2.1121370066102392</v>
      </c>
      <c r="Q64" s="304"/>
      <c r="R64" s="304">
        <v>0.18976413972165038</v>
      </c>
      <c r="S64" s="304">
        <v>0.20829959573361709</v>
      </c>
      <c r="T64" s="304">
        <v>0.23186623819717786</v>
      </c>
      <c r="U64" s="304"/>
      <c r="V64" s="304">
        <v>0.30533123463387646</v>
      </c>
      <c r="W64" s="304">
        <v>0.34832995661882504</v>
      </c>
      <c r="X64" s="304">
        <v>0.44040993866456907</v>
      </c>
      <c r="Y64" s="304"/>
      <c r="Z64" s="304">
        <v>1.3546276882167723</v>
      </c>
      <c r="AA64" s="304">
        <v>1.4021054769114305</v>
      </c>
      <c r="AB64" s="304">
        <v>1.6757346666728601</v>
      </c>
      <c r="AC64" s="304"/>
      <c r="AD64" s="304">
        <v>1.005104218007232</v>
      </c>
      <c r="AE64" s="304">
        <v>0.84339728992677943</v>
      </c>
      <c r="AF64" s="304">
        <v>0.64303399621979274</v>
      </c>
      <c r="AG64" s="304"/>
      <c r="AH64" s="304">
        <v>0.63765844548282702</v>
      </c>
      <c r="AI64" s="304">
        <v>0.60747885520876854</v>
      </c>
      <c r="AJ64" s="304">
        <v>0.38579444959071246</v>
      </c>
      <c r="AK64" s="304"/>
      <c r="AL64" s="304">
        <v>0.13345008558253338</v>
      </c>
      <c r="AM64" s="304">
        <v>0.12178799693777718</v>
      </c>
      <c r="AN64" s="304">
        <v>9.4553213352503607E-2</v>
      </c>
    </row>
    <row r="65" spans="1:40" x14ac:dyDescent="0.2">
      <c r="A65" s="13" t="str">
        <f t="shared" si="72"/>
        <v>Associate professional occupations</v>
      </c>
      <c r="B65" s="304">
        <f t="shared" si="75"/>
        <v>5.3325545747398531</v>
      </c>
      <c r="C65" s="304">
        <f t="shared" si="73"/>
        <v>5.2745177553807361</v>
      </c>
      <c r="D65" s="304">
        <f t="shared" si="74"/>
        <v>5.8381188428206565</v>
      </c>
      <c r="E65" s="304"/>
      <c r="F65" s="304">
        <v>2.6042606998586806E-2</v>
      </c>
      <c r="G65" s="304">
        <v>3.7739817109671087E-2</v>
      </c>
      <c r="H65" s="304">
        <v>5.5913585037657226E-2</v>
      </c>
      <c r="I65" s="304"/>
      <c r="J65" s="304">
        <v>0.22464644611360401</v>
      </c>
      <c r="K65" s="304">
        <v>0.32583083118021466</v>
      </c>
      <c r="L65" s="304">
        <v>0.4934101081455175</v>
      </c>
      <c r="M65" s="304"/>
      <c r="N65" s="304">
        <v>0.93661648374752215</v>
      </c>
      <c r="O65" s="304">
        <v>1.0809654261183643</v>
      </c>
      <c r="P65" s="304">
        <v>1.404197967215256</v>
      </c>
      <c r="Q65" s="304"/>
      <c r="R65" s="304">
        <v>0.21624047424912257</v>
      </c>
      <c r="S65" s="304">
        <v>0.25243368260611393</v>
      </c>
      <c r="T65" s="304">
        <v>0.34409974115950687</v>
      </c>
      <c r="U65" s="304"/>
      <c r="V65" s="304">
        <v>0.28325032336574402</v>
      </c>
      <c r="W65" s="304">
        <v>0.31678587751543064</v>
      </c>
      <c r="X65" s="304">
        <v>0.39592328362942231</v>
      </c>
      <c r="Y65" s="304"/>
      <c r="Z65" s="304">
        <v>1.4809275984789192</v>
      </c>
      <c r="AA65" s="304">
        <v>1.4039439398646931</v>
      </c>
      <c r="AB65" s="304">
        <v>1.6513299513910717</v>
      </c>
      <c r="AC65" s="304"/>
      <c r="AD65" s="304">
        <v>1.2860674582928477</v>
      </c>
      <c r="AE65" s="304">
        <v>1.1193788028137821</v>
      </c>
      <c r="AF65" s="304">
        <v>1.012321899756615</v>
      </c>
      <c r="AG65" s="304"/>
      <c r="AH65" s="304">
        <v>0.69306734553731475</v>
      </c>
      <c r="AI65" s="304">
        <v>0.58972199671077719</v>
      </c>
      <c r="AJ65" s="304">
        <v>0.35777413559191973</v>
      </c>
      <c r="AK65" s="304"/>
      <c r="AL65" s="304">
        <v>0.18569583795619224</v>
      </c>
      <c r="AM65" s="304">
        <v>0.14771738146168906</v>
      </c>
      <c r="AN65" s="304">
        <v>0.12314817089369021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6.2586362679340501</v>
      </c>
      <c r="C66" s="304">
        <f t="shared" si="73"/>
        <v>6.2141643240891202</v>
      </c>
      <c r="D66" s="304">
        <f t="shared" si="74"/>
        <v>6.5783231036526075</v>
      </c>
      <c r="E66" s="304"/>
      <c r="F66" s="304">
        <v>9.8834077489587339E-3</v>
      </c>
      <c r="G66" s="304">
        <v>1.724335024687557E-2</v>
      </c>
      <c r="H66" s="304">
        <v>3.0722135554348409E-2</v>
      </c>
      <c r="I66" s="304"/>
      <c r="J66" s="304">
        <v>0.20619290182561803</v>
      </c>
      <c r="K66" s="304">
        <v>0.32130712685323698</v>
      </c>
      <c r="L66" s="304">
        <v>0.52974639513682886</v>
      </c>
      <c r="M66" s="304"/>
      <c r="N66" s="304">
        <v>0.82272943612588223</v>
      </c>
      <c r="O66" s="304">
        <v>1.0399586506030583</v>
      </c>
      <c r="P66" s="304">
        <v>1.4691325663312276</v>
      </c>
      <c r="Q66" s="304"/>
      <c r="R66" s="304">
        <v>0.24888933166752808</v>
      </c>
      <c r="S66" s="304">
        <v>0.3066081569935219</v>
      </c>
      <c r="T66" s="304">
        <v>0.38365125214877144</v>
      </c>
      <c r="U66" s="304"/>
      <c r="V66" s="304">
        <v>0.25298063862023479</v>
      </c>
      <c r="W66" s="304">
        <v>0.28841377110394162</v>
      </c>
      <c r="X66" s="304">
        <v>0.38020327803234694</v>
      </c>
      <c r="Y66" s="304"/>
      <c r="Z66" s="304">
        <v>1.7242131778329208</v>
      </c>
      <c r="AA66" s="304">
        <v>1.7685219019043521</v>
      </c>
      <c r="AB66" s="304">
        <v>1.9605847436946027</v>
      </c>
      <c r="AC66" s="304"/>
      <c r="AD66" s="304">
        <v>2.073673984008289</v>
      </c>
      <c r="AE66" s="304">
        <v>1.8706544413637909</v>
      </c>
      <c r="AF66" s="304">
        <v>1.5772629197198456</v>
      </c>
      <c r="AG66" s="304"/>
      <c r="AH66" s="304">
        <v>0.75916519151349859</v>
      </c>
      <c r="AI66" s="304">
        <v>0.47955771976285938</v>
      </c>
      <c r="AJ66" s="304">
        <v>0.1819740605112109</v>
      </c>
      <c r="AK66" s="304"/>
      <c r="AL66" s="304">
        <v>0.16090819859111993</v>
      </c>
      <c r="AM66" s="304">
        <v>0.12189920525748334</v>
      </c>
      <c r="AN66" s="304">
        <v>6.5045752523424927E-2</v>
      </c>
    </row>
    <row r="67" spans="1:40" x14ac:dyDescent="0.2">
      <c r="A67" s="13" t="str">
        <f t="shared" si="72"/>
        <v>Skilled trades occupations</v>
      </c>
      <c r="B67" s="304">
        <f t="shared" si="75"/>
        <v>5.4891403225396953</v>
      </c>
      <c r="C67" s="304">
        <f t="shared" si="73"/>
        <v>5.4808352868559309</v>
      </c>
      <c r="D67" s="304">
        <f t="shared" si="74"/>
        <v>5.4155926710352498</v>
      </c>
      <c r="E67" s="304"/>
      <c r="F67" s="304">
        <v>2.3481564914887344E-3</v>
      </c>
      <c r="G67" s="304">
        <v>3.6354555317658975E-3</v>
      </c>
      <c r="H67" s="304">
        <v>6.4600889071419051E-3</v>
      </c>
      <c r="I67" s="304"/>
      <c r="J67" s="304">
        <v>6.9316345949842789E-2</v>
      </c>
      <c r="K67" s="304">
        <v>0.11653509186921478</v>
      </c>
      <c r="L67" s="304">
        <v>0.19595971749460339</v>
      </c>
      <c r="M67" s="304"/>
      <c r="N67" s="304">
        <v>0.26986145396069139</v>
      </c>
      <c r="O67" s="304">
        <v>0.37514491946013279</v>
      </c>
      <c r="P67" s="304">
        <v>0.51968032648497309</v>
      </c>
      <c r="Q67" s="304"/>
      <c r="R67" s="304">
        <v>0.13167861417168886</v>
      </c>
      <c r="S67" s="304">
        <v>0.16202447013577778</v>
      </c>
      <c r="T67" s="304">
        <v>0.21563243834229792</v>
      </c>
      <c r="U67" s="304"/>
      <c r="V67" s="304">
        <v>0.20921753118159223</v>
      </c>
      <c r="W67" s="304">
        <v>0.26737803263830667</v>
      </c>
      <c r="X67" s="304">
        <v>0.34779266712955714</v>
      </c>
      <c r="Y67" s="304"/>
      <c r="Z67" s="304">
        <v>1.9696567045120337</v>
      </c>
      <c r="AA67" s="304">
        <v>1.9786300329465312</v>
      </c>
      <c r="AB67" s="304">
        <v>2.1101600227808901</v>
      </c>
      <c r="AC67" s="304"/>
      <c r="AD67" s="304">
        <v>1.440884465881576</v>
      </c>
      <c r="AE67" s="304">
        <v>1.2489316654743352</v>
      </c>
      <c r="AF67" s="304">
        <v>1.0976225496374934</v>
      </c>
      <c r="AG67" s="304"/>
      <c r="AH67" s="304">
        <v>0.92814049369483875</v>
      </c>
      <c r="AI67" s="304">
        <v>0.90915177930130886</v>
      </c>
      <c r="AJ67" s="304">
        <v>0.65172712874555105</v>
      </c>
      <c r="AK67" s="304"/>
      <c r="AL67" s="304">
        <v>0.46803655669594252</v>
      </c>
      <c r="AM67" s="304">
        <v>0.41940383949855775</v>
      </c>
      <c r="AN67" s="304">
        <v>0.27055773151274159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1.854765150759897</v>
      </c>
      <c r="C68" s="304">
        <f t="shared" si="73"/>
        <v>1.9065695638265221</v>
      </c>
      <c r="D68" s="304">
        <f t="shared" si="74"/>
        <v>2.1759908260760565</v>
      </c>
      <c r="E68" s="304"/>
      <c r="F68" s="304">
        <v>2.1831088300738816E-3</v>
      </c>
      <c r="G68" s="304">
        <v>3.9901484357052633E-3</v>
      </c>
      <c r="H68" s="304">
        <v>7.2733409294513966E-3</v>
      </c>
      <c r="I68" s="304"/>
      <c r="J68" s="304">
        <v>3.1873537090150707E-2</v>
      </c>
      <c r="K68" s="304">
        <v>5.4164982990811565E-2</v>
      </c>
      <c r="L68" s="304">
        <v>9.9507517849614965E-2</v>
      </c>
      <c r="M68" s="304"/>
      <c r="N68" s="304">
        <v>0.18393221001501769</v>
      </c>
      <c r="O68" s="304">
        <v>0.23223202017374794</v>
      </c>
      <c r="P68" s="304">
        <v>0.3094554000136685</v>
      </c>
      <c r="Q68" s="304"/>
      <c r="R68" s="304">
        <v>0.14150282582519055</v>
      </c>
      <c r="S68" s="304">
        <v>0.17915464403480719</v>
      </c>
      <c r="T68" s="304">
        <v>0.26462461068136212</v>
      </c>
      <c r="U68" s="304"/>
      <c r="V68" s="304">
        <v>0.15083890041350706</v>
      </c>
      <c r="W68" s="304">
        <v>0.19307077932601985</v>
      </c>
      <c r="X68" s="304">
        <v>0.276589340612723</v>
      </c>
      <c r="Y68" s="304"/>
      <c r="Z68" s="304">
        <v>0.40671505691425119</v>
      </c>
      <c r="AA68" s="304">
        <v>0.42644750011762755</v>
      </c>
      <c r="AB68" s="304">
        <v>0.54177931235806387</v>
      </c>
      <c r="AC68" s="304"/>
      <c r="AD68" s="304">
        <v>0.53985463012676682</v>
      </c>
      <c r="AE68" s="304">
        <v>0.48697589120828261</v>
      </c>
      <c r="AF68" s="304">
        <v>0.47436414608485528</v>
      </c>
      <c r="AG68" s="304"/>
      <c r="AH68" s="304">
        <v>0.25291435331050705</v>
      </c>
      <c r="AI68" s="304">
        <v>0.21575565064239588</v>
      </c>
      <c r="AJ68" s="304">
        <v>0.13617123418799706</v>
      </c>
      <c r="AK68" s="304"/>
      <c r="AL68" s="304">
        <v>0.14495052823443197</v>
      </c>
      <c r="AM68" s="304">
        <v>0.11477794689712408</v>
      </c>
      <c r="AN68" s="304">
        <v>6.622592335832006E-2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16.091819347488258</v>
      </c>
      <c r="C69" s="304">
        <f t="shared" si="73"/>
        <v>15.22174726623995</v>
      </c>
      <c r="D69" s="304">
        <f t="shared" si="74"/>
        <v>14.681543618244758</v>
      </c>
      <c r="E69" s="304"/>
      <c r="F69" s="304">
        <v>1.5536895432511416E-2</v>
      </c>
      <c r="G69" s="304">
        <v>2.5290374912761489E-2</v>
      </c>
      <c r="H69" s="304">
        <v>3.6774955400675532E-2</v>
      </c>
      <c r="I69" s="304"/>
      <c r="J69" s="304">
        <v>0.30565344971030928</v>
      </c>
      <c r="K69" s="304">
        <v>0.49621153350133573</v>
      </c>
      <c r="L69" s="304">
        <v>0.79852862115705359</v>
      </c>
      <c r="M69" s="304"/>
      <c r="N69" s="304">
        <v>1.5371334750499068</v>
      </c>
      <c r="O69" s="304">
        <v>1.910169703881055</v>
      </c>
      <c r="P69" s="304">
        <v>2.5257413113869998</v>
      </c>
      <c r="Q69" s="304"/>
      <c r="R69" s="304">
        <v>0.48087909160200082</v>
      </c>
      <c r="S69" s="304">
        <v>0.58638531620101597</v>
      </c>
      <c r="T69" s="304">
        <v>0.72819960850320198</v>
      </c>
      <c r="U69" s="304"/>
      <c r="V69" s="304">
        <v>0.39068899361716991</v>
      </c>
      <c r="W69" s="304">
        <v>0.43421148789460751</v>
      </c>
      <c r="X69" s="304">
        <v>0.5180072444215682</v>
      </c>
      <c r="Y69" s="304"/>
      <c r="Z69" s="304">
        <v>4.9083323386630573</v>
      </c>
      <c r="AA69" s="304">
        <v>4.9186813750658906</v>
      </c>
      <c r="AB69" s="304">
        <v>5.5248236002144351</v>
      </c>
      <c r="AC69" s="304"/>
      <c r="AD69" s="304">
        <v>4.6684358030937565</v>
      </c>
      <c r="AE69" s="304">
        <v>3.8518106193291066</v>
      </c>
      <c r="AF69" s="304">
        <v>2.9673381873423317</v>
      </c>
      <c r="AG69" s="304"/>
      <c r="AH69" s="304">
        <v>2.7625192611738716</v>
      </c>
      <c r="AI69" s="304">
        <v>2.2354147823986819</v>
      </c>
      <c r="AJ69" s="304">
        <v>1.1059304412411677</v>
      </c>
      <c r="AK69" s="304"/>
      <c r="AL69" s="304">
        <v>1.0226400391456731</v>
      </c>
      <c r="AM69" s="304">
        <v>0.76357207305549346</v>
      </c>
      <c r="AN69" s="304">
        <v>0.47619964857732577</v>
      </c>
    </row>
    <row r="70" spans="1:40" x14ac:dyDescent="0.2">
      <c r="A70" s="13" t="str">
        <f t="shared" si="72"/>
        <v>Process, plant and machine operatives</v>
      </c>
      <c r="B70" s="304">
        <f t="shared" si="75"/>
        <v>7.1909886356487309</v>
      </c>
      <c r="C70" s="304">
        <f t="shared" si="73"/>
        <v>8.1615729249145925</v>
      </c>
      <c r="D70" s="304">
        <f t="shared" si="74"/>
        <v>8.2163247760854485</v>
      </c>
      <c r="E70" s="304"/>
      <c r="F70" s="304">
        <v>1.5903317792825698E-2</v>
      </c>
      <c r="G70" s="304">
        <v>3.180561152265661E-2</v>
      </c>
      <c r="H70" s="304">
        <v>6.5827773047147695E-2</v>
      </c>
      <c r="I70" s="304"/>
      <c r="J70" s="304">
        <v>7.1988987686354186E-2</v>
      </c>
      <c r="K70" s="304">
        <v>0.13081388132203495</v>
      </c>
      <c r="L70" s="304">
        <v>0.21919113607749491</v>
      </c>
      <c r="M70" s="304"/>
      <c r="N70" s="304">
        <v>0.3333929376989811</v>
      </c>
      <c r="O70" s="304">
        <v>0.48290450339749114</v>
      </c>
      <c r="P70" s="304">
        <v>0.81173454583471583</v>
      </c>
      <c r="Q70" s="304"/>
      <c r="R70" s="304">
        <v>0.13233338978867909</v>
      </c>
      <c r="S70" s="304">
        <v>0.19394537212826363</v>
      </c>
      <c r="T70" s="304">
        <v>0.28322801012697219</v>
      </c>
      <c r="U70" s="304"/>
      <c r="V70" s="304">
        <v>0.23094813831819147</v>
      </c>
      <c r="W70" s="304">
        <v>0.34304819519671026</v>
      </c>
      <c r="X70" s="304">
        <v>0.52825255031722773</v>
      </c>
      <c r="Y70" s="304"/>
      <c r="Z70" s="304">
        <v>1.4835004406125627</v>
      </c>
      <c r="AA70" s="304">
        <v>1.6935993880157261</v>
      </c>
      <c r="AB70" s="304">
        <v>1.9983530398102616</v>
      </c>
      <c r="AC70" s="304"/>
      <c r="AD70" s="304">
        <v>2.2590784755533426</v>
      </c>
      <c r="AE70" s="304">
        <v>2.5028007472593305</v>
      </c>
      <c r="AF70" s="304">
        <v>2.4468705825120298</v>
      </c>
      <c r="AG70" s="304"/>
      <c r="AH70" s="304">
        <v>1.8549808169071169</v>
      </c>
      <c r="AI70" s="304">
        <v>2.0991309896838399</v>
      </c>
      <c r="AJ70" s="304">
        <v>1.5540012503683072</v>
      </c>
      <c r="AK70" s="304"/>
      <c r="AL70" s="304">
        <v>0.8088621312906773</v>
      </c>
      <c r="AM70" s="304">
        <v>0.68352423638853932</v>
      </c>
      <c r="AN70" s="304">
        <v>0.30886588799129261</v>
      </c>
    </row>
    <row r="71" spans="1:40" x14ac:dyDescent="0.2">
      <c r="A71" s="13" t="str">
        <f t="shared" si="72"/>
        <v>Elementary occupations</v>
      </c>
      <c r="B71" s="304">
        <f t="shared" si="75"/>
        <v>12.198847766356771</v>
      </c>
      <c r="C71" s="304">
        <f t="shared" si="73"/>
        <v>12.018094462806925</v>
      </c>
      <c r="D71" s="304">
        <f t="shared" si="74"/>
        <v>11.271203067757479</v>
      </c>
      <c r="E71" s="304"/>
      <c r="F71" s="304">
        <v>2.4866677580921872E-3</v>
      </c>
      <c r="G71" s="304">
        <v>3.9833075212986711E-3</v>
      </c>
      <c r="H71" s="304">
        <v>5.6078445626240496E-3</v>
      </c>
      <c r="I71" s="304"/>
      <c r="J71" s="304">
        <v>0.19373858004625125</v>
      </c>
      <c r="K71" s="304">
        <v>0.31173908712213516</v>
      </c>
      <c r="L71" s="304">
        <v>0.51249941731985915</v>
      </c>
      <c r="M71" s="304"/>
      <c r="N71" s="304">
        <v>0.96289003229497405</v>
      </c>
      <c r="O71" s="304">
        <v>1.2381640541766499</v>
      </c>
      <c r="P71" s="304">
        <v>1.6178794261006564</v>
      </c>
      <c r="Q71" s="304"/>
      <c r="R71" s="304">
        <v>0.41628764215702413</v>
      </c>
      <c r="S71" s="304">
        <v>0.51874398179388226</v>
      </c>
      <c r="T71" s="304">
        <v>0.72229552203529512</v>
      </c>
      <c r="U71" s="304"/>
      <c r="V71" s="304">
        <v>0.46912139001643549</v>
      </c>
      <c r="W71" s="304">
        <v>0.58818237726660028</v>
      </c>
      <c r="X71" s="304">
        <v>0.77567333784073544</v>
      </c>
      <c r="Y71" s="304"/>
      <c r="Z71" s="304">
        <v>2.7018376343175143</v>
      </c>
      <c r="AA71" s="304">
        <v>2.7182029847979305</v>
      </c>
      <c r="AB71" s="304">
        <v>3.028199126537571</v>
      </c>
      <c r="AC71" s="304"/>
      <c r="AD71" s="304">
        <v>3.6168652283848117</v>
      </c>
      <c r="AE71" s="304">
        <v>3.2362355091850583</v>
      </c>
      <c r="AF71" s="304">
        <v>2.66879032067872</v>
      </c>
      <c r="AG71" s="304"/>
      <c r="AH71" s="304">
        <v>2.4730631945189665</v>
      </c>
      <c r="AI71" s="304">
        <v>2.1860867944457252</v>
      </c>
      <c r="AJ71" s="304">
        <v>1.1680738630742455</v>
      </c>
      <c r="AK71" s="304"/>
      <c r="AL71" s="304">
        <v>1.3625573968627009</v>
      </c>
      <c r="AM71" s="304">
        <v>1.2167563664976455</v>
      </c>
      <c r="AN71" s="304">
        <v>0.77218420960777279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70.172999999999973</v>
      </c>
      <c r="C74" s="305">
        <f>SUM(C75:C83)</f>
        <v>70.376000000000062</v>
      </c>
      <c r="D74" s="305">
        <f>SUM(D75:D83)</f>
        <v>73.676999999999964</v>
      </c>
      <c r="E74" s="304"/>
      <c r="F74" s="305">
        <f>SUM(F75:F83)</f>
        <v>0.94349633239930031</v>
      </c>
      <c r="G74" s="305">
        <f>SUM(G75:G83)</f>
        <v>1.2803918912763874</v>
      </c>
      <c r="H74" s="305">
        <f>SUM(H75:H83)</f>
        <v>1.7286380084915045</v>
      </c>
      <c r="I74" s="304"/>
      <c r="J74" s="305">
        <f>SUM(J75:J83)</f>
        <v>7.2924781535934811</v>
      </c>
      <c r="K74" s="305">
        <f>SUM(K75:K83)</f>
        <v>9.9642687382683608</v>
      </c>
      <c r="L74" s="305">
        <f>SUM(L75:L83)</f>
        <v>13.709536876194433</v>
      </c>
      <c r="M74" s="304"/>
      <c r="N74" s="305">
        <f>SUM(N75:N83)</f>
        <v>15.849196791189467</v>
      </c>
      <c r="O74" s="305">
        <f>SUM(O75:O83)</f>
        <v>17.058546061845753</v>
      </c>
      <c r="P74" s="305">
        <f>SUM(P75:P83)</f>
        <v>19.593575753282163</v>
      </c>
      <c r="Q74" s="304"/>
      <c r="R74" s="305">
        <f>SUM(R75:R83)</f>
        <v>3.266628192583882</v>
      </c>
      <c r="S74" s="305">
        <f>SUM(S75:S83)</f>
        <v>3.61902067119596</v>
      </c>
      <c r="T74" s="305">
        <f>SUM(T75:T83)</f>
        <v>4.3836006914927275</v>
      </c>
      <c r="U74" s="304"/>
      <c r="V74" s="305">
        <f>SUM(V75:V83)</f>
        <v>3.766624360918855</v>
      </c>
      <c r="W74" s="305">
        <f>SUM(W75:W83)</f>
        <v>4.0287594077065902</v>
      </c>
      <c r="X74" s="305">
        <f>SUM(X75:X83)</f>
        <v>4.6895239194880034</v>
      </c>
      <c r="Y74" s="304"/>
      <c r="Z74" s="305">
        <f>SUM(Z75:Z83)</f>
        <v>12.991740955204614</v>
      </c>
      <c r="AA74" s="305">
        <f>SUM(AA75:AA83)</f>
        <v>11.409795584272889</v>
      </c>
      <c r="AB74" s="305">
        <f>SUM(AB75:AB83)</f>
        <v>11.365139836048911</v>
      </c>
      <c r="AC74" s="304"/>
      <c r="AD74" s="305">
        <f>SUM(AD75:AD83)</f>
        <v>13.182282175344746</v>
      </c>
      <c r="AE74" s="305">
        <f>SUM(AE75:AE83)</f>
        <v>11.216810277368706</v>
      </c>
      <c r="AF74" s="305">
        <f>SUM(AF75:AF83)</f>
        <v>9.4251308913645815</v>
      </c>
      <c r="AG74" s="304"/>
      <c r="AH74" s="305">
        <f>SUM(AH75:AH83)</f>
        <v>9.6209258822745483</v>
      </c>
      <c r="AI74" s="305">
        <f>SUM(AI75:AI83)</f>
        <v>9.1680908497747158</v>
      </c>
      <c r="AJ74" s="305">
        <f>SUM(AJ75:AJ83)</f>
        <v>7.1443900772019449</v>
      </c>
      <c r="AK74" s="304"/>
      <c r="AL74" s="305">
        <f>SUM(AL75:AL83)</f>
        <v>3.2596271564910886</v>
      </c>
      <c r="AM74" s="305">
        <f>SUM(AM75:AM83)</f>
        <v>2.6303165182907016</v>
      </c>
      <c r="AN74" s="305">
        <f>SUM(AN75:AN83)</f>
        <v>1.637463946435687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7.50371245752397</v>
      </c>
      <c r="C75" s="305">
        <f t="shared" ref="C75:C83" si="77">SUM(G75,K75,O75,S75,W75,AA75,AE75,AI75,AM75)</f>
        <v>7.4751366512161006</v>
      </c>
      <c r="D75" s="305">
        <f t="shared" ref="D75:D83" si="78">SUM(H75,L75,P75,T75,X75,AB75,AF75,AJ75,AN75)</f>
        <v>8.3433030526565677</v>
      </c>
      <c r="E75" s="304"/>
      <c r="F75" s="304">
        <v>0.13141604336177554</v>
      </c>
      <c r="G75" s="304">
        <v>0.18107515317894099</v>
      </c>
      <c r="H75" s="304">
        <v>0.25000557380312965</v>
      </c>
      <c r="I75" s="304"/>
      <c r="J75" s="304">
        <v>0.91722389303819241</v>
      </c>
      <c r="K75" s="304">
        <v>1.2465063672952954</v>
      </c>
      <c r="L75" s="304">
        <v>1.7792580139734939</v>
      </c>
      <c r="M75" s="304"/>
      <c r="N75" s="304">
        <v>2.1033484559866165</v>
      </c>
      <c r="O75" s="304">
        <v>2.2150567585644501</v>
      </c>
      <c r="P75" s="304">
        <v>2.6134919959909007</v>
      </c>
      <c r="Q75" s="304"/>
      <c r="R75" s="304">
        <v>0.2897012470519662</v>
      </c>
      <c r="S75" s="304">
        <v>0.29917321645267519</v>
      </c>
      <c r="T75" s="304">
        <v>0.33447187601762574</v>
      </c>
      <c r="U75" s="304"/>
      <c r="V75" s="304">
        <v>0.56947127853592105</v>
      </c>
      <c r="W75" s="304">
        <v>0.60665017745557082</v>
      </c>
      <c r="X75" s="304">
        <v>0.72370987642385243</v>
      </c>
      <c r="Y75" s="304"/>
      <c r="Z75" s="304">
        <v>1.4685827340444642</v>
      </c>
      <c r="AA75" s="304">
        <v>1.1950672885234266</v>
      </c>
      <c r="AB75" s="304">
        <v>1.2629368600127877</v>
      </c>
      <c r="AC75" s="304"/>
      <c r="AD75" s="304">
        <v>1.0973096905338833</v>
      </c>
      <c r="AE75" s="304">
        <v>0.88119450653757314</v>
      </c>
      <c r="AF75" s="304">
        <v>0.71326931656284664</v>
      </c>
      <c r="AG75" s="304"/>
      <c r="AH75" s="304">
        <v>0.72477258755696317</v>
      </c>
      <c r="AI75" s="304">
        <v>0.66395378724662812</v>
      </c>
      <c r="AJ75" s="304">
        <v>0.54197495954033637</v>
      </c>
      <c r="AK75" s="304"/>
      <c r="AL75" s="304">
        <v>0.20188652741418808</v>
      </c>
      <c r="AM75" s="304">
        <v>0.18645939596154143</v>
      </c>
      <c r="AN75" s="304">
        <v>0.12418458033159542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14.95444961705693</v>
      </c>
      <c r="C76" s="305">
        <f t="shared" si="77"/>
        <v>15.70323757214012</v>
      </c>
      <c r="D76" s="305">
        <f>SUM(H76,L76,P76,T76,X76,AB76,AF76,AJ76,AN76)</f>
        <v>17.292489656381868</v>
      </c>
      <c r="E76" s="304"/>
      <c r="F76" s="304">
        <v>0.51933642153964632</v>
      </c>
      <c r="G76" s="304">
        <v>0.68573958052261086</v>
      </c>
      <c r="H76" s="304">
        <v>0.86878833728576399</v>
      </c>
      <c r="I76" s="304"/>
      <c r="J76" s="304">
        <v>3.3412479456637332</v>
      </c>
      <c r="K76" s="304">
        <v>4.4611813324380787</v>
      </c>
      <c r="L76" s="304">
        <v>5.8174794505342042</v>
      </c>
      <c r="M76" s="304"/>
      <c r="N76" s="304">
        <v>5.6326591095788849</v>
      </c>
      <c r="O76" s="304">
        <v>5.7995386450019835</v>
      </c>
      <c r="P76" s="304">
        <v>6.128442330752021</v>
      </c>
      <c r="Q76" s="304"/>
      <c r="R76" s="304">
        <v>0.49346528012896207</v>
      </c>
      <c r="S76" s="304">
        <v>0.48796150567236918</v>
      </c>
      <c r="T76" s="304">
        <v>0.54579890226117411</v>
      </c>
      <c r="U76" s="304"/>
      <c r="V76" s="304">
        <v>0.85979750500643071</v>
      </c>
      <c r="W76" s="304">
        <v>0.8804710881829102</v>
      </c>
      <c r="X76" s="304">
        <v>0.99388751739955172</v>
      </c>
      <c r="Y76" s="304"/>
      <c r="Z76" s="304">
        <v>1.8315129955010638</v>
      </c>
      <c r="AA76" s="304">
        <v>1.4851589209879998</v>
      </c>
      <c r="AB76" s="304">
        <v>1.4539727488418226</v>
      </c>
      <c r="AC76" s="304"/>
      <c r="AD76" s="304">
        <v>1.3090247862853122</v>
      </c>
      <c r="AE76" s="304">
        <v>1.0312295393106115</v>
      </c>
      <c r="AF76" s="304">
        <v>0.8753842253625147</v>
      </c>
      <c r="AG76" s="304"/>
      <c r="AH76" s="304">
        <v>0.75751727297514038</v>
      </c>
      <c r="AI76" s="304">
        <v>0.66280636777572832</v>
      </c>
      <c r="AJ76" s="304">
        <v>0.45345798382507774</v>
      </c>
      <c r="AK76" s="304"/>
      <c r="AL76" s="304">
        <v>0.20988830037775597</v>
      </c>
      <c r="AM76" s="304">
        <v>0.20915059224782692</v>
      </c>
      <c r="AN76" s="304">
        <v>0.15527816011973963</v>
      </c>
    </row>
    <row r="77" spans="1:40" x14ac:dyDescent="0.2">
      <c r="A77" s="13" t="str">
        <f t="shared" si="76"/>
        <v>Associate professional occupations</v>
      </c>
      <c r="B77" s="305">
        <f t="shared" si="79"/>
        <v>11.235746591498383</v>
      </c>
      <c r="C77" s="305">
        <f t="shared" si="77"/>
        <v>10.531546390157017</v>
      </c>
      <c r="D77" s="305">
        <f t="shared" si="78"/>
        <v>11.418500860868505</v>
      </c>
      <c r="E77" s="304"/>
      <c r="F77" s="304">
        <v>0.18281404600904608</v>
      </c>
      <c r="G77" s="304">
        <v>0.24223134079625935</v>
      </c>
      <c r="H77" s="304">
        <v>0.35012017331469758</v>
      </c>
      <c r="I77" s="304"/>
      <c r="J77" s="304">
        <v>1.6461927529795934</v>
      </c>
      <c r="K77" s="304">
        <v>2.0866840299012077</v>
      </c>
      <c r="L77" s="304">
        <v>2.8952843755225355</v>
      </c>
      <c r="M77" s="304"/>
      <c r="N77" s="304">
        <v>3.5094677077876093</v>
      </c>
      <c r="O77" s="304">
        <v>3.3835674852837632</v>
      </c>
      <c r="P77" s="304">
        <v>3.6666244192271669</v>
      </c>
      <c r="Q77" s="304"/>
      <c r="R77" s="304">
        <v>0.65807784548806181</v>
      </c>
      <c r="S77" s="304">
        <v>0.67668678856585529</v>
      </c>
      <c r="T77" s="304">
        <v>0.8238598546557141</v>
      </c>
      <c r="U77" s="304"/>
      <c r="V77" s="304">
        <v>0.63768730766181758</v>
      </c>
      <c r="W77" s="304">
        <v>0.59018227228198128</v>
      </c>
      <c r="X77" s="304">
        <v>0.61776806325690947</v>
      </c>
      <c r="Y77" s="304"/>
      <c r="Z77" s="304">
        <v>1.9916149085640937</v>
      </c>
      <c r="AA77" s="304">
        <v>1.5579521020419016</v>
      </c>
      <c r="AB77" s="304">
        <v>1.5768355823438338</v>
      </c>
      <c r="AC77" s="304"/>
      <c r="AD77" s="304">
        <v>1.3576713397875162</v>
      </c>
      <c r="AE77" s="304">
        <v>0.95432708888458984</v>
      </c>
      <c r="AF77" s="304">
        <v>0.73746481994621815</v>
      </c>
      <c r="AG77" s="304"/>
      <c r="AH77" s="304">
        <v>0.99363192601267358</v>
      </c>
      <c r="AI77" s="304">
        <v>0.82042533113350857</v>
      </c>
      <c r="AJ77" s="304">
        <v>0.59833048048017812</v>
      </c>
      <c r="AK77" s="304"/>
      <c r="AL77" s="304">
        <v>0.25858875720797314</v>
      </c>
      <c r="AM77" s="304">
        <v>0.21948995126794832</v>
      </c>
      <c r="AN77" s="304">
        <v>0.15221309212125142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11.15064959246587</v>
      </c>
      <c r="C78" s="305">
        <f t="shared" si="77"/>
        <v>10.756801207264452</v>
      </c>
      <c r="D78" s="305">
        <f t="shared" si="78"/>
        <v>10.606179996988178</v>
      </c>
      <c r="E78" s="304"/>
      <c r="F78" s="304">
        <v>5.9118676251677924E-2</v>
      </c>
      <c r="G78" s="304">
        <v>8.9170724056585784E-2</v>
      </c>
      <c r="H78" s="304">
        <v>0.13741565556980978</v>
      </c>
      <c r="I78" s="304"/>
      <c r="J78" s="304">
        <v>0.64931421718806248</v>
      </c>
      <c r="K78" s="304">
        <v>0.96225547360944064</v>
      </c>
      <c r="L78" s="304">
        <v>1.403802797340457</v>
      </c>
      <c r="M78" s="304"/>
      <c r="N78" s="304">
        <v>2.1861929656497603</v>
      </c>
      <c r="O78" s="304">
        <v>2.5617653021818287</v>
      </c>
      <c r="P78" s="304">
        <v>3.1846216043450877</v>
      </c>
      <c r="Q78" s="304"/>
      <c r="R78" s="304">
        <v>0.64153357599230232</v>
      </c>
      <c r="S78" s="304">
        <v>0.69747972247632317</v>
      </c>
      <c r="T78" s="304">
        <v>0.80848118036323335</v>
      </c>
      <c r="U78" s="304"/>
      <c r="V78" s="304">
        <v>0.72612753263990404</v>
      </c>
      <c r="W78" s="304">
        <v>0.79925291915884877</v>
      </c>
      <c r="X78" s="304">
        <v>0.94092262459477183</v>
      </c>
      <c r="Y78" s="304"/>
      <c r="Z78" s="304">
        <v>2.2852849117731382</v>
      </c>
      <c r="AA78" s="304">
        <v>1.9263957009199892</v>
      </c>
      <c r="AB78" s="304">
        <v>1.5840676061038617</v>
      </c>
      <c r="AC78" s="304"/>
      <c r="AD78" s="304">
        <v>2.7505677377084594</v>
      </c>
      <c r="AE78" s="304">
        <v>2.1781383963698575</v>
      </c>
      <c r="AF78" s="304">
        <v>1.5775554772520668</v>
      </c>
      <c r="AG78" s="304"/>
      <c r="AH78" s="304">
        <v>1.3115182474156819</v>
      </c>
      <c r="AI78" s="304">
        <v>1.0331580292566607</v>
      </c>
      <c r="AJ78" s="304">
        <v>0.46154659523583474</v>
      </c>
      <c r="AK78" s="304"/>
      <c r="AL78" s="304">
        <v>0.54099172784688343</v>
      </c>
      <c r="AM78" s="304">
        <v>0.50918493923491748</v>
      </c>
      <c r="AN78" s="304">
        <v>0.50776645618305605</v>
      </c>
    </row>
    <row r="79" spans="1:40" x14ac:dyDescent="0.2">
      <c r="A79" s="13" t="str">
        <f t="shared" si="76"/>
        <v>Skilled trades occupations</v>
      </c>
      <c r="B79" s="305">
        <f t="shared" si="79"/>
        <v>2.9124088735796363</v>
      </c>
      <c r="C79" s="305">
        <f t="shared" si="77"/>
        <v>2.9874569389207002</v>
      </c>
      <c r="D79" s="305">
        <f t="shared" si="78"/>
        <v>3.1343660784248377</v>
      </c>
      <c r="E79" s="304"/>
      <c r="F79" s="304">
        <v>1.1579740242173281E-2</v>
      </c>
      <c r="G79" s="304">
        <v>1.8388960804359464E-2</v>
      </c>
      <c r="H79" s="304">
        <v>2.8582244092948118E-2</v>
      </c>
      <c r="I79" s="304"/>
      <c r="J79" s="304">
        <v>0.14612586923232243</v>
      </c>
      <c r="K79" s="304">
        <v>0.24003261937709197</v>
      </c>
      <c r="L79" s="304">
        <v>0.37226722467661938</v>
      </c>
      <c r="M79" s="304"/>
      <c r="N79" s="304">
        <v>0.395889526371343</v>
      </c>
      <c r="O79" s="304">
        <v>0.49086857578021342</v>
      </c>
      <c r="P79" s="304">
        <v>0.66546880100672934</v>
      </c>
      <c r="Q79" s="304"/>
      <c r="R79" s="304">
        <v>0.16802386203972952</v>
      </c>
      <c r="S79" s="304">
        <v>0.19460096180897005</v>
      </c>
      <c r="T79" s="304">
        <v>0.26648742232776557</v>
      </c>
      <c r="U79" s="304"/>
      <c r="V79" s="304">
        <v>0.17664198478017698</v>
      </c>
      <c r="W79" s="304">
        <v>0.19382543115106451</v>
      </c>
      <c r="X79" s="304">
        <v>0.2255844203818598</v>
      </c>
      <c r="Y79" s="304"/>
      <c r="Z79" s="304">
        <v>0.7307209745225185</v>
      </c>
      <c r="AA79" s="304">
        <v>0.66496188736975625</v>
      </c>
      <c r="AB79" s="304">
        <v>0.63725729654805729</v>
      </c>
      <c r="AC79" s="304"/>
      <c r="AD79" s="304">
        <v>0.65231789508270632</v>
      </c>
      <c r="AE79" s="304">
        <v>0.57348317685676919</v>
      </c>
      <c r="AF79" s="304">
        <v>0.49531295683430582</v>
      </c>
      <c r="AG79" s="304"/>
      <c r="AH79" s="304">
        <v>0.37431050318404363</v>
      </c>
      <c r="AI79" s="304">
        <v>0.34355445731583822</v>
      </c>
      <c r="AJ79" s="304">
        <v>0.24328660666370319</v>
      </c>
      <c r="AK79" s="304"/>
      <c r="AL79" s="304">
        <v>0.25679851812462245</v>
      </c>
      <c r="AM79" s="304">
        <v>0.26774086845663697</v>
      </c>
      <c r="AN79" s="304">
        <v>0.20011910589284956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6.0045207112521091</v>
      </c>
      <c r="C80" s="305">
        <f t="shared" si="77"/>
        <v>5.7163909302238194</v>
      </c>
      <c r="D80" s="305">
        <f t="shared" si="78"/>
        <v>5.6863130957456098</v>
      </c>
      <c r="E80" s="304"/>
      <c r="F80" s="304">
        <v>3.9047890261970182E-3</v>
      </c>
      <c r="G80" s="304">
        <v>6.1272598685827087E-3</v>
      </c>
      <c r="H80" s="304">
        <v>1.0161989025610038E-2</v>
      </c>
      <c r="I80" s="304"/>
      <c r="J80" s="304">
        <v>0.1942150850013987</v>
      </c>
      <c r="K80" s="304">
        <v>0.30442953957669894</v>
      </c>
      <c r="L80" s="304">
        <v>0.47968362573193113</v>
      </c>
      <c r="M80" s="304"/>
      <c r="N80" s="304">
        <v>0.65356194393866851</v>
      </c>
      <c r="O80" s="304">
        <v>0.83213109504018123</v>
      </c>
      <c r="P80" s="304">
        <v>1.0836587664379438</v>
      </c>
      <c r="Q80" s="304"/>
      <c r="R80" s="304">
        <v>0.44243492505776227</v>
      </c>
      <c r="S80" s="304">
        <v>0.52263418933806571</v>
      </c>
      <c r="T80" s="304">
        <v>0.63413329664406126</v>
      </c>
      <c r="U80" s="304"/>
      <c r="V80" s="304">
        <v>0.30348025266691142</v>
      </c>
      <c r="W80" s="304">
        <v>0.34377874045883944</v>
      </c>
      <c r="X80" s="304">
        <v>0.43899738095172824</v>
      </c>
      <c r="Y80" s="304"/>
      <c r="Z80" s="304">
        <v>1.6736932792262078</v>
      </c>
      <c r="AA80" s="304">
        <v>1.5243450508011287</v>
      </c>
      <c r="AB80" s="304">
        <v>1.4666345651800674</v>
      </c>
      <c r="AC80" s="304"/>
      <c r="AD80" s="304">
        <v>1.5744090144538507</v>
      </c>
      <c r="AE80" s="304">
        <v>1.2002609764520811</v>
      </c>
      <c r="AF80" s="304">
        <v>0.89192845379499908</v>
      </c>
      <c r="AG80" s="304"/>
      <c r="AH80" s="304">
        <v>0.9244759029624432</v>
      </c>
      <c r="AI80" s="304">
        <v>0.79959297773348703</v>
      </c>
      <c r="AJ80" s="304">
        <v>0.56188570170092234</v>
      </c>
      <c r="AK80" s="304"/>
      <c r="AL80" s="304">
        <v>0.23434551891866875</v>
      </c>
      <c r="AM80" s="304">
        <v>0.18309110095475489</v>
      </c>
      <c r="AN80" s="304">
        <v>0.11922931627834636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4.406396993263038</v>
      </c>
      <c r="C81" s="305">
        <f t="shared" si="77"/>
        <v>4.923556666538329</v>
      </c>
      <c r="D81" s="305">
        <f t="shared" si="78"/>
        <v>5.4804152748841419</v>
      </c>
      <c r="E81" s="304"/>
      <c r="F81" s="304">
        <v>2.1147237475494317E-2</v>
      </c>
      <c r="G81" s="304">
        <v>3.3339285911477362E-2</v>
      </c>
      <c r="H81" s="304">
        <v>4.6978848103081221E-2</v>
      </c>
      <c r="I81" s="304"/>
      <c r="J81" s="304">
        <v>0.16633469125145559</v>
      </c>
      <c r="K81" s="304">
        <v>0.26769952176323358</v>
      </c>
      <c r="L81" s="304">
        <v>0.40749467228198583</v>
      </c>
      <c r="M81" s="304"/>
      <c r="N81" s="304">
        <v>0.73305592390454122</v>
      </c>
      <c r="O81" s="304">
        <v>0.94948253028598639</v>
      </c>
      <c r="P81" s="304">
        <v>1.2260658244121734</v>
      </c>
      <c r="Q81" s="304"/>
      <c r="R81" s="304">
        <v>0.21162509563277812</v>
      </c>
      <c r="S81" s="304">
        <v>0.26601518920065753</v>
      </c>
      <c r="T81" s="304">
        <v>0.35986413283117524</v>
      </c>
      <c r="U81" s="304"/>
      <c r="V81" s="304">
        <v>0.28717042981970375</v>
      </c>
      <c r="W81" s="304">
        <v>0.38069125903654599</v>
      </c>
      <c r="X81" s="304">
        <v>0.47254768184009216</v>
      </c>
      <c r="Y81" s="304"/>
      <c r="Z81" s="304">
        <v>1.0692192141547685</v>
      </c>
      <c r="AA81" s="304">
        <v>1.1080015287347422</v>
      </c>
      <c r="AB81" s="304">
        <v>1.171786295452407</v>
      </c>
      <c r="AC81" s="304"/>
      <c r="AD81" s="304">
        <v>1.1613008225871815</v>
      </c>
      <c r="AE81" s="304">
        <v>1.1511435969165722</v>
      </c>
      <c r="AF81" s="304">
        <v>1.0803585309378585</v>
      </c>
      <c r="AG81" s="304"/>
      <c r="AH81" s="304">
        <v>0.5762885681267208</v>
      </c>
      <c r="AI81" s="304">
        <v>0.59757969750264395</v>
      </c>
      <c r="AJ81" s="304">
        <v>0.58996511918189376</v>
      </c>
      <c r="AK81" s="304"/>
      <c r="AL81" s="304">
        <v>0.18025501031039406</v>
      </c>
      <c r="AM81" s="304">
        <v>0.16960405718647048</v>
      </c>
      <c r="AN81" s="304">
        <v>0.12535416984347536</v>
      </c>
    </row>
    <row r="82" spans="1:40" x14ac:dyDescent="0.2">
      <c r="A82" s="13" t="str">
        <f t="shared" si="76"/>
        <v>Process, plant and machine operatives</v>
      </c>
      <c r="B82" s="305">
        <f t="shared" si="79"/>
        <v>2.3425692222176471</v>
      </c>
      <c r="C82" s="305">
        <f t="shared" si="77"/>
        <v>2.6418420419167066</v>
      </c>
      <c r="D82" s="305">
        <f t="shared" si="78"/>
        <v>2.6609460195247507</v>
      </c>
      <c r="E82" s="304"/>
      <c r="F82" s="304">
        <v>3.8968653945441909E-3</v>
      </c>
      <c r="G82" s="304">
        <v>6.4150394221163913E-3</v>
      </c>
      <c r="H82" s="304">
        <v>8.4709544117955969E-3</v>
      </c>
      <c r="I82" s="304"/>
      <c r="J82" s="304">
        <v>5.1458709024965049E-2</v>
      </c>
      <c r="K82" s="304">
        <v>8.3100547875492564E-2</v>
      </c>
      <c r="L82" s="304">
        <v>0.12236107296160301</v>
      </c>
      <c r="M82" s="304"/>
      <c r="N82" s="304">
        <v>0.12836576697557561</v>
      </c>
      <c r="O82" s="304">
        <v>0.18035200544507848</v>
      </c>
      <c r="P82" s="304">
        <v>0.24770634540194894</v>
      </c>
      <c r="Q82" s="304"/>
      <c r="R82" s="304">
        <v>5.3730391509105434E-2</v>
      </c>
      <c r="S82" s="304">
        <v>6.0631220356592054E-2</v>
      </c>
      <c r="T82" s="304">
        <v>7.1762471247632159E-2</v>
      </c>
      <c r="U82" s="304"/>
      <c r="V82" s="304">
        <v>5.9415062720184021E-2</v>
      </c>
      <c r="W82" s="304">
        <v>7.6813850745020909E-2</v>
      </c>
      <c r="X82" s="304">
        <v>9.9042766906033711E-2</v>
      </c>
      <c r="Y82" s="304"/>
      <c r="Z82" s="304">
        <v>0.65180963004434289</v>
      </c>
      <c r="AA82" s="304">
        <v>0.77305991711399036</v>
      </c>
      <c r="AB82" s="304">
        <v>1.0168791728996867</v>
      </c>
      <c r="AC82" s="304"/>
      <c r="AD82" s="304">
        <v>0.51994727957351228</v>
      </c>
      <c r="AE82" s="304">
        <v>0.56017160677840527</v>
      </c>
      <c r="AF82" s="304">
        <v>0.54060093372074458</v>
      </c>
      <c r="AG82" s="304"/>
      <c r="AH82" s="304">
        <v>0.5340483317333774</v>
      </c>
      <c r="AI82" s="304">
        <v>0.57594555821806237</v>
      </c>
      <c r="AJ82" s="304">
        <v>0.41161052699037881</v>
      </c>
      <c r="AK82" s="304"/>
      <c r="AL82" s="304">
        <v>0.3398971852420401</v>
      </c>
      <c r="AM82" s="304">
        <v>0.32535229596194853</v>
      </c>
      <c r="AN82" s="304">
        <v>0.1425117749849274</v>
      </c>
    </row>
    <row r="83" spans="1:40" x14ac:dyDescent="0.2">
      <c r="A83" s="39" t="str">
        <f t="shared" si="76"/>
        <v>Elementary occupations</v>
      </c>
      <c r="B83" s="307">
        <f t="shared" si="79"/>
        <v>9.6625459411423922</v>
      </c>
      <c r="C83" s="307">
        <f t="shared" si="77"/>
        <v>9.6400316016228214</v>
      </c>
      <c r="D83" s="307">
        <f t="shared" si="78"/>
        <v>9.0544859645254956</v>
      </c>
      <c r="E83" s="307"/>
      <c r="F83" s="307">
        <v>1.0282513098745867E-2</v>
      </c>
      <c r="G83" s="307">
        <v>1.7904546715454515E-2</v>
      </c>
      <c r="H83" s="307">
        <v>2.8114232884668737E-2</v>
      </c>
      <c r="I83" s="307"/>
      <c r="J83" s="307">
        <v>0.18036499021375768</v>
      </c>
      <c r="K83" s="307">
        <v>0.31237930643182177</v>
      </c>
      <c r="L83" s="307">
        <v>0.43190564317160196</v>
      </c>
      <c r="M83" s="307"/>
      <c r="N83" s="307">
        <v>0.50665539099646661</v>
      </c>
      <c r="O83" s="307">
        <v>0.64578366426226974</v>
      </c>
      <c r="P83" s="307">
        <v>0.77749566570819451</v>
      </c>
      <c r="Q83" s="307"/>
      <c r="R83" s="307">
        <v>0.30803596968321412</v>
      </c>
      <c r="S83" s="307">
        <v>0.41383787732445182</v>
      </c>
      <c r="T83" s="307">
        <v>0.53874155514434685</v>
      </c>
      <c r="U83" s="307"/>
      <c r="V83" s="307">
        <v>0.14683300708780522</v>
      </c>
      <c r="W83" s="307">
        <v>0.15709366923580756</v>
      </c>
      <c r="X83" s="307">
        <v>0.17706358773320396</v>
      </c>
      <c r="Y83" s="307"/>
      <c r="Z83" s="307">
        <v>1.2893023073740146</v>
      </c>
      <c r="AA83" s="307">
        <v>1.1748531877799535</v>
      </c>
      <c r="AB83" s="307">
        <v>1.1947697086663875</v>
      </c>
      <c r="AC83" s="307"/>
      <c r="AD83" s="307">
        <v>2.7597336093323217</v>
      </c>
      <c r="AE83" s="307">
        <v>2.6868613892622473</v>
      </c>
      <c r="AF83" s="307">
        <v>2.5132561769530257</v>
      </c>
      <c r="AG83" s="307"/>
      <c r="AH83" s="307">
        <v>3.4243625423075037</v>
      </c>
      <c r="AI83" s="307">
        <v>3.6710746435921582</v>
      </c>
      <c r="AJ83" s="307">
        <v>3.2823321035836193</v>
      </c>
      <c r="AK83" s="307"/>
      <c r="AL83" s="307">
        <v>1.0369756110485622</v>
      </c>
      <c r="AM83" s="307">
        <v>0.56024331701865648</v>
      </c>
      <c r="AN83" s="307">
        <v>0.11080729068044556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Humber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78.462000000000046</v>
      </c>
      <c r="C92" s="305">
        <f>SUM(C93:C101)</f>
        <v>81.374000000000038</v>
      </c>
      <c r="D92" s="305">
        <f>SUM(D93:D101)</f>
        <v>85.910000000000011</v>
      </c>
      <c r="E92" s="304"/>
      <c r="F92" s="305">
        <f>SUM(F93:F101)</f>
        <v>2.099387384794476</v>
      </c>
      <c r="G92" s="305">
        <f>SUM(G93:G101)</f>
        <v>2.7783279045858298</v>
      </c>
      <c r="H92" s="305">
        <f>SUM(H93:H101)</f>
        <v>3.6998562100716259</v>
      </c>
      <c r="I92" s="304"/>
      <c r="J92" s="305">
        <f>SUM(J93:J101)</f>
        <v>12.180952417095421</v>
      </c>
      <c r="K92" s="305">
        <f>SUM(K93:K101)</f>
        <v>15.992653118348638</v>
      </c>
      <c r="L92" s="305">
        <f>SUM(L93:L101)</f>
        <v>20.724802689315492</v>
      </c>
      <c r="M92" s="304"/>
      <c r="N92" s="305">
        <f>SUM(N93:N101)</f>
        <v>17.958667509693445</v>
      </c>
      <c r="O92" s="305">
        <f>SUM(O93:O101)</f>
        <v>19.705258940036753</v>
      </c>
      <c r="P92" s="305">
        <f>SUM(P93:P101)</f>
        <v>21.953013188074038</v>
      </c>
      <c r="Q92" s="304"/>
      <c r="R92" s="305">
        <f>SUM(R93:R101)</f>
        <v>6.4778225626096191</v>
      </c>
      <c r="S92" s="305">
        <f>SUM(S93:S101)</f>
        <v>6.051617447360262</v>
      </c>
      <c r="T92" s="305">
        <f>SUM(T93:T101)</f>
        <v>5.4865085375773717</v>
      </c>
      <c r="U92" s="304"/>
      <c r="V92" s="305">
        <f>SUM(V93:V101)</f>
        <v>3.1844266658729636</v>
      </c>
      <c r="W92" s="305">
        <f>SUM(W93:W101)</f>
        <v>3.4183342455385906</v>
      </c>
      <c r="X92" s="305">
        <f>SUM(X93:X101)</f>
        <v>3.6630670780969168</v>
      </c>
      <c r="Y92" s="304"/>
      <c r="Z92" s="305">
        <f>SUM(Z93:Z101)</f>
        <v>17.87117312476596</v>
      </c>
      <c r="AA92" s="305">
        <f>SUM(AA93:AA101)</f>
        <v>18.645608205972046</v>
      </c>
      <c r="AB92" s="305">
        <f>SUM(AB93:AB101)</f>
        <v>20.957197825125839</v>
      </c>
      <c r="AC92" s="304"/>
      <c r="AD92" s="305">
        <f>SUM(AD93:AD101)</f>
        <v>13.362156675461732</v>
      </c>
      <c r="AE92" s="305">
        <f>SUM(AE93:AE101)</f>
        <v>10.924336893809169</v>
      </c>
      <c r="AF92" s="305">
        <f>SUM(AF93:AF101)</f>
        <v>7.4401617344586253</v>
      </c>
      <c r="AG92" s="304"/>
      <c r="AH92" s="305">
        <f>SUM(AH93:AH101)</f>
        <v>4.4903925480974021</v>
      </c>
      <c r="AI92" s="305">
        <f>SUM(AI93:AI101)</f>
        <v>3.1819969407715143</v>
      </c>
      <c r="AJ92" s="305">
        <f>SUM(AJ93:AJ101)</f>
        <v>1.4809822575926672</v>
      </c>
      <c r="AK92" s="304"/>
      <c r="AL92" s="305">
        <f>SUM(AL93:AL101)</f>
        <v>0.8370211116090156</v>
      </c>
      <c r="AM92" s="305">
        <f>SUM(AM93:AM101)</f>
        <v>0.67586630357723143</v>
      </c>
      <c r="AN92" s="305">
        <f>SUM(AN93:AN101)</f>
        <v>0.50441047968742636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3.5548784517456573</v>
      </c>
      <c r="C93" s="305">
        <f t="shared" ref="C93:D93" si="81">SUM(G93,K93,O93,S93,W93,AA93,AE93,AI93,AM93)</f>
        <v>3.6876139605300251</v>
      </c>
      <c r="D93" s="305">
        <f t="shared" si="81"/>
        <v>4.2125345599090718</v>
      </c>
      <c r="E93" s="304"/>
      <c r="F93" s="304">
        <v>5.8667864220995909E-2</v>
      </c>
      <c r="G93" s="304">
        <v>8.1873428374215587E-2</v>
      </c>
      <c r="H93" s="304">
        <v>0.12321478018876537</v>
      </c>
      <c r="I93" s="304"/>
      <c r="J93" s="304">
        <v>0.61035743449778856</v>
      </c>
      <c r="K93" s="304">
        <v>0.80452380859944139</v>
      </c>
      <c r="L93" s="304">
        <v>1.0898444006005803</v>
      </c>
      <c r="M93" s="304"/>
      <c r="N93" s="304">
        <v>1.0488168568713347</v>
      </c>
      <c r="O93" s="304">
        <v>1.1193685580878332</v>
      </c>
      <c r="P93" s="304">
        <v>1.3296207712188064</v>
      </c>
      <c r="Q93" s="304"/>
      <c r="R93" s="304">
        <v>0.5898380410337033</v>
      </c>
      <c r="S93" s="304">
        <v>0.60721496822896315</v>
      </c>
      <c r="T93" s="304">
        <v>0.65356981888937482</v>
      </c>
      <c r="U93" s="304"/>
      <c r="V93" s="304">
        <v>0.133448458265674</v>
      </c>
      <c r="W93" s="304">
        <v>0.12733216195999986</v>
      </c>
      <c r="X93" s="304">
        <v>0.13201792147064562</v>
      </c>
      <c r="Y93" s="304"/>
      <c r="Z93" s="304">
        <v>0.6563348843861061</v>
      </c>
      <c r="AA93" s="304">
        <v>0.56989390831576181</v>
      </c>
      <c r="AB93" s="304">
        <v>0.59181767560058851</v>
      </c>
      <c r="AC93" s="304"/>
      <c r="AD93" s="304">
        <v>0.29044617122600142</v>
      </c>
      <c r="AE93" s="304">
        <v>0.2270251534242268</v>
      </c>
      <c r="AF93" s="304">
        <v>0.17533838341163932</v>
      </c>
      <c r="AG93" s="304"/>
      <c r="AH93" s="304">
        <v>9.8091957228965632E-2</v>
      </c>
      <c r="AI93" s="304">
        <v>7.7247349388773492E-2</v>
      </c>
      <c r="AJ93" s="304">
        <v>5.1799287465574863E-2</v>
      </c>
      <c r="AK93" s="304"/>
      <c r="AL93" s="304">
        <v>6.8876784015087844E-2</v>
      </c>
      <c r="AM93" s="304">
        <v>7.3134624150809957E-2</v>
      </c>
      <c r="AN93" s="304">
        <v>6.5311521063096289E-2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27.359274859626339</v>
      </c>
      <c r="C94" s="305">
        <f t="shared" ref="C94:C101" si="83">SUM(G94,K94,O94,S94,W94,AA94,AE94,AI94,AM94)</f>
        <v>29.286211959570053</v>
      </c>
      <c r="D94" s="305">
        <f t="shared" ref="D94:D101" si="84">SUM(H94,L94,P94,T94,X94,AB94,AF94,AJ94,AN94)</f>
        <v>32.668709774405798</v>
      </c>
      <c r="E94" s="305"/>
      <c r="F94" s="304">
        <v>1.8402277089789301</v>
      </c>
      <c r="G94" s="304">
        <v>2.4014169545329818</v>
      </c>
      <c r="H94" s="304">
        <v>3.1427368366597861</v>
      </c>
      <c r="I94" s="304"/>
      <c r="J94" s="304">
        <v>8.9885848042567726</v>
      </c>
      <c r="K94" s="304">
        <v>11.402718630802365</v>
      </c>
      <c r="L94" s="304">
        <v>14.427516834254202</v>
      </c>
      <c r="M94" s="304"/>
      <c r="N94" s="304">
        <v>9.4317772222209371</v>
      </c>
      <c r="O94" s="304">
        <v>9.694526223410044</v>
      </c>
      <c r="P94" s="304">
        <v>10.097605025472422</v>
      </c>
      <c r="Q94" s="304"/>
      <c r="R94" s="304">
        <v>1.822854232532324</v>
      </c>
      <c r="S94" s="304">
        <v>1.0979719314363177</v>
      </c>
      <c r="T94" s="304">
        <v>0.52137873379004518</v>
      </c>
      <c r="U94" s="304"/>
      <c r="V94" s="304">
        <v>0.56729535462272307</v>
      </c>
      <c r="W94" s="304">
        <v>0.57046822766364436</v>
      </c>
      <c r="X94" s="304">
        <v>0.62186155582639802</v>
      </c>
      <c r="Y94" s="304"/>
      <c r="Z94" s="304">
        <v>2.338993237846271</v>
      </c>
      <c r="AA94" s="304">
        <v>2.2519802173501464</v>
      </c>
      <c r="AB94" s="304">
        <v>2.588325113127623</v>
      </c>
      <c r="AC94" s="304"/>
      <c r="AD94" s="304">
        <v>1.4814481579769501</v>
      </c>
      <c r="AE94" s="304">
        <v>1.143272903495969</v>
      </c>
      <c r="AF94" s="304">
        <v>0.84203688672501587</v>
      </c>
      <c r="AG94" s="304"/>
      <c r="AH94" s="304">
        <v>0.777816681441591</v>
      </c>
      <c r="AI94" s="304">
        <v>0.62040428523990321</v>
      </c>
      <c r="AJ94" s="304">
        <v>0.35392217929733061</v>
      </c>
      <c r="AK94" s="304"/>
      <c r="AL94" s="304">
        <v>0.11027745974983888</v>
      </c>
      <c r="AM94" s="304">
        <v>0.10345258563868084</v>
      </c>
      <c r="AN94" s="304">
        <v>7.3326609252970937E-2</v>
      </c>
    </row>
    <row r="95" spans="1:40" x14ac:dyDescent="0.2">
      <c r="A95" s="13" t="str">
        <f t="shared" si="80"/>
        <v>Associate professional occupations</v>
      </c>
      <c r="B95" s="305">
        <f t="shared" si="82"/>
        <v>11.694816955779407</v>
      </c>
      <c r="C95" s="305">
        <f t="shared" si="83"/>
        <v>11.80721741144262</v>
      </c>
      <c r="D95" s="305">
        <f t="shared" si="84"/>
        <v>12.834994610623182</v>
      </c>
      <c r="E95" s="305"/>
      <c r="F95" s="304">
        <v>8.7482232657287509E-2</v>
      </c>
      <c r="G95" s="304">
        <v>0.12477005952067262</v>
      </c>
      <c r="H95" s="304">
        <v>0.19572825213687939</v>
      </c>
      <c r="I95" s="304"/>
      <c r="J95" s="304">
        <v>1.2619671431246096</v>
      </c>
      <c r="K95" s="304">
        <v>1.7142220851444494</v>
      </c>
      <c r="L95" s="304">
        <v>2.3647205711158339</v>
      </c>
      <c r="M95" s="304"/>
      <c r="N95" s="304">
        <v>3.0816417699896674</v>
      </c>
      <c r="O95" s="304">
        <v>3.5336494894809181</v>
      </c>
      <c r="P95" s="304">
        <v>4.3726281356791317</v>
      </c>
      <c r="Q95" s="304"/>
      <c r="R95" s="304">
        <v>1.2903848991568214</v>
      </c>
      <c r="S95" s="304">
        <v>1.1786820541226206</v>
      </c>
      <c r="T95" s="304">
        <v>1.0844542036286697</v>
      </c>
      <c r="U95" s="304"/>
      <c r="V95" s="304">
        <v>0.59416561646421673</v>
      </c>
      <c r="W95" s="304">
        <v>0.58137576742837516</v>
      </c>
      <c r="X95" s="304">
        <v>0.64414797374010346</v>
      </c>
      <c r="Y95" s="304"/>
      <c r="Z95" s="304">
        <v>2.6747721010818437</v>
      </c>
      <c r="AA95" s="304">
        <v>2.4815081978838021</v>
      </c>
      <c r="AB95" s="304">
        <v>2.7068108035458476</v>
      </c>
      <c r="AC95" s="304"/>
      <c r="AD95" s="304">
        <v>1.8399772342357814</v>
      </c>
      <c r="AE95" s="304">
        <v>1.4619523845686553</v>
      </c>
      <c r="AF95" s="304">
        <v>1.0320459168707166</v>
      </c>
      <c r="AG95" s="304"/>
      <c r="AH95" s="304">
        <v>0.76442570918750752</v>
      </c>
      <c r="AI95" s="304">
        <v>0.6518917429297344</v>
      </c>
      <c r="AJ95" s="304">
        <v>0.36006222468498067</v>
      </c>
      <c r="AK95" s="304"/>
      <c r="AL95" s="304">
        <v>0.10000024988167013</v>
      </c>
      <c r="AM95" s="304">
        <v>7.9165630363392483E-2</v>
      </c>
      <c r="AN95" s="304">
        <v>7.4396529221019303E-2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11.617570415481708</v>
      </c>
      <c r="C96" s="305">
        <f t="shared" si="83"/>
        <v>10.846238157791602</v>
      </c>
      <c r="D96" s="305">
        <f t="shared" si="84"/>
        <v>8.9860950366882602</v>
      </c>
      <c r="E96" s="305"/>
      <c r="F96" s="304">
        <v>8.3486070452190919E-2</v>
      </c>
      <c r="G96" s="304">
        <v>0.11736294289496016</v>
      </c>
      <c r="H96" s="304">
        <v>0.16110335523238939</v>
      </c>
      <c r="I96" s="304"/>
      <c r="J96" s="304">
        <v>0.64136925401173239</v>
      </c>
      <c r="K96" s="304">
        <v>0.9385262532917229</v>
      </c>
      <c r="L96" s="304">
        <v>1.1160320640761905</v>
      </c>
      <c r="M96" s="304"/>
      <c r="N96" s="304">
        <v>2.1229225172249211</v>
      </c>
      <c r="O96" s="304">
        <v>2.4261298317727875</v>
      </c>
      <c r="P96" s="304">
        <v>2.7332220824824014</v>
      </c>
      <c r="Q96" s="304"/>
      <c r="R96" s="304">
        <v>1.0483328778060097</v>
      </c>
      <c r="S96" s="304">
        <v>1.2204476463014606</v>
      </c>
      <c r="T96" s="304">
        <v>1.3111604151007461</v>
      </c>
      <c r="U96" s="304"/>
      <c r="V96" s="304">
        <v>0.72937929505019283</v>
      </c>
      <c r="W96" s="304">
        <v>0.76196125011985494</v>
      </c>
      <c r="X96" s="304">
        <v>0.75699633174261161</v>
      </c>
      <c r="Y96" s="304"/>
      <c r="Z96" s="304">
        <v>2.9948315441794575</v>
      </c>
      <c r="AA96" s="304">
        <v>2.8886439010446958</v>
      </c>
      <c r="AB96" s="304">
        <v>2.1977639534810387</v>
      </c>
      <c r="AC96" s="304"/>
      <c r="AD96" s="304">
        <v>2.5672549676722949</v>
      </c>
      <c r="AE96" s="304">
        <v>1.7338126703877366</v>
      </c>
      <c r="AF96" s="304">
        <v>0.58233276870270667</v>
      </c>
      <c r="AG96" s="304"/>
      <c r="AH96" s="304">
        <v>1.2699416171565032</v>
      </c>
      <c r="AI96" s="304">
        <v>0.66946426756602384</v>
      </c>
      <c r="AJ96" s="304">
        <v>0.10605414097774002</v>
      </c>
      <c r="AK96" s="304"/>
      <c r="AL96" s="304">
        <v>0.16005227192840585</v>
      </c>
      <c r="AM96" s="304">
        <v>8.9889394412360796E-2</v>
      </c>
      <c r="AN96" s="304">
        <v>2.1429924892438456E-2</v>
      </c>
    </row>
    <row r="97" spans="1:40" x14ac:dyDescent="0.2">
      <c r="A97" s="13" t="str">
        <f t="shared" si="80"/>
        <v>Skilled trades occupations</v>
      </c>
      <c r="B97" s="305">
        <f t="shared" si="82"/>
        <v>0.89566348413834684</v>
      </c>
      <c r="C97" s="305">
        <f t="shared" si="83"/>
        <v>0.8684319562759798</v>
      </c>
      <c r="D97" s="305">
        <f t="shared" si="84"/>
        <v>0.77976324831797506</v>
      </c>
      <c r="E97" s="304"/>
      <c r="F97" s="304">
        <v>6.0484303962584623E-3</v>
      </c>
      <c r="G97" s="304">
        <v>9.3655379218546379E-3</v>
      </c>
      <c r="H97" s="304">
        <v>1.2099091248880004E-2</v>
      </c>
      <c r="I97" s="304"/>
      <c r="J97" s="304">
        <v>1.803152907475114E-2</v>
      </c>
      <c r="K97" s="304">
        <v>3.1578213752053018E-2</v>
      </c>
      <c r="L97" s="304">
        <v>4.8109916995815329E-2</v>
      </c>
      <c r="M97" s="304"/>
      <c r="N97" s="304">
        <v>9.455339310965126E-2</v>
      </c>
      <c r="O97" s="304">
        <v>0.12171051115014003</v>
      </c>
      <c r="P97" s="304">
        <v>0.12788990814415935</v>
      </c>
      <c r="Q97" s="304"/>
      <c r="R97" s="304">
        <v>4.1119566387736457E-2</v>
      </c>
      <c r="S97" s="304">
        <v>5.1557201446978534E-2</v>
      </c>
      <c r="T97" s="304">
        <v>6.5460037321229542E-2</v>
      </c>
      <c r="U97" s="304"/>
      <c r="V97" s="304">
        <v>3.176538159176364E-2</v>
      </c>
      <c r="W97" s="304">
        <v>3.6731381236809586E-2</v>
      </c>
      <c r="X97" s="304">
        <v>4.3037507964229879E-2</v>
      </c>
      <c r="Y97" s="304"/>
      <c r="Z97" s="304">
        <v>0.21767725664243301</v>
      </c>
      <c r="AA97" s="304">
        <v>0.18601613976102618</v>
      </c>
      <c r="AB97" s="304">
        <v>0.16879748659007038</v>
      </c>
      <c r="AC97" s="304"/>
      <c r="AD97" s="304">
        <v>0.30362394587061636</v>
      </c>
      <c r="AE97" s="304">
        <v>0.25215882951767193</v>
      </c>
      <c r="AF97" s="304">
        <v>0.16223058538501017</v>
      </c>
      <c r="AG97" s="304"/>
      <c r="AH97" s="304">
        <v>0.14190124286595387</v>
      </c>
      <c r="AI97" s="304">
        <v>0.14167699624383656</v>
      </c>
      <c r="AJ97" s="304">
        <v>0.12676619688130958</v>
      </c>
      <c r="AK97" s="304"/>
      <c r="AL97" s="304">
        <v>4.0942738199182697E-2</v>
      </c>
      <c r="AM97" s="304">
        <v>3.7637145245609224E-2</v>
      </c>
      <c r="AN97" s="304">
        <v>2.537251778727078E-2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18.984177917681023</v>
      </c>
      <c r="C98" s="305">
        <f t="shared" si="83"/>
        <v>20.55009285734393</v>
      </c>
      <c r="D98" s="305">
        <f t="shared" si="84"/>
        <v>22.656341943828259</v>
      </c>
      <c r="E98" s="304"/>
      <c r="F98" s="304">
        <v>9.6775278468844012E-3</v>
      </c>
      <c r="G98" s="304">
        <v>1.749957874089458E-2</v>
      </c>
      <c r="H98" s="304">
        <v>2.6865365040803255E-2</v>
      </c>
      <c r="I98" s="304"/>
      <c r="J98" s="304">
        <v>0.53541420641753878</v>
      </c>
      <c r="K98" s="304">
        <v>0.89797732253739593</v>
      </c>
      <c r="L98" s="304">
        <v>1.4143353217453705</v>
      </c>
      <c r="M98" s="304"/>
      <c r="N98" s="304">
        <v>1.7967639705969252</v>
      </c>
      <c r="O98" s="304">
        <v>2.3115349203540858</v>
      </c>
      <c r="P98" s="304">
        <v>2.721022414559882</v>
      </c>
      <c r="Q98" s="304"/>
      <c r="R98" s="304">
        <v>1.4442372265534666</v>
      </c>
      <c r="S98" s="304">
        <v>1.5978199441489085</v>
      </c>
      <c r="T98" s="304">
        <v>1.5094446716371812</v>
      </c>
      <c r="U98" s="304"/>
      <c r="V98" s="304">
        <v>0.92865385407806922</v>
      </c>
      <c r="W98" s="304">
        <v>1.0826306349823991</v>
      </c>
      <c r="X98" s="304">
        <v>1.1568352572882616</v>
      </c>
      <c r="Y98" s="304"/>
      <c r="Z98" s="304">
        <v>7.987951364681285</v>
      </c>
      <c r="AA98" s="304">
        <v>9.2051642063359775</v>
      </c>
      <c r="AB98" s="304">
        <v>11.621549482561143</v>
      </c>
      <c r="AC98" s="304"/>
      <c r="AD98" s="304">
        <v>5.5754580424315394</v>
      </c>
      <c r="AE98" s="304">
        <v>4.9466863962470251</v>
      </c>
      <c r="AF98" s="304">
        <v>3.8762309282136909</v>
      </c>
      <c r="AG98" s="304"/>
      <c r="AH98" s="304">
        <v>0.60447887982973314</v>
      </c>
      <c r="AI98" s="304">
        <v>0.38752054150361376</v>
      </c>
      <c r="AJ98" s="304">
        <v>0.24681530812754643</v>
      </c>
      <c r="AK98" s="304"/>
      <c r="AL98" s="304">
        <v>0.10154284524558177</v>
      </c>
      <c r="AM98" s="304">
        <v>0.10325931249363027</v>
      </c>
      <c r="AN98" s="304">
        <v>8.3243194654379127E-2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1.1520281776403889</v>
      </c>
      <c r="C99" s="305">
        <f t="shared" si="83"/>
        <v>1.3369506095444976</v>
      </c>
      <c r="D99" s="305">
        <f>SUM(H99,L99,P99,T99,X99,AB99,AF99,AJ99,AN99)</f>
        <v>1.3992621127139671</v>
      </c>
      <c r="E99" s="304"/>
      <c r="F99" s="304">
        <v>5.8646253512985337E-3</v>
      </c>
      <c r="G99" s="304">
        <v>9.9282290059983791E-3</v>
      </c>
      <c r="H99" s="304">
        <v>1.3581175977783064E-2</v>
      </c>
      <c r="I99" s="304"/>
      <c r="J99" s="304">
        <v>8.6587521150987598E-2</v>
      </c>
      <c r="K99" s="304">
        <v>0.13599746182922279</v>
      </c>
      <c r="L99" s="304">
        <v>0.1740856078353038</v>
      </c>
      <c r="M99" s="304"/>
      <c r="N99" s="304">
        <v>0.23321305157820887</v>
      </c>
      <c r="O99" s="304">
        <v>0.29672013795055874</v>
      </c>
      <c r="P99" s="304">
        <v>0.33159389051268146</v>
      </c>
      <c r="Q99" s="304"/>
      <c r="R99" s="304">
        <v>0.12398019017078199</v>
      </c>
      <c r="S99" s="304">
        <v>0.14055915597039415</v>
      </c>
      <c r="T99" s="304">
        <v>0.14813364758877592</v>
      </c>
      <c r="U99" s="304"/>
      <c r="V99" s="304">
        <v>7.9180553295906869E-2</v>
      </c>
      <c r="W99" s="304">
        <v>9.8466105057441938E-2</v>
      </c>
      <c r="X99" s="304">
        <v>0.11085092525407285</v>
      </c>
      <c r="Y99" s="304"/>
      <c r="Z99" s="304">
        <v>0.30289287944397814</v>
      </c>
      <c r="AA99" s="304">
        <v>0.34917359023730743</v>
      </c>
      <c r="AB99" s="304">
        <v>0.40742037186176322</v>
      </c>
      <c r="AC99" s="304"/>
      <c r="AD99" s="304">
        <v>0.22810439428605639</v>
      </c>
      <c r="AE99" s="304">
        <v>0.20970152012244017</v>
      </c>
      <c r="AF99" s="304">
        <v>0.1406389586441045</v>
      </c>
      <c r="AG99" s="304"/>
      <c r="AH99" s="304">
        <v>6.2672866566973337E-2</v>
      </c>
      <c r="AI99" s="304">
        <v>5.7409398974731726E-2</v>
      </c>
      <c r="AJ99" s="304">
        <v>3.5181588046881998E-2</v>
      </c>
      <c r="AK99" s="304"/>
      <c r="AL99" s="304">
        <v>2.9532095796197151E-2</v>
      </c>
      <c r="AM99" s="304">
        <v>3.8995010396402609E-2</v>
      </c>
      <c r="AN99" s="304">
        <v>3.7775946992600139E-2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0.70158350150716753</v>
      </c>
      <c r="C100" s="305">
        <f t="shared" si="83"/>
        <v>0.82399214678677379</v>
      </c>
      <c r="D100" s="305">
        <f t="shared" si="84"/>
        <v>0.72006622511525709</v>
      </c>
      <c r="E100" s="304"/>
      <c r="F100" s="304">
        <v>6.01158239878567E-3</v>
      </c>
      <c r="G100" s="304">
        <v>1.2927044489529728E-2</v>
      </c>
      <c r="H100" s="304">
        <v>2.0932616286665942E-2</v>
      </c>
      <c r="I100" s="304"/>
      <c r="J100" s="304">
        <v>1.3241259934887626E-2</v>
      </c>
      <c r="K100" s="304">
        <v>2.5934769239594126E-2</v>
      </c>
      <c r="L100" s="304">
        <v>3.0368207616806166E-2</v>
      </c>
      <c r="M100" s="304"/>
      <c r="N100" s="304">
        <v>5.0315714669418289E-2</v>
      </c>
      <c r="O100" s="304">
        <v>7.4144534014139257E-2</v>
      </c>
      <c r="P100" s="304">
        <v>9.1570593127454122E-2</v>
      </c>
      <c r="Q100" s="304"/>
      <c r="R100" s="304">
        <v>3.1609307216055309E-2</v>
      </c>
      <c r="S100" s="304">
        <v>5.2469918401750831E-2</v>
      </c>
      <c r="T100" s="304">
        <v>7.3883921774354003E-2</v>
      </c>
      <c r="U100" s="304"/>
      <c r="V100" s="304">
        <v>5.2829944604824028E-2</v>
      </c>
      <c r="W100" s="304">
        <v>7.4270613946271477E-2</v>
      </c>
      <c r="X100" s="304">
        <v>9.7844316934173892E-2</v>
      </c>
      <c r="Y100" s="304"/>
      <c r="Z100" s="304">
        <v>0.18695051095483894</v>
      </c>
      <c r="AA100" s="304">
        <v>0.20640498644198246</v>
      </c>
      <c r="AB100" s="304">
        <v>0.21226084160611339</v>
      </c>
      <c r="AC100" s="304"/>
      <c r="AD100" s="304">
        <v>0.14475295404628619</v>
      </c>
      <c r="AE100" s="304">
        <v>0.16001097797858288</v>
      </c>
      <c r="AF100" s="304">
        <v>6.9946120110580226E-2</v>
      </c>
      <c r="AG100" s="304"/>
      <c r="AH100" s="304">
        <v>0.17885081326557126</v>
      </c>
      <c r="AI100" s="304">
        <v>0.17919041046246267</v>
      </c>
      <c r="AJ100" s="304">
        <v>8.9013856680414158E-2</v>
      </c>
      <c r="AK100" s="304"/>
      <c r="AL100" s="304">
        <v>3.7021414416500191E-2</v>
      </c>
      <c r="AM100" s="304">
        <v>3.8638891812460385E-2</v>
      </c>
      <c r="AN100" s="304">
        <v>3.4245750978695186E-2</v>
      </c>
    </row>
    <row r="101" spans="1:40" x14ac:dyDescent="0.2">
      <c r="A101" s="39" t="str">
        <f t="shared" si="80"/>
        <v>Elementary occupations</v>
      </c>
      <c r="B101" s="307">
        <f t="shared" si="82"/>
        <v>2.5020062363999966</v>
      </c>
      <c r="C101" s="307">
        <f t="shared" si="83"/>
        <v>2.1672509407145517</v>
      </c>
      <c r="D101" s="307">
        <f t="shared" si="84"/>
        <v>1.6522324883982311</v>
      </c>
      <c r="E101" s="307"/>
      <c r="F101" s="307">
        <v>1.9213424918446433E-3</v>
      </c>
      <c r="G101" s="307">
        <v>3.1841291047221016E-3</v>
      </c>
      <c r="H101" s="307">
        <v>3.5947372996732408E-3</v>
      </c>
      <c r="I101" s="307"/>
      <c r="J101" s="307">
        <v>2.5399264626354581E-2</v>
      </c>
      <c r="K101" s="307">
        <v>4.1174573152392598E-2</v>
      </c>
      <c r="L101" s="307">
        <v>5.9789765075389377E-2</v>
      </c>
      <c r="M101" s="307"/>
      <c r="N101" s="307">
        <v>9.8663013432377281E-2</v>
      </c>
      <c r="O101" s="307">
        <v>0.12747473381624752</v>
      </c>
      <c r="P101" s="307">
        <v>0.14786036687709883</v>
      </c>
      <c r="Q101" s="307"/>
      <c r="R101" s="307">
        <v>8.5466221752719701E-2</v>
      </c>
      <c r="S101" s="307">
        <v>0.10489462730286737</v>
      </c>
      <c r="T101" s="307">
        <v>0.11902308784699603</v>
      </c>
      <c r="U101" s="307"/>
      <c r="V101" s="307">
        <v>6.7708207899593073E-2</v>
      </c>
      <c r="W101" s="307">
        <v>8.5098103143794027E-2</v>
      </c>
      <c r="X101" s="307">
        <v>9.9475287876419891E-2</v>
      </c>
      <c r="Y101" s="307"/>
      <c r="Z101" s="307">
        <v>0.51076934554974684</v>
      </c>
      <c r="AA101" s="307">
        <v>0.50682305860134691</v>
      </c>
      <c r="AB101" s="307">
        <v>0.462452096751648</v>
      </c>
      <c r="AC101" s="307"/>
      <c r="AD101" s="307">
        <v>0.93109080771620667</v>
      </c>
      <c r="AE101" s="307">
        <v>0.78971605806686229</v>
      </c>
      <c r="AF101" s="307">
        <v>0.55936118639516075</v>
      </c>
      <c r="AG101" s="307"/>
      <c r="AH101" s="307">
        <v>0.59221278055460314</v>
      </c>
      <c r="AI101" s="307">
        <v>0.39719194846243433</v>
      </c>
      <c r="AJ101" s="307">
        <v>0.11136747543088887</v>
      </c>
      <c r="AK101" s="307"/>
      <c r="AL101" s="307">
        <v>0.18877525237655099</v>
      </c>
      <c r="AM101" s="307">
        <v>0.11169370906388472</v>
      </c>
      <c r="AN101" s="307">
        <v>8.9308484844956196E-2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Humber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Humber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Humber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Humber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Humber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Humber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Humber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Humber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Humber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0.16883965185475625</v>
      </c>
      <c r="C8" s="69">
        <v>0.21564023024463222</v>
      </c>
      <c r="D8" s="69">
        <v>0.20685321895977382</v>
      </c>
      <c r="E8" s="69">
        <v>0.26338441406659047</v>
      </c>
      <c r="F8" s="69">
        <v>0.36197178339891978</v>
      </c>
      <c r="G8" s="10"/>
      <c r="H8" s="69">
        <f>F8-D8</f>
        <v>0.15511856443914596</v>
      </c>
      <c r="I8" s="69">
        <f>'RD T1'!E36</f>
        <v>0.16770880151287298</v>
      </c>
      <c r="J8" s="69">
        <f>SUM(H8:I8)</f>
        <v>0.32282736595201894</v>
      </c>
      <c r="L8" t="str">
        <f>A8</f>
        <v>11 Corporate managers and directors</v>
      </c>
      <c r="M8" s="69">
        <v>1.5702015077612608</v>
      </c>
      <c r="N8" s="69">
        <v>2.0833048825223441</v>
      </c>
      <c r="O8" s="69">
        <v>1.986141636180873</v>
      </c>
      <c r="P8" s="69">
        <v>2.5155382653545924</v>
      </c>
      <c r="Q8" s="69">
        <v>3.4551959703859221</v>
      </c>
      <c r="R8" s="10"/>
      <c r="S8" s="69">
        <f>Q8-O8</f>
        <v>1.4690543342050491</v>
      </c>
      <c r="T8" s="69">
        <f>'RD T1'!E65</f>
        <v>1.6292231747439645</v>
      </c>
      <c r="U8" s="69">
        <f>SUM(S8:T8)</f>
        <v>3.0982775089490135</v>
      </c>
      <c r="W8" t="str">
        <f>A8</f>
        <v>11 Corporate managers and directors</v>
      </c>
      <c r="X8" s="69">
        <v>3.7847483676948364</v>
      </c>
      <c r="Y8" s="69">
        <v>4.8120814235348748</v>
      </c>
      <c r="Z8" s="69">
        <v>5.0654959009034055</v>
      </c>
      <c r="AA8" s="69">
        <v>5.1662886418147149</v>
      </c>
      <c r="AB8" s="69">
        <v>6.1393599479644019</v>
      </c>
      <c r="AC8" s="69"/>
      <c r="AD8" s="69">
        <f>AB8-Z8</f>
        <v>1.0738640470609964</v>
      </c>
      <c r="AE8" s="69">
        <f>'RD T1'!E94</f>
        <v>3.2437327831567146</v>
      </c>
      <c r="AF8" s="69">
        <f>SUM(AD8:AE8)</f>
        <v>4.3175968302177115</v>
      </c>
      <c r="AH8" t="str">
        <f>L8</f>
        <v>11 Corporate managers and directors</v>
      </c>
      <c r="AI8" s="69">
        <v>0.90404027000821918</v>
      </c>
      <c r="AJ8" s="69">
        <v>1.016483095051917</v>
      </c>
      <c r="AK8" s="69">
        <v>1.1141295592250311</v>
      </c>
      <c r="AL8" s="69">
        <v>1.0649330927199792</v>
      </c>
      <c r="AM8" s="69">
        <v>1.1555640844255632</v>
      </c>
      <c r="AN8" s="69"/>
      <c r="AO8" s="69">
        <f>AM8-AK8</f>
        <v>4.1434525200532146E-2</v>
      </c>
      <c r="AP8" s="69">
        <f>'RD T1'!E123</f>
        <v>0.59458455765720786</v>
      </c>
      <c r="AQ8" s="69">
        <f>SUM(AO8:AP8)</f>
        <v>0.63601908285774</v>
      </c>
      <c r="AS8" t="str">
        <f>W8</f>
        <v>11 Corporate managers and directors</v>
      </c>
      <c r="AT8" s="69">
        <v>1.184683752803626</v>
      </c>
      <c r="AU8" s="69">
        <v>1.4058444973079229</v>
      </c>
      <c r="AV8" s="69">
        <v>1.5546030211309008</v>
      </c>
      <c r="AW8" s="69">
        <v>1.4871274268217303</v>
      </c>
      <c r="AX8" s="69">
        <v>1.6843371427215581</v>
      </c>
      <c r="AY8" s="69"/>
      <c r="AZ8" s="69">
        <f>AX8-AV8</f>
        <v>0.12973412159065734</v>
      </c>
      <c r="BA8" s="69">
        <f>'RD T1'!E152</f>
        <v>0.84801732151636144</v>
      </c>
      <c r="BB8" s="69">
        <f>SUM(AZ8:BA8)</f>
        <v>0.97775144310701878</v>
      </c>
      <c r="BD8" t="str">
        <f>AH8</f>
        <v>11 Corporate managers and directors</v>
      </c>
      <c r="BE8" s="69">
        <v>2.9638546128918697</v>
      </c>
      <c r="BF8" s="69">
        <v>3.6112707737499803</v>
      </c>
      <c r="BG8" s="69">
        <v>4.3898187989100537</v>
      </c>
      <c r="BH8" s="69">
        <v>3.4749994722283222</v>
      </c>
      <c r="BI8" s="69">
        <v>3.7951113827282037</v>
      </c>
      <c r="BJ8" s="69"/>
      <c r="BK8" s="69">
        <f>BI8-BG8</f>
        <v>-0.59470741618184997</v>
      </c>
      <c r="BL8" s="69">
        <f>'RD T1'!E181</f>
        <v>1.578202987505738</v>
      </c>
      <c r="BM8" s="69">
        <f>SUM(BK8:BL8)</f>
        <v>0.98349557132388798</v>
      </c>
      <c r="BO8" t="str">
        <f>AS8</f>
        <v>11 Corporate managers and directors</v>
      </c>
      <c r="BP8" s="69">
        <v>2.3800834723688178</v>
      </c>
      <c r="BQ8" s="69">
        <v>2.6186366361589974</v>
      </c>
      <c r="BR8" s="69">
        <v>3.0321756524686556</v>
      </c>
      <c r="BS8" s="69">
        <v>2.1727179537616266</v>
      </c>
      <c r="BT8" s="69">
        <v>1.6457821868479023</v>
      </c>
      <c r="BU8" s="69"/>
      <c r="BV8" s="69">
        <f>BT8-BR8</f>
        <v>-1.3863934656207533</v>
      </c>
      <c r="BW8" s="69">
        <f>'RD T1'!E210</f>
        <v>0.92477100737611972</v>
      </c>
      <c r="BX8" s="69">
        <f>SUM(BV8:BW8)</f>
        <v>-0.46162245824463355</v>
      </c>
      <c r="BZ8" t="str">
        <f>BD8</f>
        <v>11 Corporate managers and directors</v>
      </c>
      <c r="CA8" s="69">
        <v>1.7589730074465897</v>
      </c>
      <c r="CB8" s="69">
        <v>1.8883489873481065</v>
      </c>
      <c r="CC8" s="69">
        <v>2.0011898354492099</v>
      </c>
      <c r="CD8" s="69">
        <v>1.6915048067651117</v>
      </c>
      <c r="CE8" s="69">
        <v>1.2365506671332167</v>
      </c>
      <c r="CF8" s="69"/>
      <c r="CG8" s="69">
        <f>CE8-CC8</f>
        <v>-0.76463916831599321</v>
      </c>
      <c r="CH8" s="69">
        <f>'RD T1'!E239</f>
        <v>0.64525419271611606</v>
      </c>
      <c r="CI8" s="69">
        <f>SUM(CG8:CH8)</f>
        <v>-0.11938497559987715</v>
      </c>
      <c r="CK8" t="str">
        <f>BO8</f>
        <v>11 Corporate managers and directors</v>
      </c>
      <c r="CL8" s="69">
        <v>0.41170623331165274</v>
      </c>
      <c r="CM8" s="69">
        <v>0.50268902435606633</v>
      </c>
      <c r="CN8" s="69">
        <v>0.40329097817506182</v>
      </c>
      <c r="CO8" s="69">
        <v>0.30715599534194621</v>
      </c>
      <c r="CP8" s="69">
        <v>0.24907167491665122</v>
      </c>
      <c r="CQ8" s="69"/>
      <c r="CR8" s="69">
        <f>CP8-CN8</f>
        <v>-0.1542193032584106</v>
      </c>
      <c r="CS8" s="69">
        <f>'RD T1'!E268</f>
        <v>0.10749066524230132</v>
      </c>
      <c r="CT8" s="69">
        <f>SUM(CR8:CS8)</f>
        <v>-4.6728638016109283E-2</v>
      </c>
    </row>
    <row r="9" spans="1:98" x14ac:dyDescent="0.2">
      <c r="A9" s="10" t="str">
        <f>name!D5</f>
        <v>12 Other managers and proprietors</v>
      </c>
      <c r="B9" s="69">
        <v>7.8824235624573025E-2</v>
      </c>
      <c r="C9" s="69">
        <v>9.941080602449015E-2</v>
      </c>
      <c r="D9" s="69">
        <v>9.5603057476768824E-2</v>
      </c>
      <c r="E9" s="69">
        <v>0.16038614107210858</v>
      </c>
      <c r="F9" s="69">
        <v>0.23777887640405898</v>
      </c>
      <c r="H9" s="69">
        <f t="shared" ref="H9:H32" si="26">F9-D9</f>
        <v>0.14217581892729014</v>
      </c>
      <c r="I9" s="69">
        <f>'RD T1'!E37</f>
        <v>0.12033899738670933</v>
      </c>
      <c r="J9" s="69">
        <f t="shared" ref="J9:J32" si="27">SUM(H9:I9)</f>
        <v>0.26251481631399948</v>
      </c>
      <c r="L9" t="str">
        <f t="shared" ref="L9:L32" si="28">A9</f>
        <v>12 Other managers and proprietors</v>
      </c>
      <c r="M9" s="69">
        <v>0.62730011283123244</v>
      </c>
      <c r="N9" s="69">
        <v>0.81098696729719399</v>
      </c>
      <c r="O9" s="69">
        <v>0.7496291822829495</v>
      </c>
      <c r="P9" s="69">
        <v>1.2713367051434923</v>
      </c>
      <c r="Q9" s="69">
        <v>1.9600575754183884</v>
      </c>
      <c r="S9" s="69">
        <f t="shared" ref="S9:S35" si="29">Q9-O9</f>
        <v>1.2104283931354389</v>
      </c>
      <c r="T9" s="69">
        <f>'RD T1'!E66</f>
        <v>0.94109304138320404</v>
      </c>
      <c r="U9" s="69">
        <f t="shared" ref="U9:U32" si="30">SUM(S9:T9)</f>
        <v>2.1515214345186431</v>
      </c>
      <c r="W9" t="str">
        <f t="shared" ref="W9:W32" si="31">A9</f>
        <v>12 Other managers and proprietors</v>
      </c>
      <c r="X9" s="69">
        <v>1.5358610531442158</v>
      </c>
      <c r="Y9" s="69">
        <v>1.8013467823197724</v>
      </c>
      <c r="Z9" s="69">
        <v>1.8070971781725849</v>
      </c>
      <c r="AA9" s="69">
        <v>2.4571243256008755</v>
      </c>
      <c r="AB9" s="69">
        <v>3.1987504173046948</v>
      </c>
      <c r="AC9" s="69"/>
      <c r="AD9" s="69">
        <f t="shared" ref="AD9:AD32" si="32">AB9-Z9</f>
        <v>1.3916532391321099</v>
      </c>
      <c r="AE9" s="69">
        <f>'RD T1'!E95</f>
        <v>1.7076915901107204</v>
      </c>
      <c r="AF9" s="69">
        <f t="shared" ref="AF9:AF32" si="33">SUM(AD9:AE9)</f>
        <v>3.0993448292428303</v>
      </c>
      <c r="AH9" t="str">
        <f t="shared" ref="AH9:AH32" si="34">L9</f>
        <v>12 Other managers and proprietors</v>
      </c>
      <c r="AI9" s="69">
        <v>0.48464991333712082</v>
      </c>
      <c r="AJ9" s="69">
        <v>0.55697792718401273</v>
      </c>
      <c r="AK9" s="69">
        <v>0.58449187856274765</v>
      </c>
      <c r="AL9" s="69">
        <v>0.7341837343723332</v>
      </c>
      <c r="AM9" s="69">
        <v>0.91517635052743063</v>
      </c>
      <c r="AN9" s="69"/>
      <c r="AO9" s="69">
        <f t="shared" ref="AO9:AO32" si="35">AM9-AK9</f>
        <v>0.33068447196468298</v>
      </c>
      <c r="AP9" s="69">
        <f>'RD T1'!E124</f>
        <v>0.50088796150785986</v>
      </c>
      <c r="AQ9" s="69">
        <f t="shared" ref="AQ9:AQ32" si="36">SUM(AO9:AP9)</f>
        <v>0.83157243347254284</v>
      </c>
      <c r="AS9" t="str">
        <f t="shared" ref="AS9:AS32" si="37">W9</f>
        <v>12 Other managers and proprietors</v>
      </c>
      <c r="AT9" s="69">
        <v>0.51009435263080638</v>
      </c>
      <c r="AU9" s="69">
        <v>0.57809520198146369</v>
      </c>
      <c r="AV9" s="69">
        <v>0.58436374419331771</v>
      </c>
      <c r="AW9" s="69">
        <v>0.77168998257680887</v>
      </c>
      <c r="AX9" s="69">
        <v>0.95613201807227099</v>
      </c>
      <c r="AY9" s="69"/>
      <c r="AZ9" s="69">
        <f t="shared" ref="AZ9:AZ32" si="38">AX9-AV9</f>
        <v>0.37176827387895328</v>
      </c>
      <c r="BA9" s="69">
        <f>'RD T1'!E153</f>
        <v>0.48967420190055677</v>
      </c>
      <c r="BB9" s="69">
        <f t="shared" ref="BB9:BB32" si="39">SUM(AZ9:BA9)</f>
        <v>0.86144247577951005</v>
      </c>
      <c r="BD9" t="str">
        <f t="shared" ref="BD9:BD32" si="40">AH9</f>
        <v>12 Other managers and proprietors</v>
      </c>
      <c r="BE9" s="69">
        <v>1.5559052178549406</v>
      </c>
      <c r="BF9" s="69">
        <v>1.6420238181741313</v>
      </c>
      <c r="BG9" s="69">
        <v>1.8795375143509021</v>
      </c>
      <c r="BH9" s="69">
        <v>1.9511818472440232</v>
      </c>
      <c r="BI9" s="69">
        <v>2.2046285360618798</v>
      </c>
      <c r="BJ9" s="69"/>
      <c r="BK9" s="69">
        <f t="shared" ref="BK9:BK32" si="41">BI9-BG9</f>
        <v>0.3250910217109777</v>
      </c>
      <c r="BL9" s="69">
        <f>'RD T1'!E182</f>
        <v>0.93680442446523349</v>
      </c>
      <c r="BM9" s="69">
        <f t="shared" ref="BM9:BM32" si="42">SUM(BK9:BL9)</f>
        <v>1.2618954461762111</v>
      </c>
      <c r="BO9" t="str">
        <f t="shared" ref="BO9:BO32" si="43">AS9</f>
        <v>12 Other managers and proprietors</v>
      </c>
      <c r="BP9" s="69">
        <v>1.6002930278747347</v>
      </c>
      <c r="BQ9" s="69">
        <v>1.7017705259177685</v>
      </c>
      <c r="BR9" s="69">
        <v>1.839988435029587</v>
      </c>
      <c r="BS9" s="69">
        <v>1.8449294628802362</v>
      </c>
      <c r="BT9" s="69">
        <v>1.6604248525574512</v>
      </c>
      <c r="BU9" s="69"/>
      <c r="BV9" s="69">
        <f t="shared" ref="BV9:BV32" si="44">BT9-BR9</f>
        <v>-0.17956358247213577</v>
      </c>
      <c r="BW9" s="69">
        <f>'RD T1'!E211</f>
        <v>0.9674284984984296</v>
      </c>
      <c r="BX9" s="69">
        <f t="shared" ref="BX9:BX32" si="45">SUM(BV9:BW9)</f>
        <v>0.78786491602629383</v>
      </c>
      <c r="BZ9" t="str">
        <f t="shared" ref="BZ9:BZ32" si="46">BD9</f>
        <v>12 Other managers and proprietors</v>
      </c>
      <c r="CA9" s="69">
        <v>1.1484195687168408</v>
      </c>
      <c r="CB9" s="69">
        <v>1.1762942058225807</v>
      </c>
      <c r="CC9" s="69">
        <v>1.0768817672118087</v>
      </c>
      <c r="CD9" s="69">
        <v>1.0821945236918862</v>
      </c>
      <c r="CE9" s="69">
        <v>0.78265779852863715</v>
      </c>
      <c r="CF9" s="69"/>
      <c r="CG9" s="69">
        <f t="shared" ref="CG9:CG32" si="47">CE9-CC9</f>
        <v>-0.29422396868317158</v>
      </c>
      <c r="CH9" s="69">
        <f>'RD T1'!E240</f>
        <v>0.4255821456429324</v>
      </c>
      <c r="CI9" s="69">
        <f t="shared" ref="CI9:CI32" si="48">SUM(CG9:CH9)</f>
        <v>0.13135817695976082</v>
      </c>
      <c r="CK9" t="str">
        <f t="shared" ref="CK9:CK32" si="49">BO9</f>
        <v>12 Other managers and proprietors</v>
      </c>
      <c r="CL9" s="69">
        <v>0.44812964581804249</v>
      </c>
      <c r="CM9" s="69">
        <v>0.47992797997062808</v>
      </c>
      <c r="CN9" s="69">
        <v>0.36804104055301617</v>
      </c>
      <c r="CO9" s="69">
        <v>0.40899798415453437</v>
      </c>
      <c r="CP9" s="69">
        <v>0.3334882531686133</v>
      </c>
      <c r="CQ9" s="69"/>
      <c r="CR9" s="69">
        <f t="shared" ref="CR9:CR32" si="50">CP9-CN9</f>
        <v>-3.4552787384402872E-2</v>
      </c>
      <c r="CS9" s="69">
        <f>'RD T1'!E269</f>
        <v>0.14598025800458814</v>
      </c>
      <c r="CT9" s="69">
        <f t="shared" ref="CT9:CT32" si="51">SUM(CR9:CS9)</f>
        <v>0.11142747062018526</v>
      </c>
    </row>
    <row r="10" spans="1:98" x14ac:dyDescent="0.2">
      <c r="A10" s="10" t="str">
        <f>name!D6</f>
        <v>21 Science, research, engineering and technology professionals</v>
      </c>
      <c r="B10" s="69">
        <v>0.50355084423388385</v>
      </c>
      <c r="C10" s="69">
        <v>0.63561771181025095</v>
      </c>
      <c r="D10" s="69">
        <v>0.62243618432103565</v>
      </c>
      <c r="E10" s="69">
        <v>0.83936594742389414</v>
      </c>
      <c r="F10" s="69">
        <v>1.1011117910101893</v>
      </c>
      <c r="G10" s="11"/>
      <c r="H10" s="69">
        <f t="shared" si="26"/>
        <v>0.47867560668915365</v>
      </c>
      <c r="I10" s="69">
        <f>'RD T1'!E38</f>
        <v>0.37538536064143779</v>
      </c>
      <c r="J10" s="69">
        <f t="shared" si="27"/>
        <v>0.85406096733059145</v>
      </c>
      <c r="L10" t="str">
        <f t="shared" si="28"/>
        <v>21 Science, research, engineering and technology professionals</v>
      </c>
      <c r="M10" s="69">
        <v>1.8269569892831694</v>
      </c>
      <c r="N10" s="69">
        <v>2.392603566389591</v>
      </c>
      <c r="O10" s="69">
        <v>2.3462964482173554</v>
      </c>
      <c r="P10" s="69">
        <v>3.2403902320133393</v>
      </c>
      <c r="Q10" s="69">
        <v>4.2809146703851244</v>
      </c>
      <c r="R10" s="11"/>
      <c r="S10" s="69">
        <f t="shared" si="29"/>
        <v>1.934618222167769</v>
      </c>
      <c r="T10" s="69">
        <f>'RD T1'!E67</f>
        <v>1.5387344023764022</v>
      </c>
      <c r="U10" s="69">
        <f t="shared" si="30"/>
        <v>3.4733526245441713</v>
      </c>
      <c r="W10" t="str">
        <f t="shared" si="31"/>
        <v>21 Science, research, engineering and technology professionals</v>
      </c>
      <c r="X10" s="69">
        <v>3.3224473871823026</v>
      </c>
      <c r="Y10" s="69">
        <v>3.999243827264924</v>
      </c>
      <c r="Z10" s="69">
        <v>4.2943755192521964</v>
      </c>
      <c r="AA10" s="69">
        <v>4.5698143504208648</v>
      </c>
      <c r="AB10" s="69">
        <v>5.1183334090109813</v>
      </c>
      <c r="AC10" s="69"/>
      <c r="AD10" s="69">
        <f t="shared" si="32"/>
        <v>0.82395788975878492</v>
      </c>
      <c r="AE10" s="69">
        <f>'RD T1'!E96</f>
        <v>1.8950601342515894</v>
      </c>
      <c r="AF10" s="69">
        <f t="shared" si="33"/>
        <v>2.7190180240103743</v>
      </c>
      <c r="AH10" t="str">
        <f t="shared" si="34"/>
        <v>21 Science, research, engineering and technology professionals</v>
      </c>
      <c r="AI10" s="69">
        <v>0.38403004600254165</v>
      </c>
      <c r="AJ10" s="69">
        <v>0.42965839922969323</v>
      </c>
      <c r="AK10" s="69">
        <v>0.49200206358931914</v>
      </c>
      <c r="AL10" s="69">
        <v>0.50999363963815414</v>
      </c>
      <c r="AM10" s="69">
        <v>0.56573457260461579</v>
      </c>
      <c r="AN10" s="69"/>
      <c r="AO10" s="69">
        <f t="shared" si="35"/>
        <v>7.3732509015296654E-2</v>
      </c>
      <c r="AP10" s="69">
        <f>'RD T1'!E125</f>
        <v>0.20561884064442065</v>
      </c>
      <c r="AQ10" s="69">
        <f t="shared" si="36"/>
        <v>0.27935134965971731</v>
      </c>
      <c r="AS10" t="str">
        <f t="shared" si="37"/>
        <v>21 Science, research, engineering and technology professionals</v>
      </c>
      <c r="AT10" s="69">
        <v>0.99061075112417518</v>
      </c>
      <c r="AU10" s="69">
        <v>1.1805818073160201</v>
      </c>
      <c r="AV10" s="69">
        <v>1.2944850879318908</v>
      </c>
      <c r="AW10" s="69">
        <v>1.3030607211518908</v>
      </c>
      <c r="AX10" s="69">
        <v>1.3961734501085439</v>
      </c>
      <c r="AY10" s="69"/>
      <c r="AZ10" s="69">
        <f t="shared" si="38"/>
        <v>0.10168836217665311</v>
      </c>
      <c r="BA10" s="69">
        <f>'RD T1'!E154</f>
        <v>0.48227591295393374</v>
      </c>
      <c r="BB10" s="69">
        <f t="shared" si="39"/>
        <v>0.58396427513058691</v>
      </c>
      <c r="BD10" t="str">
        <f t="shared" si="40"/>
        <v>21 Science, research, engineering and technology professionals</v>
      </c>
      <c r="BE10" s="69">
        <v>1.5967313106978827</v>
      </c>
      <c r="BF10" s="69">
        <v>1.9355483158821227</v>
      </c>
      <c r="BG10" s="69">
        <v>2.4024253872594059</v>
      </c>
      <c r="BH10" s="69">
        <v>1.9702756706469131</v>
      </c>
      <c r="BI10" s="69">
        <v>1.9563589787257298</v>
      </c>
      <c r="BJ10" s="69"/>
      <c r="BK10" s="69">
        <f t="shared" si="41"/>
        <v>-0.44606640853367607</v>
      </c>
      <c r="BL10" s="69">
        <f>'RD T1'!E183</f>
        <v>0.57422035160678098</v>
      </c>
      <c r="BM10" s="69">
        <f t="shared" si="42"/>
        <v>0.1281539430731049</v>
      </c>
      <c r="BO10" t="str">
        <f t="shared" si="43"/>
        <v>21 Science, research, engineering and technology professionals</v>
      </c>
      <c r="BP10" s="69">
        <v>1.0892569168682815</v>
      </c>
      <c r="BQ10" s="69">
        <v>1.1912462764616598</v>
      </c>
      <c r="BR10" s="69">
        <v>1.4800968460282469</v>
      </c>
      <c r="BS10" s="69">
        <v>1.1752527483230506</v>
      </c>
      <c r="BT10" s="69">
        <v>0.95616437111986774</v>
      </c>
      <c r="BU10" s="69"/>
      <c r="BV10" s="69">
        <f t="shared" si="44"/>
        <v>-0.52393247490837913</v>
      </c>
      <c r="BW10" s="69">
        <f>'RD T1'!E212</f>
        <v>0.38047616407244689</v>
      </c>
      <c r="BX10" s="69">
        <f t="shared" si="45"/>
        <v>-0.14345631083593224</v>
      </c>
      <c r="BZ10" t="str">
        <f t="shared" si="46"/>
        <v>21 Science, research, engineering and technology professionals</v>
      </c>
      <c r="CA10" s="69">
        <v>0.72706713543341983</v>
      </c>
      <c r="CB10" s="69">
        <v>0.78442208656875656</v>
      </c>
      <c r="CC10" s="69">
        <v>0.86019709418686841</v>
      </c>
      <c r="CD10" s="69">
        <v>0.79987913353268669</v>
      </c>
      <c r="CE10" s="69">
        <v>0.61065472521188613</v>
      </c>
      <c r="CF10" s="69"/>
      <c r="CG10" s="69">
        <f t="shared" si="47"/>
        <v>-0.24954236897498228</v>
      </c>
      <c r="CH10" s="69">
        <f>'RD T1'!E241</f>
        <v>0.20403090978884672</v>
      </c>
      <c r="CI10" s="69">
        <f t="shared" si="48"/>
        <v>-4.5511459186135556E-2</v>
      </c>
      <c r="CK10" t="str">
        <f t="shared" si="49"/>
        <v>21 Science, research, engineering and technology professionals</v>
      </c>
      <c r="CL10" s="69">
        <v>0.14728422927014617</v>
      </c>
      <c r="CM10" s="69">
        <v>0.21477775580737846</v>
      </c>
      <c r="CN10" s="69">
        <v>0.2012006367515074</v>
      </c>
      <c r="CO10" s="69">
        <v>0.21259942825500833</v>
      </c>
      <c r="CP10" s="69">
        <v>0.16284887207253257</v>
      </c>
      <c r="CQ10" s="69"/>
      <c r="CR10" s="69">
        <f t="shared" si="50"/>
        <v>-3.8351764678974831E-2</v>
      </c>
      <c r="CS10" s="69">
        <f>'RD T1'!E270</f>
        <v>6.3286395262899808E-2</v>
      </c>
      <c r="CT10" s="69">
        <f t="shared" si="51"/>
        <v>2.4934630583924977E-2</v>
      </c>
    </row>
    <row r="11" spans="1:98" x14ac:dyDescent="0.2">
      <c r="A11" s="10" t="str">
        <f>name!D7</f>
        <v>22 Health professionals</v>
      </c>
      <c r="B11" s="69">
        <v>0.65396158758201084</v>
      </c>
      <c r="C11" s="69">
        <v>0.80365477229553561</v>
      </c>
      <c r="D11" s="69">
        <v>0.77122930548376556</v>
      </c>
      <c r="E11" s="69">
        <v>1.0969726974102139</v>
      </c>
      <c r="F11" s="69">
        <v>1.5229805545695778</v>
      </c>
      <c r="G11" s="11"/>
      <c r="H11" s="69">
        <f t="shared" si="26"/>
        <v>0.75175124908581226</v>
      </c>
      <c r="I11" s="69">
        <f>'RD T1'!E39</f>
        <v>0.62637225894212267</v>
      </c>
      <c r="J11" s="69">
        <f t="shared" si="27"/>
        <v>1.3781235080279348</v>
      </c>
      <c r="L11" t="str">
        <f t="shared" si="28"/>
        <v>22 Health professionals</v>
      </c>
      <c r="M11" s="69">
        <v>1.7882797870268949</v>
      </c>
      <c r="N11" s="69">
        <v>2.3368307454264339</v>
      </c>
      <c r="O11" s="69">
        <v>2.2068248280784077</v>
      </c>
      <c r="P11" s="69">
        <v>3.0828330834458955</v>
      </c>
      <c r="Q11" s="69">
        <v>4.2281088570962284</v>
      </c>
      <c r="R11" s="11"/>
      <c r="S11" s="69">
        <f t="shared" si="29"/>
        <v>2.0212840290178207</v>
      </c>
      <c r="T11" s="69">
        <f>'RD T1'!E68</f>
        <v>1.8480487476699137</v>
      </c>
      <c r="U11" s="69">
        <f t="shared" si="30"/>
        <v>3.8693327766877346</v>
      </c>
      <c r="W11" t="str">
        <f t="shared" si="31"/>
        <v>22 Health professionals</v>
      </c>
      <c r="X11" s="69">
        <v>4.0029540723999943</v>
      </c>
      <c r="Y11" s="69">
        <v>4.5834332377205493</v>
      </c>
      <c r="Z11" s="69">
        <v>4.6543234533402176</v>
      </c>
      <c r="AA11" s="69">
        <v>5.2200657510292601</v>
      </c>
      <c r="AB11" s="69">
        <v>5.7684892288029239</v>
      </c>
      <c r="AC11" s="69"/>
      <c r="AD11" s="69">
        <f t="shared" si="32"/>
        <v>1.1141657754627063</v>
      </c>
      <c r="AE11" s="69">
        <f>'RD T1'!E97</f>
        <v>3.0455339799136683</v>
      </c>
      <c r="AF11" s="69">
        <f t="shared" si="33"/>
        <v>4.1596997553763746</v>
      </c>
      <c r="AH11" t="str">
        <f t="shared" si="34"/>
        <v>22 Health professionals</v>
      </c>
      <c r="AI11" s="69">
        <v>2.1318041987052485</v>
      </c>
      <c r="AJ11" s="69">
        <v>1.6195471632177842</v>
      </c>
      <c r="AK11" s="69">
        <v>1.4721235313526781</v>
      </c>
      <c r="AL11" s="69">
        <v>0.87627015905471495</v>
      </c>
      <c r="AM11" s="69">
        <v>0.31991282553621675</v>
      </c>
      <c r="AN11" s="69"/>
      <c r="AO11" s="69">
        <f t="shared" si="35"/>
        <v>-1.1522107058164615</v>
      </c>
      <c r="AP11" s="69">
        <f>'RD T1'!E126</f>
        <v>0.28346475420232109</v>
      </c>
      <c r="AQ11" s="69">
        <f t="shared" si="36"/>
        <v>-0.86874595161414037</v>
      </c>
      <c r="AS11" t="str">
        <f t="shared" si="37"/>
        <v>22 Health professionals</v>
      </c>
      <c r="AT11" s="69">
        <v>0.23913471558831195</v>
      </c>
      <c r="AU11" s="69">
        <v>0.28512382067950248</v>
      </c>
      <c r="AV11" s="69">
        <v>0.31699002015648658</v>
      </c>
      <c r="AW11" s="69">
        <v>0.3445729993760524</v>
      </c>
      <c r="AX11" s="69">
        <v>0.39781772626778794</v>
      </c>
      <c r="AY11" s="69"/>
      <c r="AZ11" s="69">
        <f t="shared" si="38"/>
        <v>8.0827706111301356E-2</v>
      </c>
      <c r="BA11" s="69">
        <f>'RD T1'!E155</f>
        <v>0.18203577520852429</v>
      </c>
      <c r="BB11" s="69">
        <f t="shared" si="39"/>
        <v>0.26286348131982562</v>
      </c>
      <c r="BD11" t="str">
        <f t="shared" si="40"/>
        <v>22 Health professionals</v>
      </c>
      <c r="BE11" s="69">
        <v>1.0938234816657022</v>
      </c>
      <c r="BF11" s="69">
        <v>1.3380336480590638</v>
      </c>
      <c r="BG11" s="69">
        <v>1.6040929210130195</v>
      </c>
      <c r="BH11" s="69">
        <v>1.6756895501810332</v>
      </c>
      <c r="BI11" s="69">
        <v>2.0038942050068975</v>
      </c>
      <c r="BJ11" s="69"/>
      <c r="BK11" s="69">
        <f t="shared" si="41"/>
        <v>0.39980128399387804</v>
      </c>
      <c r="BL11" s="69">
        <f>'RD T1'!E184</f>
        <v>0.96426341562453932</v>
      </c>
      <c r="BM11" s="69">
        <f t="shared" si="42"/>
        <v>1.3640646996184174</v>
      </c>
      <c r="BO11" t="str">
        <f t="shared" si="43"/>
        <v>22 Health professionals</v>
      </c>
      <c r="BP11" s="69">
        <v>0.76371184818117799</v>
      </c>
      <c r="BQ11" s="69">
        <v>0.89078552888969997</v>
      </c>
      <c r="BR11" s="69">
        <v>1.0724746421737905</v>
      </c>
      <c r="BS11" s="69">
        <v>0.88460770151208046</v>
      </c>
      <c r="BT11" s="69">
        <v>0.67493445934268981</v>
      </c>
      <c r="BU11" s="69"/>
      <c r="BV11" s="69">
        <f t="shared" si="44"/>
        <v>-0.39754018283110071</v>
      </c>
      <c r="BW11" s="69">
        <f>'RD T1'!E213</f>
        <v>0.3964452905531613</v>
      </c>
      <c r="BX11" s="69">
        <f t="shared" si="45"/>
        <v>-1.0948922779394077E-3</v>
      </c>
      <c r="BZ11" t="str">
        <f t="shared" si="46"/>
        <v>22 Health professionals</v>
      </c>
      <c r="CA11" s="69">
        <v>0.50170602759055416</v>
      </c>
      <c r="CB11" s="69">
        <v>0.60741011925912136</v>
      </c>
      <c r="CC11" s="69">
        <v>0.53517033959476823</v>
      </c>
      <c r="CD11" s="69">
        <v>0.43920230124261983</v>
      </c>
      <c r="CE11" s="69">
        <v>0.23553506280004699</v>
      </c>
      <c r="CF11" s="69"/>
      <c r="CG11" s="69">
        <f t="shared" si="47"/>
        <v>-0.29963527679472124</v>
      </c>
      <c r="CH11" s="69">
        <f>'RD T1'!E242</f>
        <v>0.14778383960817817</v>
      </c>
      <c r="CI11" s="69">
        <f t="shared" si="48"/>
        <v>-0.15185143718654306</v>
      </c>
      <c r="CK11" t="str">
        <f t="shared" si="49"/>
        <v>22 Health professionals</v>
      </c>
      <c r="CL11" s="69">
        <v>5.3549173556889221E-2</v>
      </c>
      <c r="CM11" s="69">
        <v>8.0128412185792114E-2</v>
      </c>
      <c r="CN11" s="69">
        <v>7.9928561566641798E-2</v>
      </c>
      <c r="CO11" s="69">
        <v>8.3972625983492102E-2</v>
      </c>
      <c r="CP11" s="69">
        <v>6.8779119128646399E-2</v>
      </c>
      <c r="CQ11" s="69"/>
      <c r="CR11" s="69">
        <f t="shared" si="50"/>
        <v>-1.1149442437995399E-2</v>
      </c>
      <c r="CS11" s="69">
        <f>'RD T1'!E271</f>
        <v>3.1305968246070869E-2</v>
      </c>
      <c r="CT11" s="69">
        <f t="shared" si="51"/>
        <v>2.0156525808075469E-2</v>
      </c>
    </row>
    <row r="12" spans="1:98" x14ac:dyDescent="0.2">
      <c r="A12" s="10" t="str">
        <f>name!D8</f>
        <v>23 Teaching and other educational professionals</v>
      </c>
      <c r="B12" s="69">
        <v>0.91519552224873058</v>
      </c>
      <c r="C12" s="69">
        <v>1.0235079477787743</v>
      </c>
      <c r="D12" s="69">
        <v>1.004433982542476</v>
      </c>
      <c r="E12" s="69">
        <v>1.2059550346187105</v>
      </c>
      <c r="F12" s="69">
        <v>1.4449976925371077</v>
      </c>
      <c r="G12" s="11"/>
      <c r="H12" s="69">
        <f t="shared" si="26"/>
        <v>0.44056370999463179</v>
      </c>
      <c r="I12" s="69">
        <f>'RD T1'!E40</f>
        <v>0.65737634015817947</v>
      </c>
      <c r="J12" s="69">
        <f t="shared" si="27"/>
        <v>1.0979400501528112</v>
      </c>
      <c r="L12" t="str">
        <f t="shared" si="28"/>
        <v>23 Teaching and other educational professionals</v>
      </c>
      <c r="M12" s="69">
        <v>5.2100575210946651</v>
      </c>
      <c r="N12" s="69">
        <v>6.1025760399384943</v>
      </c>
      <c r="O12" s="69">
        <v>6.1338776263438115</v>
      </c>
      <c r="P12" s="69">
        <v>7.37880705514897</v>
      </c>
      <c r="Q12" s="69">
        <v>8.9565987353354082</v>
      </c>
      <c r="R12" s="11"/>
      <c r="S12" s="69">
        <f t="shared" si="29"/>
        <v>2.8227211089915967</v>
      </c>
      <c r="T12" s="69">
        <f>'RD T1'!E69</f>
        <v>4.2030053632571853</v>
      </c>
      <c r="U12" s="69">
        <f t="shared" si="30"/>
        <v>7.025726472248782</v>
      </c>
      <c r="W12" t="str">
        <f t="shared" si="31"/>
        <v>23 Teaching and other educational professionals</v>
      </c>
      <c r="X12" s="69">
        <v>3.6357352898225939</v>
      </c>
      <c r="Y12" s="69">
        <v>3.2418729330218774</v>
      </c>
      <c r="Z12" s="69">
        <v>3.5345353340623884</v>
      </c>
      <c r="AA12" s="69">
        <v>2.8779387166195396</v>
      </c>
      <c r="AB12" s="69">
        <v>2.2082192731888703</v>
      </c>
      <c r="AC12" s="69"/>
      <c r="AD12" s="69">
        <f t="shared" si="32"/>
        <v>-1.3263160608735181</v>
      </c>
      <c r="AE12" s="69">
        <f>'RD T1'!E98</f>
        <v>1.4066219942417904</v>
      </c>
      <c r="AF12" s="69">
        <f t="shared" si="33"/>
        <v>8.0305933368272298E-2</v>
      </c>
      <c r="AH12" t="str">
        <f t="shared" si="34"/>
        <v>23 Teaching and other educational professionals</v>
      </c>
      <c r="AI12" s="69">
        <v>0.46966491864096038</v>
      </c>
      <c r="AJ12" s="69">
        <v>0.25164651490796841</v>
      </c>
      <c r="AK12" s="69">
        <v>0.22749241916103527</v>
      </c>
      <c r="AL12" s="69">
        <v>0.13131231959773279</v>
      </c>
      <c r="AM12" s="69">
        <v>0.11962004913630961</v>
      </c>
      <c r="AN12" s="69"/>
      <c r="AO12" s="69">
        <f t="shared" si="35"/>
        <v>-0.10787237002472566</v>
      </c>
      <c r="AP12" s="69">
        <f>'RD T1'!E127</f>
        <v>3.7381613866429506E-2</v>
      </c>
      <c r="AQ12" s="69">
        <f t="shared" si="36"/>
        <v>-7.0490756158296156E-2</v>
      </c>
      <c r="AS12" t="str">
        <f t="shared" si="37"/>
        <v>23 Teaching and other educational professionals</v>
      </c>
      <c r="AT12" s="69">
        <v>0.1091520085745431</v>
      </c>
      <c r="AU12" s="69">
        <v>0.10506861733650456</v>
      </c>
      <c r="AV12" s="69">
        <v>0.11162084893685051</v>
      </c>
      <c r="AW12" s="69">
        <v>8.975155975426162E-2</v>
      </c>
      <c r="AX12" s="69">
        <v>7.8415653393053716E-2</v>
      </c>
      <c r="AY12" s="69"/>
      <c r="AZ12" s="69">
        <f t="shared" si="38"/>
        <v>-3.3205195543796792E-2</v>
      </c>
      <c r="BA12" s="69">
        <f>'RD T1'!E156</f>
        <v>3.909171360180632E-2</v>
      </c>
      <c r="BB12" s="69">
        <f t="shared" si="39"/>
        <v>5.886518058009528E-3</v>
      </c>
      <c r="BD12" t="str">
        <f t="shared" si="40"/>
        <v>23 Teaching and other educational professionals</v>
      </c>
      <c r="BE12" s="69">
        <v>0.53241927254316168</v>
      </c>
      <c r="BF12" s="69">
        <v>0.53979017221918735</v>
      </c>
      <c r="BG12" s="69">
        <v>0.69739200446655136</v>
      </c>
      <c r="BH12" s="69">
        <v>0.58406420875976361</v>
      </c>
      <c r="BI12" s="69">
        <v>0.6552954244954835</v>
      </c>
      <c r="BJ12" s="69"/>
      <c r="BK12" s="69">
        <f t="shared" si="41"/>
        <v>-4.209657997106786E-2</v>
      </c>
      <c r="BL12" s="69">
        <f>'RD T1'!E185</f>
        <v>0.24971024792022173</v>
      </c>
      <c r="BM12" s="69">
        <f t="shared" si="42"/>
        <v>0.20761366794915387</v>
      </c>
      <c r="BO12" t="str">
        <f t="shared" si="43"/>
        <v>23 Teaching and other educational professionals</v>
      </c>
      <c r="BP12" s="69">
        <v>0.41256861632653236</v>
      </c>
      <c r="BQ12" s="69">
        <v>0.4104430905591096</v>
      </c>
      <c r="BR12" s="69">
        <v>0.51688967434513655</v>
      </c>
      <c r="BS12" s="69">
        <v>0.37092403943185492</v>
      </c>
      <c r="BT12" s="69">
        <v>0.28456706234420542</v>
      </c>
      <c r="BU12" s="69"/>
      <c r="BV12" s="69">
        <f t="shared" si="44"/>
        <v>-0.23232261200093113</v>
      </c>
      <c r="BW12" s="69">
        <f>'RD T1'!E214</f>
        <v>0.17473094631463193</v>
      </c>
      <c r="BX12" s="69">
        <f t="shared" si="45"/>
        <v>-5.7591665686299198E-2</v>
      </c>
      <c r="BZ12" t="str">
        <f t="shared" si="46"/>
        <v>23 Teaching and other educational professionals</v>
      </c>
      <c r="CA12" s="69">
        <v>0.29750643178569847</v>
      </c>
      <c r="CB12" s="69">
        <v>0.31032873226804802</v>
      </c>
      <c r="CC12" s="69">
        <v>0.31934995543046307</v>
      </c>
      <c r="CD12" s="69">
        <v>0.24843688730052702</v>
      </c>
      <c r="CE12" s="69">
        <v>0.15697157279074719</v>
      </c>
      <c r="CF12" s="69"/>
      <c r="CG12" s="69">
        <f t="shared" si="47"/>
        <v>-0.16237838263971588</v>
      </c>
      <c r="CH12" s="69">
        <f>'RD T1'!E243</f>
        <v>8.7520684377727545E-2</v>
      </c>
      <c r="CI12" s="69">
        <f t="shared" si="48"/>
        <v>-7.4857698261988334E-2</v>
      </c>
      <c r="CK12" t="str">
        <f t="shared" si="49"/>
        <v>23 Teaching and other educational professionals</v>
      </c>
      <c r="CL12" s="69">
        <v>6.2029377793528427E-2</v>
      </c>
      <c r="CM12" s="69">
        <v>8.2434077862810068E-2</v>
      </c>
      <c r="CN12" s="69">
        <v>8.8079117993073525E-2</v>
      </c>
      <c r="CO12" s="69">
        <v>7.8360523335332055E-2</v>
      </c>
      <c r="CP12" s="69">
        <v>5.8622788213448296E-2</v>
      </c>
      <c r="CQ12" s="69"/>
      <c r="CR12" s="69">
        <f t="shared" si="50"/>
        <v>-2.9456329779625229E-2</v>
      </c>
      <c r="CS12" s="69">
        <f>'RD T1'!E272</f>
        <v>3.0340919160372747E-2</v>
      </c>
      <c r="CT12" s="69">
        <f t="shared" si="51"/>
        <v>8.8458938074751844E-4</v>
      </c>
    </row>
    <row r="13" spans="1:98" x14ac:dyDescent="0.2">
      <c r="A13" s="10" t="str">
        <f>name!D9</f>
        <v>24 Business, media and public service professionals</v>
      </c>
      <c r="B13" s="69">
        <v>0.19227867908859839</v>
      </c>
      <c r="C13" s="69">
        <v>0.26483938540191543</v>
      </c>
      <c r="D13" s="69">
        <v>0.26436088129615165</v>
      </c>
      <c r="E13" s="69">
        <v>0.38798312299333115</v>
      </c>
      <c r="F13" s="69">
        <v>0.5346116983453979</v>
      </c>
      <c r="G13" s="11"/>
      <c r="H13" s="69">
        <f t="shared" si="26"/>
        <v>0.27025081704924625</v>
      </c>
      <c r="I13" s="69">
        <f>'RD T1'!E41</f>
        <v>0.22894666072699155</v>
      </c>
      <c r="J13" s="69">
        <f t="shared" si="27"/>
        <v>0.4991974777762378</v>
      </c>
      <c r="L13" t="str">
        <f t="shared" si="28"/>
        <v>24 Business, media and public service professionals</v>
      </c>
      <c r="M13" s="69">
        <v>2.3495664036586725</v>
      </c>
      <c r="N13" s="69">
        <v>3.272726680062557</v>
      </c>
      <c r="O13" s="69">
        <v>3.3388616300020408</v>
      </c>
      <c r="P13" s="69">
        <v>4.6684042722752643</v>
      </c>
      <c r="Q13" s="69">
        <v>6.2930311717877929</v>
      </c>
      <c r="R13" s="11"/>
      <c r="S13" s="69">
        <f t="shared" si="29"/>
        <v>2.9541695417857521</v>
      </c>
      <c r="T13" s="69">
        <f>'RD T1'!E70</f>
        <v>2.728027860578897</v>
      </c>
      <c r="U13" s="69">
        <f t="shared" si="30"/>
        <v>5.6821974023646487</v>
      </c>
      <c r="W13" t="str">
        <f t="shared" si="31"/>
        <v>24 Business, media and public service professionals</v>
      </c>
      <c r="X13" s="69">
        <v>4.3135569633745208</v>
      </c>
      <c r="Y13" s="69">
        <v>5.3585141346594387</v>
      </c>
      <c r="Z13" s="69">
        <v>6.1068499407539827</v>
      </c>
      <c r="AA13" s="69">
        <v>6.8476803069156</v>
      </c>
      <c r="AB13" s="69">
        <v>7.8006820894939013</v>
      </c>
      <c r="AC13" s="69"/>
      <c r="AD13" s="69">
        <f t="shared" si="32"/>
        <v>1.6938321487399186</v>
      </c>
      <c r="AE13" s="69">
        <f>'RD T1'!E99</f>
        <v>3.7218044285861405</v>
      </c>
      <c r="AF13" s="69">
        <f t="shared" si="33"/>
        <v>5.4156365773260591</v>
      </c>
      <c r="AH13" t="str">
        <f t="shared" si="34"/>
        <v>24 Business, media and public service professionals</v>
      </c>
      <c r="AI13" s="69">
        <v>0.53263771758774903</v>
      </c>
      <c r="AJ13" s="69">
        <v>0.51897192345400545</v>
      </c>
      <c r="AK13" s="69">
        <v>0.58660539757068975</v>
      </c>
      <c r="AL13" s="69">
        <v>0.56008982342385216</v>
      </c>
      <c r="AM13" s="69">
        <v>0.59624966215892017</v>
      </c>
      <c r="AN13" s="69"/>
      <c r="AO13" s="69">
        <f t="shared" si="35"/>
        <v>9.6442645882304223E-3</v>
      </c>
      <c r="AP13" s="69">
        <f>'RD T1'!E128</f>
        <v>0.2136863880821247</v>
      </c>
      <c r="AQ13" s="69">
        <f t="shared" si="36"/>
        <v>0.22333065267035512</v>
      </c>
      <c r="AS13" t="str">
        <f t="shared" si="37"/>
        <v>24 Business, media and public service professionals</v>
      </c>
      <c r="AT13" s="69">
        <v>0.69758976142658957</v>
      </c>
      <c r="AU13" s="69">
        <v>0.83705851394694586</v>
      </c>
      <c r="AV13" s="69">
        <v>0.95880603817286958</v>
      </c>
      <c r="AW13" s="69">
        <v>1.0520213423530056</v>
      </c>
      <c r="AX13" s="69">
        <v>1.2039141917234599</v>
      </c>
      <c r="AY13" s="69"/>
      <c r="AZ13" s="69">
        <f t="shared" si="38"/>
        <v>0.24510815355059035</v>
      </c>
      <c r="BA13" s="69">
        <f>'RD T1'!E157</f>
        <v>0.53091129203931575</v>
      </c>
      <c r="BB13" s="69">
        <f t="shared" si="39"/>
        <v>0.7760194455899061</v>
      </c>
      <c r="BD13" t="str">
        <f t="shared" si="40"/>
        <v>24 Business, media and public service professionals</v>
      </c>
      <c r="BE13" s="69">
        <v>1.8096262446880071</v>
      </c>
      <c r="BF13" s="69">
        <v>2.2625901889014162</v>
      </c>
      <c r="BG13" s="69">
        <v>2.906041580422507</v>
      </c>
      <c r="BH13" s="69">
        <v>2.7757210145009363</v>
      </c>
      <c r="BI13" s="69">
        <v>3.0737026255051192</v>
      </c>
      <c r="BJ13" s="69"/>
      <c r="BK13" s="69">
        <f t="shared" si="41"/>
        <v>0.16766104508261215</v>
      </c>
      <c r="BL13" s="69">
        <f>'RD T1'!E186</f>
        <v>1.1590866707444705</v>
      </c>
      <c r="BM13" s="69">
        <f t="shared" si="42"/>
        <v>1.3267477158270826</v>
      </c>
      <c r="BO13" t="str">
        <f t="shared" si="43"/>
        <v>24 Business, media and public service professionals</v>
      </c>
      <c r="BP13" s="69">
        <v>1.2500364549810985</v>
      </c>
      <c r="BQ13" s="69">
        <v>1.3820412902710602</v>
      </c>
      <c r="BR13" s="69">
        <v>1.7932722966133106</v>
      </c>
      <c r="BS13" s="69">
        <v>1.4639949636592124</v>
      </c>
      <c r="BT13" s="69">
        <v>1.1548148489687671</v>
      </c>
      <c r="BU13" s="69"/>
      <c r="BV13" s="69">
        <f t="shared" si="44"/>
        <v>-0.63845744764454349</v>
      </c>
      <c r="BW13" s="69">
        <f>'RD T1'!E215</f>
        <v>0.55477299087889809</v>
      </c>
      <c r="BX13" s="69">
        <f t="shared" si="45"/>
        <v>-8.3684456765645399E-2</v>
      </c>
      <c r="BZ13" t="str">
        <f t="shared" si="46"/>
        <v>24 Business, media and public service professionals</v>
      </c>
      <c r="CA13" s="69">
        <v>0.83149424254229265</v>
      </c>
      <c r="CB13" s="69">
        <v>0.97177009365303779</v>
      </c>
      <c r="CC13" s="69">
        <v>1.0647498029058751</v>
      </c>
      <c r="CD13" s="69">
        <v>0.96864431831150233</v>
      </c>
      <c r="CE13" s="69">
        <v>0.64797199089757018</v>
      </c>
      <c r="CF13" s="69"/>
      <c r="CG13" s="69">
        <f t="shared" si="47"/>
        <v>-0.41677781200830488</v>
      </c>
      <c r="CH13" s="69">
        <f>'RD T1'!E244</f>
        <v>0.31400364812495696</v>
      </c>
      <c r="CI13" s="69">
        <f t="shared" si="48"/>
        <v>-0.10277416388334792</v>
      </c>
      <c r="CK13" t="str">
        <f t="shared" si="49"/>
        <v>24 Business, media and public service professionals</v>
      </c>
      <c r="CL13" s="69">
        <v>0.19438413253832859</v>
      </c>
      <c r="CM13" s="69">
        <v>0.26816726527721324</v>
      </c>
      <c r="CN13" s="69">
        <v>0.25354521916492989</v>
      </c>
      <c r="CO13" s="69">
        <v>0.22986207740637235</v>
      </c>
      <c r="CP13" s="69">
        <v>0.16126950140864613</v>
      </c>
      <c r="CQ13" s="69"/>
      <c r="CR13" s="69">
        <f t="shared" si="50"/>
        <v>-9.2275717756283765E-2</v>
      </c>
      <c r="CS13" s="69">
        <f>'RD T1'!E273</f>
        <v>7.9911791503459256E-2</v>
      </c>
      <c r="CT13" s="69">
        <f t="shared" si="51"/>
        <v>-1.2363926252824509E-2</v>
      </c>
    </row>
    <row r="14" spans="1:98" x14ac:dyDescent="0.2">
      <c r="A14" s="10" t="str">
        <f>name!D10</f>
        <v>31 Science, engineering and technology associate professionals</v>
      </c>
      <c r="B14" s="69">
        <v>6.428426420049034E-2</v>
      </c>
      <c r="C14" s="69">
        <v>9.0251097013880663E-2</v>
      </c>
      <c r="D14" s="69">
        <v>8.9033947630799568E-2</v>
      </c>
      <c r="E14" s="69">
        <v>0.11604377631728355</v>
      </c>
      <c r="F14" s="69">
        <v>0.17422220191586962</v>
      </c>
      <c r="G14" s="11"/>
      <c r="H14" s="69">
        <f t="shared" si="26"/>
        <v>8.5188254285070056E-2</v>
      </c>
      <c r="I14" s="69">
        <f>'RD T1'!E42</f>
        <v>6.7677815550460638E-2</v>
      </c>
      <c r="J14" s="69">
        <f t="shared" si="27"/>
        <v>0.15286606983553069</v>
      </c>
      <c r="L14" t="str">
        <f t="shared" si="28"/>
        <v>31 Science, engineering and technology associate professionals</v>
      </c>
      <c r="M14" s="69">
        <v>0.44729760342109959</v>
      </c>
      <c r="N14" s="69">
        <v>0.57750146742677377</v>
      </c>
      <c r="O14" s="69">
        <v>0.57619586141469203</v>
      </c>
      <c r="P14" s="69">
        <v>0.69133044633045482</v>
      </c>
      <c r="Q14" s="69">
        <v>0.92374794269491922</v>
      </c>
      <c r="R14" s="11"/>
      <c r="S14" s="69">
        <f t="shared" si="29"/>
        <v>0.34755208128022719</v>
      </c>
      <c r="T14" s="69">
        <f>'RD T1'!E71</f>
        <v>0.36485007742486647</v>
      </c>
      <c r="U14" s="69">
        <f t="shared" si="30"/>
        <v>0.71240215870509371</v>
      </c>
      <c r="W14" t="str">
        <f t="shared" si="31"/>
        <v>31 Science, engineering and technology associate professionals</v>
      </c>
      <c r="X14" s="69">
        <v>0.93052265430591996</v>
      </c>
      <c r="Y14" s="69">
        <v>1.2108755418350805</v>
      </c>
      <c r="Z14" s="69">
        <v>1.2994191737219443</v>
      </c>
      <c r="AA14" s="69">
        <v>1.2392346003078631</v>
      </c>
      <c r="AB14" s="69">
        <v>1.4171909118680512</v>
      </c>
      <c r="AC14" s="69"/>
      <c r="AD14" s="69">
        <f t="shared" si="32"/>
        <v>0.11777173814610697</v>
      </c>
      <c r="AE14" s="69">
        <f>'RD T1'!E100</f>
        <v>0.59527161702954323</v>
      </c>
      <c r="AF14" s="69">
        <f t="shared" si="33"/>
        <v>0.71304335517565021</v>
      </c>
      <c r="AH14" t="str">
        <f t="shared" si="34"/>
        <v>31 Science, engineering and technology associate professionals</v>
      </c>
      <c r="AI14" s="69">
        <v>0.16981744309421309</v>
      </c>
      <c r="AJ14" s="69">
        <v>0.2171632044662791</v>
      </c>
      <c r="AK14" s="69">
        <v>0.23866531116551346</v>
      </c>
      <c r="AL14" s="69">
        <v>0.24900435022784134</v>
      </c>
      <c r="AM14" s="69">
        <v>0.33210304181011907</v>
      </c>
      <c r="AN14" s="69"/>
      <c r="AO14" s="69">
        <f t="shared" si="35"/>
        <v>9.3437730644605616E-2</v>
      </c>
      <c r="AP14" s="69">
        <f>'RD T1'!E129</f>
        <v>0.13059552140960354</v>
      </c>
      <c r="AQ14" s="69">
        <f t="shared" si="36"/>
        <v>0.22403325205420915</v>
      </c>
      <c r="AS14" t="str">
        <f t="shared" si="37"/>
        <v>31 Science, engineering and technology associate professionals</v>
      </c>
      <c r="AT14" s="69">
        <v>0.44617708933090511</v>
      </c>
      <c r="AU14" s="69">
        <v>0.53169507892603574</v>
      </c>
      <c r="AV14" s="69">
        <v>0.57097506776929197</v>
      </c>
      <c r="AW14" s="69">
        <v>0.48920563032909586</v>
      </c>
      <c r="AX14" s="69">
        <v>0.52203184004539904</v>
      </c>
      <c r="AY14" s="69"/>
      <c r="AZ14" s="69">
        <f t="shared" si="38"/>
        <v>-4.8943227723892924E-2</v>
      </c>
      <c r="BA14" s="69">
        <f>'RD T1'!E158</f>
        <v>0.19568494098974845</v>
      </c>
      <c r="BB14" s="69">
        <f t="shared" si="39"/>
        <v>0.14674171326585553</v>
      </c>
      <c r="BD14" t="str">
        <f t="shared" si="40"/>
        <v>31 Science, engineering and technology associate professionals</v>
      </c>
      <c r="BE14" s="69">
        <v>0.94922056920796505</v>
      </c>
      <c r="BF14" s="69">
        <v>1.0681294742726266</v>
      </c>
      <c r="BG14" s="69">
        <v>1.3277172622886082</v>
      </c>
      <c r="BH14" s="69">
        <v>0.92913155105786538</v>
      </c>
      <c r="BI14" s="69">
        <v>0.82893001457952398</v>
      </c>
      <c r="BJ14" s="69"/>
      <c r="BK14" s="69">
        <f t="shared" si="41"/>
        <v>-0.49878724770908422</v>
      </c>
      <c r="BL14" s="69">
        <f>'RD T1'!E187</f>
        <v>0.32622703662833313</v>
      </c>
      <c r="BM14" s="69">
        <f t="shared" si="42"/>
        <v>-0.17256021108075109</v>
      </c>
      <c r="BO14" t="str">
        <f t="shared" si="43"/>
        <v>31 Science, engineering and technology associate professionals</v>
      </c>
      <c r="BP14" s="69">
        <v>0.64570268745725867</v>
      </c>
      <c r="BQ14" s="69">
        <v>0.73228846915510037</v>
      </c>
      <c r="BR14" s="69">
        <v>0.9088740236888263</v>
      </c>
      <c r="BS14" s="69">
        <v>0.64551065769548588</v>
      </c>
      <c r="BT14" s="69">
        <v>0.5646793826242843</v>
      </c>
      <c r="BU14" s="69"/>
      <c r="BV14" s="69">
        <f t="shared" si="44"/>
        <v>-0.34419464106454201</v>
      </c>
      <c r="BW14" s="69">
        <f>'RD T1'!E216</f>
        <v>0.23610355934224103</v>
      </c>
      <c r="BX14" s="69">
        <f t="shared" si="45"/>
        <v>-0.10809108172230097</v>
      </c>
      <c r="BZ14" t="str">
        <f t="shared" si="46"/>
        <v>31 Science, engineering and technology associate professionals</v>
      </c>
      <c r="CA14" s="69">
        <v>0.52004617963408251</v>
      </c>
      <c r="CB14" s="69">
        <v>0.60557539336702804</v>
      </c>
      <c r="CC14" s="69">
        <v>0.69441559330590208</v>
      </c>
      <c r="CD14" s="69">
        <v>0.55756151627052819</v>
      </c>
      <c r="CE14" s="69">
        <v>0.46771168659713375</v>
      </c>
      <c r="CF14" s="69"/>
      <c r="CG14" s="69">
        <f t="shared" si="47"/>
        <v>-0.22670390670876833</v>
      </c>
      <c r="CH14" s="69">
        <f>'RD T1'!E245</f>
        <v>0.17979001837755548</v>
      </c>
      <c r="CI14" s="69">
        <f t="shared" si="48"/>
        <v>-4.691388833121285E-2</v>
      </c>
      <c r="CK14" t="str">
        <f t="shared" si="49"/>
        <v>31 Science, engineering and technology associate professionals</v>
      </c>
      <c r="CL14" s="69">
        <v>8.8299648415359658E-2</v>
      </c>
      <c r="CM14" s="69">
        <v>0.12732626960179971</v>
      </c>
      <c r="CN14" s="69">
        <v>0.13132688537336354</v>
      </c>
      <c r="CO14" s="69">
        <v>0.11696798416863141</v>
      </c>
      <c r="CP14" s="69">
        <v>0.10171101404558375</v>
      </c>
      <c r="CQ14" s="69"/>
      <c r="CR14" s="69">
        <f t="shared" si="50"/>
        <v>-2.9615871327779791E-2</v>
      </c>
      <c r="CS14" s="69">
        <f>'RD T1'!E274</f>
        <v>4.496099007231022E-2</v>
      </c>
      <c r="CT14" s="69">
        <f t="shared" si="51"/>
        <v>1.5345118744530428E-2</v>
      </c>
    </row>
    <row r="15" spans="1:98" x14ac:dyDescent="0.2">
      <c r="A15" s="10" t="str">
        <f>name!D11</f>
        <v>32 Health and social care associate professionals</v>
      </c>
      <c r="B15" s="69">
        <v>1.7276373671787703E-2</v>
      </c>
      <c r="C15" s="69">
        <v>2.2763854577348211E-2</v>
      </c>
      <c r="D15" s="69">
        <v>1.7995228679542615E-2</v>
      </c>
      <c r="E15" s="69">
        <v>2.7392923214238498E-2</v>
      </c>
      <c r="F15" s="69">
        <v>4.4200594658004459E-2</v>
      </c>
      <c r="G15" s="11"/>
      <c r="H15" s="69">
        <f t="shared" si="26"/>
        <v>2.6205365978461844E-2</v>
      </c>
      <c r="I15" s="69">
        <f>'RD T1'!E43</f>
        <v>1.9984458919088961E-2</v>
      </c>
      <c r="J15" s="69">
        <f t="shared" si="27"/>
        <v>4.6189824897550802E-2</v>
      </c>
      <c r="L15" t="str">
        <f t="shared" si="28"/>
        <v>32 Health and social care associate professionals</v>
      </c>
      <c r="M15" s="69">
        <v>0.3857832023929243</v>
      </c>
      <c r="N15" s="69">
        <v>0.51742947873078393</v>
      </c>
      <c r="O15" s="69">
        <v>0.47201515752752726</v>
      </c>
      <c r="P15" s="69">
        <v>0.68629442962807918</v>
      </c>
      <c r="Q15" s="69">
        <v>1.0639529416754263</v>
      </c>
      <c r="R15" s="11"/>
      <c r="S15" s="69">
        <f t="shared" si="29"/>
        <v>0.59193778414789899</v>
      </c>
      <c r="T15" s="69">
        <f>'RD T1'!E72</f>
        <v>0.47747645596281774</v>
      </c>
      <c r="U15" s="69">
        <f t="shared" si="30"/>
        <v>1.0694142401107167</v>
      </c>
      <c r="W15" t="str">
        <f t="shared" si="31"/>
        <v>32 Health and social care associate professionals</v>
      </c>
      <c r="X15" s="69">
        <v>1.2862770864825506</v>
      </c>
      <c r="Y15" s="69">
        <v>1.4868833486594015</v>
      </c>
      <c r="Z15" s="69">
        <v>1.4659361827394131</v>
      </c>
      <c r="AA15" s="69">
        <v>1.6807915221455434</v>
      </c>
      <c r="AB15" s="69">
        <v>1.9951486351645036</v>
      </c>
      <c r="AC15" s="69"/>
      <c r="AD15" s="69">
        <f t="shared" si="32"/>
        <v>0.52921245242509052</v>
      </c>
      <c r="AE15" s="69">
        <f>'RD T1'!E101</f>
        <v>1.1155424177256501</v>
      </c>
      <c r="AF15" s="69">
        <f t="shared" si="33"/>
        <v>1.6447548701507406</v>
      </c>
      <c r="AH15" t="str">
        <f t="shared" si="34"/>
        <v>32 Health and social care associate professionals</v>
      </c>
      <c r="AI15" s="69">
        <v>0.94566110450914809</v>
      </c>
      <c r="AJ15" s="69">
        <v>0.80056753869331454</v>
      </c>
      <c r="AK15" s="69">
        <v>0.75413179924238183</v>
      </c>
      <c r="AL15" s="69">
        <v>0.59077444889410669</v>
      </c>
      <c r="AM15" s="69">
        <v>0.37357390176429223</v>
      </c>
      <c r="AN15" s="69"/>
      <c r="AO15" s="69">
        <f t="shared" si="35"/>
        <v>-0.3805578974780896</v>
      </c>
      <c r="AP15" s="69">
        <f>'RD T1'!E130</f>
        <v>0.23563189675403745</v>
      </c>
      <c r="AQ15" s="69">
        <f t="shared" si="36"/>
        <v>-0.14492600072405215</v>
      </c>
      <c r="AS15" t="str">
        <f t="shared" si="37"/>
        <v>32 Health and social care associate professionals</v>
      </c>
      <c r="AT15" s="69">
        <v>0.1920110734977187</v>
      </c>
      <c r="AU15" s="69">
        <v>0.22277056447129226</v>
      </c>
      <c r="AV15" s="69">
        <v>0.23401504153121408</v>
      </c>
      <c r="AW15" s="69">
        <v>0.23768728084354443</v>
      </c>
      <c r="AX15" s="69">
        <v>0.26954385152229976</v>
      </c>
      <c r="AY15" s="69"/>
      <c r="AZ15" s="69">
        <f t="shared" si="38"/>
        <v>3.552880999108568E-2</v>
      </c>
      <c r="BA15" s="69">
        <f>'RD T1'!E159</f>
        <v>0.14360539443944947</v>
      </c>
      <c r="BB15" s="69">
        <f t="shared" si="39"/>
        <v>0.17913420443053515</v>
      </c>
      <c r="BD15" t="str">
        <f t="shared" si="40"/>
        <v>32 Health and social care associate professionals</v>
      </c>
      <c r="BE15" s="69">
        <v>0.86825300671763195</v>
      </c>
      <c r="BF15" s="69">
        <v>1.0388781784061631</v>
      </c>
      <c r="BG15" s="69">
        <v>1.2204555339518055</v>
      </c>
      <c r="BH15" s="69">
        <v>1.2288686862822673</v>
      </c>
      <c r="BI15" s="69">
        <v>1.5656325339942363</v>
      </c>
      <c r="BJ15" s="69"/>
      <c r="BK15" s="69">
        <f t="shared" si="41"/>
        <v>0.34517700004243079</v>
      </c>
      <c r="BL15" s="69">
        <f>'RD T1'!E188</f>
        <v>0.76309178185728588</v>
      </c>
      <c r="BM15" s="69">
        <f t="shared" si="42"/>
        <v>1.1082687818997168</v>
      </c>
      <c r="BO15" t="str">
        <f t="shared" si="43"/>
        <v>32 Health and social care associate professionals</v>
      </c>
      <c r="BP15" s="69">
        <v>0.68288297061936831</v>
      </c>
      <c r="BQ15" s="69">
        <v>0.74593585800085604</v>
      </c>
      <c r="BR15" s="69">
        <v>0.89247974221769355</v>
      </c>
      <c r="BS15" s="69">
        <v>0.70704921921605823</v>
      </c>
      <c r="BT15" s="69">
        <v>0.55568239238180273</v>
      </c>
      <c r="BU15" s="69"/>
      <c r="BV15" s="69">
        <f t="shared" si="44"/>
        <v>-0.33679734983589082</v>
      </c>
      <c r="BW15" s="69">
        <f>'RD T1'!E217</f>
        <v>0.35394707640339046</v>
      </c>
      <c r="BX15" s="69">
        <f t="shared" si="45"/>
        <v>1.7149726567499635E-2</v>
      </c>
      <c r="BZ15" t="str">
        <f t="shared" si="46"/>
        <v>32 Health and social care associate professionals</v>
      </c>
      <c r="CA15" s="69">
        <v>0.28311687783500905</v>
      </c>
      <c r="CB15" s="69">
        <v>0.2604687654335458</v>
      </c>
      <c r="CC15" s="69">
        <v>0.22959462682638704</v>
      </c>
      <c r="CD15" s="69">
        <v>0.16380324170408334</v>
      </c>
      <c r="CE15" s="69">
        <v>8.7646599975709324E-2</v>
      </c>
      <c r="CF15" s="69"/>
      <c r="CG15" s="69">
        <f t="shared" si="47"/>
        <v>-0.1419480268506777</v>
      </c>
      <c r="CH15" s="69">
        <f>'RD T1'!E246</f>
        <v>5.7613676638000315E-2</v>
      </c>
      <c r="CI15" s="69">
        <f t="shared" si="48"/>
        <v>-8.4334350212677378E-2</v>
      </c>
      <c r="CK15" t="str">
        <f t="shared" si="49"/>
        <v>32 Health and social care associate professionals</v>
      </c>
      <c r="CL15" s="69">
        <v>3.5351025114104637E-2</v>
      </c>
      <c r="CM15" s="69">
        <v>4.4219286310854741E-2</v>
      </c>
      <c r="CN15" s="69">
        <v>4.2201069560546339E-2</v>
      </c>
      <c r="CO15" s="69">
        <v>4.0780901912104241E-2</v>
      </c>
      <c r="CP15" s="69">
        <v>3.5170497653453314E-2</v>
      </c>
      <c r="CQ15" s="69"/>
      <c r="CR15" s="69">
        <f t="shared" si="50"/>
        <v>-7.030571907093025E-3</v>
      </c>
      <c r="CS15" s="69">
        <f>'RD T1'!E275</f>
        <v>1.6956851893328163E-2</v>
      </c>
      <c r="CT15" s="69">
        <f t="shared" si="51"/>
        <v>9.9262799862351384E-3</v>
      </c>
    </row>
    <row r="16" spans="1:98" x14ac:dyDescent="0.2">
      <c r="A16" s="10" t="str">
        <f>name!D12</f>
        <v>33 Protective service occupations</v>
      </c>
      <c r="B16" s="69">
        <v>8.2274968657900655E-3</v>
      </c>
      <c r="C16" s="69">
        <v>9.7107554620125321E-3</v>
      </c>
      <c r="D16" s="69">
        <v>8.8997785614162907E-3</v>
      </c>
      <c r="E16" s="69">
        <v>1.5655047662915103E-2</v>
      </c>
      <c r="F16" s="69">
        <v>2.5376775026836437E-2</v>
      </c>
      <c r="G16" s="11"/>
      <c r="H16" s="69">
        <f t="shared" si="26"/>
        <v>1.6476996465420148E-2</v>
      </c>
      <c r="I16" s="69">
        <f>'RD T1'!E44</f>
        <v>7.4338959536328813E-3</v>
      </c>
      <c r="J16" s="69">
        <f t="shared" si="27"/>
        <v>2.3910892419053028E-2</v>
      </c>
      <c r="L16" t="str">
        <f t="shared" si="28"/>
        <v>33 Protective service occupations</v>
      </c>
      <c r="M16" s="69">
        <v>0.15386373070717677</v>
      </c>
      <c r="N16" s="69">
        <v>0.16999970369561695</v>
      </c>
      <c r="O16" s="69">
        <v>0.16149916430419908</v>
      </c>
      <c r="P16" s="69">
        <v>0.27790734158036007</v>
      </c>
      <c r="Q16" s="69">
        <v>0.42325649543476929</v>
      </c>
      <c r="R16" s="11"/>
      <c r="S16" s="69">
        <f t="shared" si="29"/>
        <v>0.2617573311305702</v>
      </c>
      <c r="T16" s="69">
        <f>'RD T1'!E73</f>
        <v>0.11650260967372079</v>
      </c>
      <c r="U16" s="69">
        <f t="shared" si="30"/>
        <v>0.37825994080429098</v>
      </c>
      <c r="W16" t="str">
        <f t="shared" si="31"/>
        <v>33 Protective service occupations</v>
      </c>
      <c r="X16" s="69">
        <v>0.69633573310729524</v>
      </c>
      <c r="Y16" s="69">
        <v>0.77019615577034495</v>
      </c>
      <c r="Z16" s="69">
        <v>0.85843024728291339</v>
      </c>
      <c r="AA16" s="69">
        <v>1.2139970205314163</v>
      </c>
      <c r="AB16" s="69">
        <v>1.8106855623108851</v>
      </c>
      <c r="AC16" s="69"/>
      <c r="AD16" s="69">
        <f t="shared" si="32"/>
        <v>0.95225531502797167</v>
      </c>
      <c r="AE16" s="69">
        <f>'RD T1'!E102</f>
        <v>0.59722459903303649</v>
      </c>
      <c r="AF16" s="69">
        <f t="shared" si="33"/>
        <v>1.549479914061008</v>
      </c>
      <c r="AH16" t="str">
        <f t="shared" si="34"/>
        <v>33 Protective service occupations</v>
      </c>
      <c r="AI16" s="69">
        <v>0.20727352291380222</v>
      </c>
      <c r="AJ16" s="69">
        <v>0.22688777150864478</v>
      </c>
      <c r="AK16" s="69">
        <v>0.25888298767244045</v>
      </c>
      <c r="AL16" s="69">
        <v>0.36333336239105485</v>
      </c>
      <c r="AM16" s="69">
        <v>0.53467196201782985</v>
      </c>
      <c r="AN16" s="69"/>
      <c r="AO16" s="69">
        <f t="shared" si="35"/>
        <v>0.2757889743453894</v>
      </c>
      <c r="AP16" s="69">
        <f>'RD T1'!E131</f>
        <v>0.1584055486582322</v>
      </c>
      <c r="AQ16" s="69">
        <f t="shared" si="36"/>
        <v>0.4341945230036216</v>
      </c>
      <c r="AS16" t="str">
        <f t="shared" si="37"/>
        <v>33 Protective service occupations</v>
      </c>
      <c r="AT16" s="69">
        <v>0.18025614267213119</v>
      </c>
      <c r="AU16" s="69">
        <v>0.16946159531203189</v>
      </c>
      <c r="AV16" s="69">
        <v>0.17930311166221014</v>
      </c>
      <c r="AW16" s="69">
        <v>0.21373448622523808</v>
      </c>
      <c r="AX16" s="69">
        <v>0.26655827530889992</v>
      </c>
      <c r="AY16" s="69"/>
      <c r="AZ16" s="69">
        <f t="shared" si="38"/>
        <v>8.7255163646689782E-2</v>
      </c>
      <c r="BA16" s="69">
        <f>'RD T1'!E160</f>
        <v>7.8577845062223789E-2</v>
      </c>
      <c r="BB16" s="69">
        <f t="shared" si="39"/>
        <v>0.16583300870891357</v>
      </c>
      <c r="BD16" t="str">
        <f t="shared" si="40"/>
        <v>33 Protective service occupations</v>
      </c>
      <c r="BE16" s="69">
        <v>0.77500599448855856</v>
      </c>
      <c r="BF16" s="69">
        <v>0.73036536423453347</v>
      </c>
      <c r="BG16" s="69">
        <v>0.82467697839212406</v>
      </c>
      <c r="BH16" s="69">
        <v>0.84482955134908388</v>
      </c>
      <c r="BI16" s="69">
        <v>0.83307039164016339</v>
      </c>
      <c r="BJ16" s="69"/>
      <c r="BK16" s="69">
        <f t="shared" si="41"/>
        <v>8.3934132480393275E-3</v>
      </c>
      <c r="BL16" s="69">
        <f>'RD T1'!E189</f>
        <v>0.2028691220885164</v>
      </c>
      <c r="BM16" s="69">
        <f t="shared" si="42"/>
        <v>0.21126253533655573</v>
      </c>
      <c r="BO16" t="str">
        <f t="shared" si="43"/>
        <v>33 Protective service occupations</v>
      </c>
      <c r="BP16" s="69">
        <v>0.82600000769558213</v>
      </c>
      <c r="BQ16" s="69">
        <v>0.75838488635387213</v>
      </c>
      <c r="BR16" s="69">
        <v>0.86506714189087108</v>
      </c>
      <c r="BS16" s="69">
        <v>0.82690858121800626</v>
      </c>
      <c r="BT16" s="69">
        <v>0.61779837269686466</v>
      </c>
      <c r="BU16" s="69"/>
      <c r="BV16" s="69">
        <f t="shared" si="44"/>
        <v>-0.24726876919400642</v>
      </c>
      <c r="BW16" s="69">
        <f>'RD T1'!E218</f>
        <v>0.22241341356572564</v>
      </c>
      <c r="BX16" s="69">
        <f t="shared" si="45"/>
        <v>-2.4855355628280784E-2</v>
      </c>
      <c r="BZ16" t="str">
        <f t="shared" si="46"/>
        <v>33 Protective service occupations</v>
      </c>
      <c r="CA16" s="69">
        <v>0.50559198701714714</v>
      </c>
      <c r="CB16" s="69">
        <v>0.45439404539681361</v>
      </c>
      <c r="CC16" s="69">
        <v>0.46799380051116746</v>
      </c>
      <c r="CD16" s="69">
        <v>0.50298317598466757</v>
      </c>
      <c r="CE16" s="69">
        <v>0.32303500846854138</v>
      </c>
      <c r="CF16" s="69"/>
      <c r="CG16" s="69">
        <f t="shared" si="47"/>
        <v>-0.14495879204262607</v>
      </c>
      <c r="CH16" s="69">
        <f>'RD T1'!E247</f>
        <v>0.14722881755587508</v>
      </c>
      <c r="CI16" s="69">
        <f t="shared" si="48"/>
        <v>2.2700255132490077E-3</v>
      </c>
      <c r="CK16" t="str">
        <f t="shared" si="49"/>
        <v>33 Protective service occupations</v>
      </c>
      <c r="CL16" s="69">
        <v>7.9673843440235995E-2</v>
      </c>
      <c r="CM16" s="69">
        <v>7.2074925978823562E-2</v>
      </c>
      <c r="CN16" s="69">
        <v>6.4140533923584278E-2</v>
      </c>
      <c r="CO16" s="69">
        <v>5.9999306230905929E-2</v>
      </c>
      <c r="CP16" s="69">
        <v>4.9800289955831883E-2</v>
      </c>
      <c r="CQ16" s="69"/>
      <c r="CR16" s="69">
        <f t="shared" si="50"/>
        <v>-1.4340243967752395E-2</v>
      </c>
      <c r="CS16" s="69">
        <f>'RD T1'!E276</f>
        <v>1.3528581855936663E-2</v>
      </c>
      <c r="CT16" s="69">
        <f t="shared" si="51"/>
        <v>-8.1166211181573147E-4</v>
      </c>
    </row>
    <row r="17" spans="1:98" x14ac:dyDescent="0.2">
      <c r="A17" s="10" t="str">
        <f>name!D13</f>
        <v>34 Culture, media and sports occupations</v>
      </c>
      <c r="B17" s="69">
        <v>3.951614372446164E-2</v>
      </c>
      <c r="C17" s="69">
        <v>8.0888571884744478E-2</v>
      </c>
      <c r="D17" s="69">
        <v>8.0484576344353478E-2</v>
      </c>
      <c r="E17" s="69">
        <v>0.1047275005696526</v>
      </c>
      <c r="F17" s="69">
        <v>0.15303880174428597</v>
      </c>
      <c r="G17" s="11"/>
      <c r="H17" s="69">
        <f t="shared" si="26"/>
        <v>7.255422539993249E-2</v>
      </c>
      <c r="I17" s="69">
        <f>'RD T1'!E45</f>
        <v>6.9391577074546684E-2</v>
      </c>
      <c r="J17" s="69">
        <f t="shared" si="27"/>
        <v>0.14194580247447919</v>
      </c>
      <c r="L17" t="str">
        <f t="shared" si="28"/>
        <v>34 Culture, media and sports occupations</v>
      </c>
      <c r="M17" s="69">
        <v>0.50838554120106827</v>
      </c>
      <c r="N17" s="69">
        <v>0.72688063613270482</v>
      </c>
      <c r="O17" s="69">
        <v>0.73873133031763838</v>
      </c>
      <c r="P17" s="69">
        <v>0.8896852163707748</v>
      </c>
      <c r="Q17" s="69">
        <v>1.1723960005792944</v>
      </c>
      <c r="R17" s="11"/>
      <c r="S17" s="69">
        <f t="shared" si="29"/>
        <v>0.433664670261656</v>
      </c>
      <c r="T17" s="69">
        <f>'RD T1'!E74</f>
        <v>0.53785016612106318</v>
      </c>
      <c r="U17" s="69">
        <f t="shared" si="30"/>
        <v>0.97151483638271918</v>
      </c>
      <c r="W17" t="str">
        <f t="shared" si="31"/>
        <v>34 Culture, media and sports occupations</v>
      </c>
      <c r="X17" s="69">
        <v>1.1439263484008995</v>
      </c>
      <c r="Y17" s="69">
        <v>1.442190290383133</v>
      </c>
      <c r="Z17" s="69">
        <v>1.5497059090709249</v>
      </c>
      <c r="AA17" s="69">
        <v>1.4452752471687231</v>
      </c>
      <c r="AB17" s="69">
        <v>1.5616034265906649</v>
      </c>
      <c r="AC17" s="69"/>
      <c r="AD17" s="69">
        <f t="shared" si="32"/>
        <v>1.1897517519739997E-2</v>
      </c>
      <c r="AE17" s="69">
        <f>'RD T1'!E103</f>
        <v>0.75308772548831915</v>
      </c>
      <c r="AF17" s="69">
        <f t="shared" si="33"/>
        <v>0.76498524300805915</v>
      </c>
      <c r="AH17" t="str">
        <f t="shared" si="34"/>
        <v>34 Culture, media and sports occupations</v>
      </c>
      <c r="AI17" s="69">
        <v>0.15603077354734399</v>
      </c>
      <c r="AJ17" s="69">
        <v>0.19834479859443715</v>
      </c>
      <c r="AK17" s="69">
        <v>0.19930712963681166</v>
      </c>
      <c r="AL17" s="69">
        <v>0.19145849945336443</v>
      </c>
      <c r="AM17" s="69">
        <v>0.23749674139523644</v>
      </c>
      <c r="AN17" s="69"/>
      <c r="AO17" s="69">
        <f t="shared" si="35"/>
        <v>3.818961175842478E-2</v>
      </c>
      <c r="AP17" s="69">
        <f>'RD T1'!E132</f>
        <v>0.10232228635048243</v>
      </c>
      <c r="AQ17" s="69">
        <f t="shared" si="36"/>
        <v>0.14051189810890721</v>
      </c>
      <c r="AS17" t="str">
        <f t="shared" si="37"/>
        <v>34 Culture, media and sports occupations</v>
      </c>
      <c r="AT17" s="69">
        <v>0.18722855600027341</v>
      </c>
      <c r="AU17" s="69">
        <v>0.20426001877564115</v>
      </c>
      <c r="AV17" s="69">
        <v>0.2300067823331535</v>
      </c>
      <c r="AW17" s="69">
        <v>0.19988835276437616</v>
      </c>
      <c r="AX17" s="69">
        <v>0.20646507710657597</v>
      </c>
      <c r="AY17" s="69"/>
      <c r="AZ17" s="69">
        <f t="shared" si="38"/>
        <v>-2.3541705226577531E-2</v>
      </c>
      <c r="BA17" s="69">
        <f>'RD T1'!E161</f>
        <v>9.9516753132244312E-2</v>
      </c>
      <c r="BB17" s="69">
        <f t="shared" si="39"/>
        <v>7.5975047905666782E-2</v>
      </c>
      <c r="BD17" t="str">
        <f t="shared" si="40"/>
        <v>34 Culture, media and sports occupations</v>
      </c>
      <c r="BE17" s="69">
        <v>0.55919919108815597</v>
      </c>
      <c r="BF17" s="69">
        <v>0.64365459561807481</v>
      </c>
      <c r="BG17" s="69">
        <v>0.78048916741776941</v>
      </c>
      <c r="BH17" s="69">
        <v>0.58761893006270127</v>
      </c>
      <c r="BI17" s="69">
        <v>0.61282614423662896</v>
      </c>
      <c r="BJ17" s="69"/>
      <c r="BK17" s="69">
        <f t="shared" si="41"/>
        <v>-0.16766302318114046</v>
      </c>
      <c r="BL17" s="69">
        <f>'RD T1'!E190</f>
        <v>0.2337199110729431</v>
      </c>
      <c r="BM17" s="69">
        <f t="shared" si="42"/>
        <v>6.605688789180264E-2</v>
      </c>
      <c r="BO17" t="str">
        <f t="shared" si="43"/>
        <v>34 Culture, media and sports occupations</v>
      </c>
      <c r="BP17" s="69">
        <v>0.27401566120464133</v>
      </c>
      <c r="BQ17" s="69">
        <v>0.23117959100805047</v>
      </c>
      <c r="BR17" s="69">
        <v>0.30532507914740442</v>
      </c>
      <c r="BS17" s="69">
        <v>0.17657121138598447</v>
      </c>
      <c r="BT17" s="69">
        <v>0.10891151522372711</v>
      </c>
      <c r="BU17" s="69"/>
      <c r="BV17" s="69">
        <f t="shared" si="44"/>
        <v>-0.19641356392367731</v>
      </c>
      <c r="BW17" s="69">
        <f>'RD T1'!E219</f>
        <v>5.8920201953961429E-2</v>
      </c>
      <c r="BX17" s="69">
        <f t="shared" si="45"/>
        <v>-0.1374933619697159</v>
      </c>
      <c r="BZ17" t="str">
        <f t="shared" si="46"/>
        <v>34 Culture, media and sports occupations</v>
      </c>
      <c r="CA17" s="69">
        <v>0.28057465808955373</v>
      </c>
      <c r="CB17" s="69">
        <v>0.30770401030990741</v>
      </c>
      <c r="CC17" s="69">
        <v>0.3011349985880975</v>
      </c>
      <c r="CD17" s="69">
        <v>0.2269471046136893</v>
      </c>
      <c r="CE17" s="69">
        <v>0.13145032841964613</v>
      </c>
      <c r="CF17" s="69"/>
      <c r="CG17" s="69">
        <f t="shared" si="47"/>
        <v>-0.16968467016845137</v>
      </c>
      <c r="CH17" s="69">
        <f>'RD T1'!E248</f>
        <v>7.2117193700563284E-2</v>
      </c>
      <c r="CI17" s="69">
        <f t="shared" si="48"/>
        <v>-9.756747646788809E-2</v>
      </c>
      <c r="CK17" t="str">
        <f t="shared" si="49"/>
        <v>34 Culture, media and sports occupations</v>
      </c>
      <c r="CL17" s="69">
        <v>8.430370960274905E-2</v>
      </c>
      <c r="CM17" s="69">
        <v>0.14219926084039766</v>
      </c>
      <c r="CN17" s="69">
        <v>0.1200409805481019</v>
      </c>
      <c r="CO17" s="69">
        <v>0.10487861462318822</v>
      </c>
      <c r="CP17" s="69">
        <v>6.3615866326951237E-2</v>
      </c>
      <c r="CQ17" s="69"/>
      <c r="CR17" s="69">
        <f t="shared" si="50"/>
        <v>-5.6425114221150666E-2</v>
      </c>
      <c r="CS17" s="69">
        <f>'RD T1'!E277</f>
        <v>3.9845270794095944E-2</v>
      </c>
      <c r="CT17" s="69">
        <f t="shared" si="51"/>
        <v>-1.6579843427054722E-2</v>
      </c>
    </row>
    <row r="18" spans="1:98" x14ac:dyDescent="0.2">
      <c r="A18" s="10" t="str">
        <f>name!D14</f>
        <v>35 Business and public service associate professionals</v>
      </c>
      <c r="B18" s="69">
        <v>0.14059470008641203</v>
      </c>
      <c r="C18" s="69">
        <v>0.16983867660105306</v>
      </c>
      <c r="D18" s="69">
        <v>0.15824513284266545</v>
      </c>
      <c r="E18" s="69">
        <v>0.21602946217210645</v>
      </c>
      <c r="F18" s="69">
        <v>0.30462509698246554</v>
      </c>
      <c r="G18" s="11"/>
      <c r="H18" s="69">
        <f t="shared" si="26"/>
        <v>0.14637996413980009</v>
      </c>
      <c r="I18" s="69">
        <f>'RD T1'!E46</f>
        <v>0.12687612328412154</v>
      </c>
      <c r="J18" s="69">
        <f t="shared" si="27"/>
        <v>0.2732560874239216</v>
      </c>
      <c r="L18" t="str">
        <f t="shared" si="28"/>
        <v>35 Business and public service associate professionals</v>
      </c>
      <c r="M18" s="69">
        <v>1.3943817378353578</v>
      </c>
      <c r="N18" s="69">
        <v>1.7436612364593802</v>
      </c>
      <c r="O18" s="69">
        <v>1.6755269520660196</v>
      </c>
      <c r="P18" s="69">
        <v>2.2090415623309592</v>
      </c>
      <c r="Q18" s="69">
        <v>2.9948216233587064</v>
      </c>
      <c r="R18" s="11"/>
      <c r="S18" s="69">
        <f t="shared" si="29"/>
        <v>1.3192946712926867</v>
      </c>
      <c r="T18" s="69">
        <f>'RD T1'!E75</f>
        <v>1.3017637928567436</v>
      </c>
      <c r="U18" s="69">
        <f t="shared" si="30"/>
        <v>2.6210584641494306</v>
      </c>
      <c r="W18" t="str">
        <f t="shared" si="31"/>
        <v>35 Business and public service associate professionals</v>
      </c>
      <c r="X18" s="69">
        <v>3.2466047208238007</v>
      </c>
      <c r="Y18" s="69">
        <v>3.6247053309884474</v>
      </c>
      <c r="Z18" s="69">
        <v>3.7624500561164651</v>
      </c>
      <c r="AA18" s="69">
        <v>3.863078029934921</v>
      </c>
      <c r="AB18" s="69">
        <v>4.1787793393252315</v>
      </c>
      <c r="AC18" s="69"/>
      <c r="AD18" s="69">
        <f t="shared" si="32"/>
        <v>0.41632928320876639</v>
      </c>
      <c r="AE18" s="69">
        <f>'RD T1'!E104</f>
        <v>2.0663669958083104</v>
      </c>
      <c r="AF18" s="69">
        <f t="shared" si="33"/>
        <v>2.4826962790170768</v>
      </c>
      <c r="AH18" t="str">
        <f t="shared" si="34"/>
        <v>35 Business and public service associate professionals</v>
      </c>
      <c r="AI18" s="69">
        <v>0.95440929881387981</v>
      </c>
      <c r="AJ18" s="69">
        <v>1.0575304938292347</v>
      </c>
      <c r="AK18" s="69">
        <v>1.1566119504661154</v>
      </c>
      <c r="AL18" s="69">
        <v>1.1946815204671093</v>
      </c>
      <c r="AM18" s="69">
        <v>1.3366093398370313</v>
      </c>
      <c r="AN18" s="69"/>
      <c r="AO18" s="69">
        <f t="shared" si="35"/>
        <v>0.17999738937091592</v>
      </c>
      <c r="AP18" s="69">
        <f>'RD T1'!E133</f>
        <v>0.60963682268362829</v>
      </c>
      <c r="AQ18" s="69">
        <f t="shared" si="36"/>
        <v>0.7896342120545442</v>
      </c>
      <c r="AS18" t="str">
        <f t="shared" si="37"/>
        <v>35 Business and public service associate professionals</v>
      </c>
      <c r="AT18" s="69">
        <v>0.82900622752240372</v>
      </c>
      <c r="AU18" s="69">
        <v>0.90561469958077201</v>
      </c>
      <c r="AV18" s="69">
        <v>0.98366399936799753</v>
      </c>
      <c r="AW18" s="69">
        <v>1.0003751178338378</v>
      </c>
      <c r="AX18" s="69">
        <v>1.1153561465876976</v>
      </c>
      <c r="AY18" s="69"/>
      <c r="AZ18" s="69">
        <f t="shared" si="38"/>
        <v>0.13169214721970002</v>
      </c>
      <c r="BA18" s="69">
        <f>'RD T1'!E162</f>
        <v>0.49889306933418215</v>
      </c>
      <c r="BB18" s="69">
        <f t="shared" si="39"/>
        <v>0.63058521655388211</v>
      </c>
      <c r="BD18" t="str">
        <f t="shared" si="40"/>
        <v>35 Business and public service associate professionals</v>
      </c>
      <c r="BE18" s="69">
        <v>2.8086618963602934</v>
      </c>
      <c r="BF18" s="69">
        <v>3.0589339521322727</v>
      </c>
      <c r="BG18" s="69">
        <v>3.7015070158609764</v>
      </c>
      <c r="BH18" s="69">
        <v>3.1744043502177899</v>
      </c>
      <c r="BI18" s="69">
        <v>3.3474063978127879</v>
      </c>
      <c r="BJ18" s="69"/>
      <c r="BK18" s="69">
        <f t="shared" si="41"/>
        <v>-0.35410061804818849</v>
      </c>
      <c r="BL18" s="69">
        <f>'RD T1'!E191</f>
        <v>1.3803611628480006</v>
      </c>
      <c r="BM18" s="69">
        <f t="shared" si="42"/>
        <v>1.0262605447998121</v>
      </c>
      <c r="BO18" t="str">
        <f t="shared" si="43"/>
        <v>35 Business and public service associate professionals</v>
      </c>
      <c r="BP18" s="69">
        <v>2.1315786634848122</v>
      </c>
      <c r="BQ18" s="69">
        <v>2.1683247699960919</v>
      </c>
      <c r="BR18" s="69">
        <v>2.651063513957725</v>
      </c>
      <c r="BS18" s="69">
        <v>2.0142721617540884</v>
      </c>
      <c r="BT18" s="69">
        <v>1.582543298730718</v>
      </c>
      <c r="BU18" s="69"/>
      <c r="BV18" s="69">
        <f t="shared" si="44"/>
        <v>-1.068520215227007</v>
      </c>
      <c r="BW18" s="69">
        <f>'RD T1'!E220</f>
        <v>0.76592888690989847</v>
      </c>
      <c r="BX18" s="69">
        <f t="shared" si="45"/>
        <v>-0.30259132831710855</v>
      </c>
      <c r="BZ18" t="str">
        <f t="shared" si="46"/>
        <v>35 Business and public service associate professionals</v>
      </c>
      <c r="CA18" s="69">
        <v>1.4241287292599476</v>
      </c>
      <c r="CB18" s="69">
        <v>1.4261221033848432</v>
      </c>
      <c r="CC18" s="69">
        <v>1.4417320473214084</v>
      </c>
      <c r="CD18" s="69">
        <v>1.140253009373601</v>
      </c>
      <c r="CE18" s="69">
        <v>0.70698664660110477</v>
      </c>
      <c r="CF18" s="69"/>
      <c r="CG18" s="69">
        <f t="shared" si="47"/>
        <v>-0.73474540072030359</v>
      </c>
      <c r="CH18" s="69">
        <f>'RD T1'!E249</f>
        <v>0.34504874947294067</v>
      </c>
      <c r="CI18" s="69">
        <f t="shared" si="48"/>
        <v>-0.38969665124736291</v>
      </c>
      <c r="CK18" t="str">
        <f t="shared" si="49"/>
        <v>35 Business and public service associate professionals</v>
      </c>
      <c r="CL18" s="69">
        <v>0.31154937348894146</v>
      </c>
      <c r="CM18" s="69">
        <v>0.35818322935074698</v>
      </c>
      <c r="CN18" s="69">
        <v>0.31785754153165791</v>
      </c>
      <c r="CO18" s="69">
        <v>0.23411904314864065</v>
      </c>
      <c r="CP18" s="69">
        <v>0.18865114145109951</v>
      </c>
      <c r="CQ18" s="69"/>
      <c r="CR18" s="69">
        <f t="shared" si="50"/>
        <v>-0.12920640008055839</v>
      </c>
      <c r="CS18" s="69">
        <f>'RD T1'!E278</f>
        <v>8.2507956806728303E-2</v>
      </c>
      <c r="CT18" s="69">
        <f t="shared" si="51"/>
        <v>-4.669844327383009E-2</v>
      </c>
    </row>
    <row r="19" spans="1:98" x14ac:dyDescent="0.2">
      <c r="A19" s="10" t="str">
        <f>name!D15</f>
        <v>41 Administrative occupations</v>
      </c>
      <c r="B19" s="69">
        <v>0.1611295007064153</v>
      </c>
      <c r="C19" s="69">
        <v>0.17285654446887308</v>
      </c>
      <c r="D19" s="69">
        <v>0.16298640561264927</v>
      </c>
      <c r="E19" s="69">
        <v>0.23509677022670103</v>
      </c>
      <c r="F19" s="69">
        <v>0.35011808558945012</v>
      </c>
      <c r="G19" s="11"/>
      <c r="H19" s="69">
        <f t="shared" si="26"/>
        <v>0.18713167997680086</v>
      </c>
      <c r="I19" s="69">
        <f>'RD T1'!E47</f>
        <v>0.14457242636716258</v>
      </c>
      <c r="J19" s="69">
        <f t="shared" si="27"/>
        <v>0.33170410634396341</v>
      </c>
      <c r="L19" t="str">
        <f t="shared" si="28"/>
        <v>41 Administrative occupations</v>
      </c>
      <c r="M19" s="69">
        <v>1.3413718811124886</v>
      </c>
      <c r="N19" s="69">
        <v>1.5762837442414419</v>
      </c>
      <c r="O19" s="69">
        <v>1.5171917930687853</v>
      </c>
      <c r="P19" s="69">
        <v>2.146754530375294</v>
      </c>
      <c r="Q19" s="69">
        <v>2.9618496795248865</v>
      </c>
      <c r="R19" s="11"/>
      <c r="S19" s="69">
        <f t="shared" si="29"/>
        <v>1.4446578864561013</v>
      </c>
      <c r="T19" s="69">
        <f>'RD T1'!E76</f>
        <v>1.3376912123832538</v>
      </c>
      <c r="U19" s="69">
        <f t="shared" si="30"/>
        <v>2.7823490988393553</v>
      </c>
      <c r="W19" t="str">
        <f t="shared" si="31"/>
        <v>41 Administrative occupations</v>
      </c>
      <c r="X19" s="69">
        <v>4.7416291661210144</v>
      </c>
      <c r="Y19" s="69">
        <v>4.8900349877608988</v>
      </c>
      <c r="Z19" s="69">
        <v>5.1505171326119417</v>
      </c>
      <c r="AA19" s="69">
        <v>5.7468661936879579</v>
      </c>
      <c r="AB19" s="69">
        <v>6.8325599574436691</v>
      </c>
      <c r="AC19" s="69"/>
      <c r="AD19" s="69">
        <f t="shared" si="32"/>
        <v>1.6820428248317274</v>
      </c>
      <c r="AE19" s="69">
        <f>'RD T1'!E105</f>
        <v>3.3190625627481518</v>
      </c>
      <c r="AF19" s="69">
        <f t="shared" si="33"/>
        <v>5.0011053875798792</v>
      </c>
      <c r="AH19" t="str">
        <f t="shared" si="34"/>
        <v>41 Administrative occupations</v>
      </c>
      <c r="AI19" s="69">
        <v>1.7575806561150389</v>
      </c>
      <c r="AJ19" s="69">
        <v>1.8482830306830074</v>
      </c>
      <c r="AK19" s="69">
        <v>1.9093761727432197</v>
      </c>
      <c r="AL19" s="69">
        <v>2.0720249664722035</v>
      </c>
      <c r="AM19" s="69">
        <v>2.3256658056997925</v>
      </c>
      <c r="AN19" s="69"/>
      <c r="AO19" s="69">
        <f t="shared" si="35"/>
        <v>0.41628963295657284</v>
      </c>
      <c r="AP19" s="69">
        <f>'RD T1'!E134</f>
        <v>1.233042487145154</v>
      </c>
      <c r="AQ19" s="69">
        <f t="shared" si="36"/>
        <v>1.6493321201017268</v>
      </c>
      <c r="AS19" t="str">
        <f t="shared" si="37"/>
        <v>41 Administrative occupations</v>
      </c>
      <c r="AT19" s="69">
        <v>1.642766729541995</v>
      </c>
      <c r="AU19" s="69">
        <v>1.6594715615431399</v>
      </c>
      <c r="AV19" s="69">
        <v>1.7559612321861087</v>
      </c>
      <c r="AW19" s="69">
        <v>1.8380657535097851</v>
      </c>
      <c r="AX19" s="69">
        <v>2.1020392304183009</v>
      </c>
      <c r="AY19" s="69"/>
      <c r="AZ19" s="69">
        <f t="shared" si="38"/>
        <v>0.34607799823219221</v>
      </c>
      <c r="BA19" s="69">
        <f>'RD T1'!E163</f>
        <v>1.0419034979956046</v>
      </c>
      <c r="BB19" s="69">
        <f t="shared" si="39"/>
        <v>1.3879814962277968</v>
      </c>
      <c r="BD19" t="str">
        <f t="shared" si="40"/>
        <v>41 Administrative occupations</v>
      </c>
      <c r="BE19" s="69">
        <v>6.081782342055134</v>
      </c>
      <c r="BF19" s="69">
        <v>5.8964762684329131</v>
      </c>
      <c r="BG19" s="69">
        <v>6.931018874258096</v>
      </c>
      <c r="BH19" s="69">
        <v>6.0629208825002525</v>
      </c>
      <c r="BI19" s="69">
        <v>5.7823371261658041</v>
      </c>
      <c r="BJ19" s="69"/>
      <c r="BK19" s="69">
        <f t="shared" si="41"/>
        <v>-1.148681748092292</v>
      </c>
      <c r="BL19" s="69">
        <f>'RD T1'!E192</f>
        <v>2.7709834926543899</v>
      </c>
      <c r="BM19" s="69">
        <f t="shared" si="42"/>
        <v>1.622301744562098</v>
      </c>
      <c r="BO19" t="str">
        <f t="shared" si="43"/>
        <v>41 Administrative occupations</v>
      </c>
      <c r="BP19" s="69">
        <v>6.690829369018811</v>
      </c>
      <c r="BQ19" s="69">
        <v>6.0381741673043017</v>
      </c>
      <c r="BR19" s="69">
        <v>7.2921939974611556</v>
      </c>
      <c r="BS19" s="69">
        <v>5.5601033010776097</v>
      </c>
      <c r="BT19" s="69">
        <v>3.9377882359968508</v>
      </c>
      <c r="BU19" s="69"/>
      <c r="BV19" s="69">
        <f t="shared" si="44"/>
        <v>-3.3544057614643048</v>
      </c>
      <c r="BW19" s="69">
        <f>'RD T1'!E221</f>
        <v>2.2047061139264454</v>
      </c>
      <c r="BX19" s="69">
        <f t="shared" si="45"/>
        <v>-1.1496996475378594</v>
      </c>
      <c r="BZ19" t="str">
        <f t="shared" si="46"/>
        <v>41 Administrative occupations</v>
      </c>
      <c r="CA19" s="69">
        <v>3.7907979925339261</v>
      </c>
      <c r="CB19" s="69">
        <v>3.2750872445908192</v>
      </c>
      <c r="CC19" s="69">
        <v>3.0972436353536139</v>
      </c>
      <c r="CD19" s="69">
        <v>2.1046373133866303</v>
      </c>
      <c r="CE19" s="69">
        <v>0.86998260784569237</v>
      </c>
      <c r="CF19" s="69"/>
      <c r="CG19" s="69">
        <f t="shared" si="47"/>
        <v>-2.2272610275079217</v>
      </c>
      <c r="CH19" s="69">
        <f>'RD T1'!E250</f>
        <v>0.6056524401127712</v>
      </c>
      <c r="CI19" s="69">
        <f t="shared" si="48"/>
        <v>-1.6216085873951505</v>
      </c>
      <c r="CK19" t="str">
        <f t="shared" si="49"/>
        <v>41 Administrative occupations</v>
      </c>
      <c r="CL19" s="69">
        <v>0.87762660765184386</v>
      </c>
      <c r="CM19" s="69">
        <v>0.84696996381055978</v>
      </c>
      <c r="CN19" s="69">
        <v>0.79245610123463961</v>
      </c>
      <c r="CO19" s="69">
        <v>0.59659747648314443</v>
      </c>
      <c r="CP19" s="69">
        <v>0.36225397567686396</v>
      </c>
      <c r="CQ19" s="69"/>
      <c r="CR19" s="69">
        <f t="shared" si="50"/>
        <v>-0.43020212555777565</v>
      </c>
      <c r="CS19" s="69">
        <f>'RD T1'!E279</f>
        <v>0.17653907027374846</v>
      </c>
      <c r="CT19" s="69">
        <f t="shared" si="51"/>
        <v>-0.25366305528402722</v>
      </c>
    </row>
    <row r="20" spans="1:98" x14ac:dyDescent="0.2">
      <c r="A20" s="10" t="str">
        <f>name!D16</f>
        <v>42 Secretarial and related occupations</v>
      </c>
      <c r="B20" s="69">
        <v>9.4999845322365738E-3</v>
      </c>
      <c r="C20" s="69">
        <v>1.1615596626007928E-2</v>
      </c>
      <c r="D20" s="69">
        <v>9.3263366996215839E-3</v>
      </c>
      <c r="E20" s="69">
        <v>1.8782227258120242E-2</v>
      </c>
      <c r="F20" s="69">
        <v>3.5391924336439132E-2</v>
      </c>
      <c r="G20" s="11"/>
      <c r="H20" s="69">
        <f t="shared" si="26"/>
        <v>2.6065587636817548E-2</v>
      </c>
      <c r="I20" s="69">
        <f>'RD T1'!E48</f>
        <v>1.4697517724229881E-2</v>
      </c>
      <c r="J20" s="69">
        <f t="shared" si="27"/>
        <v>4.0763105361047429E-2</v>
      </c>
      <c r="L20" t="str">
        <f t="shared" si="28"/>
        <v>42 Secretarial and related occupations</v>
      </c>
      <c r="M20" s="69">
        <v>0.2252700777930908</v>
      </c>
      <c r="N20" s="69">
        <v>0.25109056440765232</v>
      </c>
      <c r="O20" s="69">
        <v>0.22678125025790069</v>
      </c>
      <c r="P20" s="69">
        <v>0.43485882788583347</v>
      </c>
      <c r="Q20" s="69">
        <v>0.58725190160498109</v>
      </c>
      <c r="R20" s="11"/>
      <c r="S20" s="69">
        <f t="shared" si="29"/>
        <v>0.3604706513470804</v>
      </c>
      <c r="T20" s="69">
        <f>'RD T1'!E77</f>
        <v>0.2796812828547342</v>
      </c>
      <c r="U20" s="69">
        <f t="shared" si="30"/>
        <v>0.6401519342018146</v>
      </c>
      <c r="W20" t="str">
        <f t="shared" si="31"/>
        <v>42 Secretarial and related occupations</v>
      </c>
      <c r="X20" s="69">
        <v>0.81402522814102651</v>
      </c>
      <c r="Y20" s="69">
        <v>0.79878266056526981</v>
      </c>
      <c r="Z20" s="69">
        <v>0.76412472793364516</v>
      </c>
      <c r="AA20" s="69">
        <v>1.1959448322889872</v>
      </c>
      <c r="AB20" s="69">
        <v>1.6396670905756512</v>
      </c>
      <c r="AC20" s="69"/>
      <c r="AD20" s="69">
        <f t="shared" si="32"/>
        <v>0.87554236264200602</v>
      </c>
      <c r="AE20" s="69">
        <f>'RD T1'!E106</f>
        <v>0.80358618758354727</v>
      </c>
      <c r="AF20" s="69">
        <f t="shared" si="33"/>
        <v>1.6791285502255533</v>
      </c>
      <c r="AH20" t="str">
        <f t="shared" si="34"/>
        <v>42 Secretarial and related occupations</v>
      </c>
      <c r="AI20" s="69">
        <v>0.40893476267909196</v>
      </c>
      <c r="AJ20" s="69">
        <v>0.37004364046222959</v>
      </c>
      <c r="AK20" s="69">
        <v>0.36758455259328254</v>
      </c>
      <c r="AL20" s="69">
        <v>0.52609504586319011</v>
      </c>
      <c r="AM20" s="69">
        <v>0.62290198783206885</v>
      </c>
      <c r="AN20" s="69"/>
      <c r="AO20" s="69">
        <f t="shared" si="35"/>
        <v>0.25531743523878631</v>
      </c>
      <c r="AP20" s="69">
        <f>'RD T1'!E135</f>
        <v>0.32529829481867722</v>
      </c>
      <c r="AQ20" s="69">
        <f t="shared" si="36"/>
        <v>0.58061573005746347</v>
      </c>
      <c r="AS20" t="str">
        <f t="shared" si="37"/>
        <v>42 Secretarial and related occupations</v>
      </c>
      <c r="AT20" s="69">
        <v>0.31444906912167742</v>
      </c>
      <c r="AU20" s="69">
        <v>0.27515752928362913</v>
      </c>
      <c r="AV20" s="69">
        <v>0.27079145929352982</v>
      </c>
      <c r="AW20" s="69">
        <v>0.35753040793425706</v>
      </c>
      <c r="AX20" s="69">
        <v>0.37024717933312273</v>
      </c>
      <c r="AY20" s="69"/>
      <c r="AZ20" s="69">
        <f t="shared" si="38"/>
        <v>9.945572003959291E-2</v>
      </c>
      <c r="BA20" s="69">
        <f>'RD T1'!E164</f>
        <v>0.20613847783561212</v>
      </c>
      <c r="BB20" s="69">
        <f t="shared" si="39"/>
        <v>0.30559419787520503</v>
      </c>
      <c r="BD20" t="str">
        <f t="shared" si="40"/>
        <v>42 Secretarial and related occupations</v>
      </c>
      <c r="BE20" s="69">
        <v>1.3844890645091268</v>
      </c>
      <c r="BF20" s="69">
        <v>1.2492924182087566</v>
      </c>
      <c r="BG20" s="69">
        <v>1.4108502298497865</v>
      </c>
      <c r="BH20" s="69">
        <v>1.6851869879895625</v>
      </c>
      <c r="BI20" s="69">
        <v>0.9686366840604097</v>
      </c>
      <c r="BJ20" s="69"/>
      <c r="BK20" s="69">
        <f t="shared" si="41"/>
        <v>-0.44221354578937677</v>
      </c>
      <c r="BL20" s="69">
        <f>'RD T1'!E193</f>
        <v>0.71280238181170053</v>
      </c>
      <c r="BM20" s="69">
        <f t="shared" si="42"/>
        <v>0.27058883602232375</v>
      </c>
      <c r="BO20" t="str">
        <f t="shared" si="43"/>
        <v>42 Secretarial and related occupations</v>
      </c>
      <c r="BP20" s="69">
        <v>1.6229191836517372</v>
      </c>
      <c r="BQ20" s="69">
        <v>1.278672962223061</v>
      </c>
      <c r="BR20" s="69">
        <v>1.4560705976532551</v>
      </c>
      <c r="BS20" s="69">
        <v>1.1700379143216737</v>
      </c>
      <c r="BT20" s="69">
        <v>0.34203953479021543</v>
      </c>
      <c r="BU20" s="69"/>
      <c r="BV20" s="69">
        <f t="shared" si="44"/>
        <v>-1.1140310628630397</v>
      </c>
      <c r="BW20" s="69">
        <f>'RD T1'!E222</f>
        <v>0.42242767930769221</v>
      </c>
      <c r="BX20" s="69">
        <f t="shared" si="45"/>
        <v>-0.69160338355534745</v>
      </c>
      <c r="BZ20" t="str">
        <f t="shared" si="46"/>
        <v>42 Secretarial and related occupations</v>
      </c>
      <c r="CA20" s="69">
        <v>1.4890591597556904</v>
      </c>
      <c r="CB20" s="69">
        <v>1.3573466855211</v>
      </c>
      <c r="CC20" s="69">
        <v>1.1685665127255316</v>
      </c>
      <c r="CD20" s="69">
        <v>0.7765779739872164</v>
      </c>
      <c r="CE20" s="69">
        <v>0.24351111308789652</v>
      </c>
      <c r="CF20" s="69"/>
      <c r="CG20" s="69">
        <f t="shared" si="47"/>
        <v>-0.92505539963763506</v>
      </c>
      <c r="CH20" s="69">
        <f>'RD T1'!E251</f>
        <v>0.24857526724043405</v>
      </c>
      <c r="CI20" s="69">
        <f t="shared" si="48"/>
        <v>-0.67648013239720095</v>
      </c>
      <c r="CK20" t="str">
        <f t="shared" si="49"/>
        <v>42 Secretarial and related occupations</v>
      </c>
      <c r="CL20" s="69">
        <v>0.33666668478974721</v>
      </c>
      <c r="CM20" s="69">
        <v>0.35307818350989723</v>
      </c>
      <c r="CN20" s="69">
        <v>0.30919109195956113</v>
      </c>
      <c r="CO20" s="69">
        <v>0.31365131503325167</v>
      </c>
      <c r="CP20" s="69">
        <v>0.36459727745142517</v>
      </c>
      <c r="CQ20" s="69"/>
      <c r="CR20" s="69">
        <f t="shared" si="50"/>
        <v>5.5406185491864046E-2</v>
      </c>
      <c r="CS20" s="69">
        <f>'RD T1'!E280</f>
        <v>0.13933914433475353</v>
      </c>
      <c r="CT20" s="69">
        <f t="shared" si="51"/>
        <v>0.19474532982661757</v>
      </c>
    </row>
    <row r="21" spans="1:98" x14ac:dyDescent="0.2">
      <c r="A21" s="10" t="str">
        <f>name!D17</f>
        <v>51 Skilled agricultural and related trades</v>
      </c>
      <c r="B21" s="69">
        <v>5.8580859001319341E-3</v>
      </c>
      <c r="C21" s="69">
        <v>1.2392284053356401E-2</v>
      </c>
      <c r="D21" s="69">
        <v>5.4483731805931961E-3</v>
      </c>
      <c r="E21" s="69">
        <v>7.3776237177832701E-3</v>
      </c>
      <c r="F21" s="69">
        <v>1.1423177801736666E-2</v>
      </c>
      <c r="G21" s="11"/>
      <c r="H21" s="69">
        <f t="shared" si="26"/>
        <v>5.9748046211434702E-3</v>
      </c>
      <c r="I21" s="69">
        <f>'RD T1'!E49</f>
        <v>5.4666511589848421E-3</v>
      </c>
      <c r="J21" s="69">
        <f t="shared" si="27"/>
        <v>1.1441455780128312E-2</v>
      </c>
      <c r="L21" t="str">
        <f t="shared" si="28"/>
        <v>51 Skilled agricultural and related trades</v>
      </c>
      <c r="M21" s="69">
        <v>6.9606863910752437E-2</v>
      </c>
      <c r="N21" s="69">
        <v>7.1583653585019974E-2</v>
      </c>
      <c r="O21" s="69">
        <v>5.3404555727117699E-2</v>
      </c>
      <c r="P21" s="69">
        <v>7.5170326136366261E-2</v>
      </c>
      <c r="Q21" s="69">
        <v>0.11708496490980591</v>
      </c>
      <c r="R21" s="11"/>
      <c r="S21" s="69">
        <f t="shared" si="29"/>
        <v>6.3680409182688219E-2</v>
      </c>
      <c r="T21" s="69">
        <f>'RD T1'!E78</f>
        <v>5.2900917978958233E-2</v>
      </c>
      <c r="U21" s="69">
        <f t="shared" si="30"/>
        <v>0.11658132716164646</v>
      </c>
      <c r="W21" t="str">
        <f t="shared" si="31"/>
        <v>51 Skilled agricultural and related trades</v>
      </c>
      <c r="X21" s="69">
        <v>0.47915356702540124</v>
      </c>
      <c r="Y21" s="69">
        <v>0.53361456670898544</v>
      </c>
      <c r="Z21" s="69">
        <v>0.43648255131684277</v>
      </c>
      <c r="AA21" s="69">
        <v>0.53608355554653209</v>
      </c>
      <c r="AB21" s="69">
        <v>0.76717700378539966</v>
      </c>
      <c r="AC21" s="69"/>
      <c r="AD21" s="69">
        <f t="shared" si="32"/>
        <v>0.33069445246855689</v>
      </c>
      <c r="AE21" s="69">
        <f>'RD T1'!E107</f>
        <v>0.41470401726952116</v>
      </c>
      <c r="AF21" s="69">
        <f t="shared" si="33"/>
        <v>0.745398469738078</v>
      </c>
      <c r="AH21" t="str">
        <f t="shared" si="34"/>
        <v>51 Skilled agricultural and related trades</v>
      </c>
      <c r="AI21" s="69">
        <v>0.20418348690882418</v>
      </c>
      <c r="AJ21" s="69">
        <v>0.2471280884469029</v>
      </c>
      <c r="AK21" s="69">
        <v>0.20297149701114806</v>
      </c>
      <c r="AL21" s="69">
        <v>0.24943990371774177</v>
      </c>
      <c r="AM21" s="69">
        <v>0.35091646786870379</v>
      </c>
      <c r="AN21" s="69"/>
      <c r="AO21" s="69">
        <f t="shared" si="35"/>
        <v>0.14794497085755573</v>
      </c>
      <c r="AP21" s="69">
        <f>'RD T1'!E136</f>
        <v>0.20704485740727627</v>
      </c>
      <c r="AQ21" s="69">
        <f t="shared" si="36"/>
        <v>0.354989828264832</v>
      </c>
      <c r="AS21" t="str">
        <f t="shared" si="37"/>
        <v>51 Skilled agricultural and related trades</v>
      </c>
      <c r="AT21" s="69">
        <v>0.34722629671239186</v>
      </c>
      <c r="AU21" s="69">
        <v>0.3682214671951437</v>
      </c>
      <c r="AV21" s="69">
        <v>0.34560660259687859</v>
      </c>
      <c r="AW21" s="69">
        <v>0.39469944643225063</v>
      </c>
      <c r="AX21" s="69">
        <v>0.53190602544460464</v>
      </c>
      <c r="AY21" s="69"/>
      <c r="AZ21" s="69">
        <f t="shared" si="38"/>
        <v>0.18629942284772605</v>
      </c>
      <c r="BA21" s="69">
        <f>'RD T1'!E165</f>
        <v>0.2903354637955281</v>
      </c>
      <c r="BB21" s="69">
        <f t="shared" si="39"/>
        <v>0.47663488664325415</v>
      </c>
      <c r="BD21" t="str">
        <f t="shared" si="40"/>
        <v>51 Skilled agricultural and related trades</v>
      </c>
      <c r="BE21" s="69">
        <v>0.69558372948650216</v>
      </c>
      <c r="BF21" s="69">
        <v>0.73914858491933932</v>
      </c>
      <c r="BG21" s="69">
        <v>0.62325977420865919</v>
      </c>
      <c r="BH21" s="69">
        <v>0.56272950473726824</v>
      </c>
      <c r="BI21" s="69">
        <v>0.61580968653558898</v>
      </c>
      <c r="BJ21" s="69"/>
      <c r="BK21" s="69">
        <f t="shared" si="41"/>
        <v>-7.4500876730702048E-3</v>
      </c>
      <c r="BL21" s="69">
        <f>'RD T1'!E194</f>
        <v>0.28915608265229292</v>
      </c>
      <c r="BM21" s="69">
        <f t="shared" si="42"/>
        <v>0.28170599497922272</v>
      </c>
      <c r="BO21" t="str">
        <f t="shared" si="43"/>
        <v>51 Skilled agricultural and related trades</v>
      </c>
      <c r="BP21" s="69">
        <v>1.0729981023642212</v>
      </c>
      <c r="BQ21" s="69">
        <v>1.0749533768140507</v>
      </c>
      <c r="BR21" s="69">
        <v>0.88228337797281953</v>
      </c>
      <c r="BS21" s="69">
        <v>0.76789889879706297</v>
      </c>
      <c r="BT21" s="69">
        <v>0.67563606476796756</v>
      </c>
      <c r="BU21" s="69"/>
      <c r="BV21" s="69">
        <f t="shared" si="44"/>
        <v>-0.20664731320485197</v>
      </c>
      <c r="BW21" s="69">
        <f>'RD T1'!E223</f>
        <v>0.39375807889246939</v>
      </c>
      <c r="BX21" s="69">
        <f t="shared" si="45"/>
        <v>0.18711076568761742</v>
      </c>
      <c r="BZ21" t="str">
        <f t="shared" si="46"/>
        <v>51 Skilled agricultural and related trades</v>
      </c>
      <c r="CA21" s="69">
        <v>0.95398602636215157</v>
      </c>
      <c r="CB21" s="69">
        <v>0.76564818147927716</v>
      </c>
      <c r="CC21" s="69">
        <v>0.63665067097954342</v>
      </c>
      <c r="CD21" s="69">
        <v>0.63454964340488074</v>
      </c>
      <c r="CE21" s="69">
        <v>0.67805603330856523</v>
      </c>
      <c r="CF21" s="69"/>
      <c r="CG21" s="69">
        <f t="shared" si="47"/>
        <v>4.1405362329021811E-2</v>
      </c>
      <c r="CH21" s="69">
        <f>'RD T1'!E252</f>
        <v>0.2975917814117281</v>
      </c>
      <c r="CI21" s="69">
        <f t="shared" si="48"/>
        <v>0.33899714374074991</v>
      </c>
      <c r="CK21" t="str">
        <f t="shared" si="49"/>
        <v>51 Skilled agricultural and related trades</v>
      </c>
      <c r="CL21" s="69">
        <v>0.66922436289865406</v>
      </c>
      <c r="CM21" s="69">
        <v>0.61819910133120481</v>
      </c>
      <c r="CN21" s="69">
        <v>0.45403822013140654</v>
      </c>
      <c r="CO21" s="69">
        <v>0.43229660630788802</v>
      </c>
      <c r="CP21" s="69">
        <v>0.21551732850968833</v>
      </c>
      <c r="CQ21" s="69"/>
      <c r="CR21" s="69">
        <f t="shared" si="50"/>
        <v>-0.23852089162171822</v>
      </c>
      <c r="CS21" s="69">
        <f>'RD T1'!E281</f>
        <v>0.14176394968808412</v>
      </c>
      <c r="CT21" s="69">
        <f t="shared" si="51"/>
        <v>-9.67569419336341E-2</v>
      </c>
    </row>
    <row r="22" spans="1:98" x14ac:dyDescent="0.2">
      <c r="A22" s="10" t="str">
        <f>name!D18</f>
        <v>52 Skilled metal, electrical and electronic trades</v>
      </c>
      <c r="B22" s="69">
        <v>6.6089480902094605E-3</v>
      </c>
      <c r="C22" s="69">
        <v>6.9869710402499742E-3</v>
      </c>
      <c r="D22" s="69">
        <v>6.4396667057640715E-3</v>
      </c>
      <c r="E22" s="69">
        <v>8.8066510476331791E-3</v>
      </c>
      <c r="F22" s="69">
        <v>1.1886124354541814E-2</v>
      </c>
      <c r="G22" s="11"/>
      <c r="H22" s="69">
        <f t="shared" si="26"/>
        <v>5.4464576487777425E-3</v>
      </c>
      <c r="I22" s="69">
        <f>'RD T1'!E50</f>
        <v>4.7345273582493352E-3</v>
      </c>
      <c r="J22" s="69">
        <f t="shared" si="27"/>
        <v>1.0180985007027077E-2</v>
      </c>
      <c r="L22" t="str">
        <f t="shared" si="28"/>
        <v>52 Skilled metal, electrical and electronic trades</v>
      </c>
      <c r="M22" s="69">
        <v>0.17638687443293005</v>
      </c>
      <c r="N22" s="69">
        <v>0.21231811908685233</v>
      </c>
      <c r="O22" s="69">
        <v>0.16624641699648526</v>
      </c>
      <c r="P22" s="69">
        <v>0.30338157017086492</v>
      </c>
      <c r="Q22" s="69">
        <v>0.45721845139349981</v>
      </c>
      <c r="R22" s="11"/>
      <c r="S22" s="69">
        <f t="shared" si="29"/>
        <v>0.29097203439701458</v>
      </c>
      <c r="T22" s="69">
        <f>'RD T1'!E79</f>
        <v>0.18631892448002929</v>
      </c>
      <c r="U22" s="69">
        <f t="shared" si="30"/>
        <v>0.47729095887704387</v>
      </c>
      <c r="W22" t="str">
        <f t="shared" si="31"/>
        <v>52 Skilled metal, electrical and electronic trades</v>
      </c>
      <c r="X22" s="69">
        <v>0.48376476703074511</v>
      </c>
      <c r="Y22" s="69">
        <v>0.54410929441161471</v>
      </c>
      <c r="Z22" s="69">
        <v>0.47291047163209526</v>
      </c>
      <c r="AA22" s="69">
        <v>0.64851238514252796</v>
      </c>
      <c r="AB22" s="69">
        <v>0.85407003437428586</v>
      </c>
      <c r="AC22" s="69"/>
      <c r="AD22" s="69">
        <f t="shared" si="32"/>
        <v>0.38115956274219059</v>
      </c>
      <c r="AE22" s="69">
        <f>'RD T1'!E108</f>
        <v>0.36742233912891631</v>
      </c>
      <c r="AF22" s="69">
        <f t="shared" si="33"/>
        <v>0.74858190187110685</v>
      </c>
      <c r="AH22" t="str">
        <f t="shared" si="34"/>
        <v>52 Skilled metal, electrical and electronic trades</v>
      </c>
      <c r="AI22" s="69">
        <v>0.19201210651619841</v>
      </c>
      <c r="AJ22" s="69">
        <v>0.20734091158828544</v>
      </c>
      <c r="AK22" s="69">
        <v>0.19192803215284437</v>
      </c>
      <c r="AL22" s="69">
        <v>0.22218498439630668</v>
      </c>
      <c r="AM22" s="69">
        <v>0.27490027280865004</v>
      </c>
      <c r="AN22" s="69"/>
      <c r="AO22" s="69">
        <f t="shared" si="35"/>
        <v>8.2972240655805662E-2</v>
      </c>
      <c r="AP22" s="69">
        <f>'RD T1'!E137</f>
        <v>0.11521024847023698</v>
      </c>
      <c r="AQ22" s="69">
        <f t="shared" si="36"/>
        <v>0.19818248912604264</v>
      </c>
      <c r="AS22" t="str">
        <f t="shared" si="37"/>
        <v>52 Skilled metal, electrical and electronic trades</v>
      </c>
      <c r="AT22" s="69">
        <v>0.83290692026396085</v>
      </c>
      <c r="AU22" s="69">
        <v>0.89804485678023349</v>
      </c>
      <c r="AV22" s="69">
        <v>0.80245479388402186</v>
      </c>
      <c r="AW22" s="69">
        <v>0.95603174048410444</v>
      </c>
      <c r="AX22" s="69">
        <v>1.1351069287357534</v>
      </c>
      <c r="AY22" s="69"/>
      <c r="AZ22" s="69">
        <f t="shared" si="38"/>
        <v>0.33265213485173151</v>
      </c>
      <c r="BA22" s="69">
        <f>'RD T1'!E166</f>
        <v>0.48176091877962757</v>
      </c>
      <c r="BB22" s="69">
        <f t="shared" si="39"/>
        <v>0.81441305363135907</v>
      </c>
      <c r="BD22" t="str">
        <f t="shared" si="40"/>
        <v>52 Skilled metal, electrical and electronic trades</v>
      </c>
      <c r="BE22" s="69">
        <v>5.0349448272419366</v>
      </c>
      <c r="BF22" s="69">
        <v>5.2895571547502422</v>
      </c>
      <c r="BG22" s="69">
        <v>5.1434608998164641</v>
      </c>
      <c r="BH22" s="69">
        <v>4.7295843117039942</v>
      </c>
      <c r="BI22" s="69">
        <v>4.4430967573738283</v>
      </c>
      <c r="BJ22" s="69"/>
      <c r="BK22" s="69">
        <f t="shared" si="41"/>
        <v>-0.7003641424426359</v>
      </c>
      <c r="BL22" s="69">
        <f>'RD T1'!E195</f>
        <v>1.5807480012205437</v>
      </c>
      <c r="BM22" s="69">
        <f t="shared" si="42"/>
        <v>0.88038385877790781</v>
      </c>
      <c r="BO22" t="str">
        <f t="shared" si="43"/>
        <v>52 Skilled metal, electrical and electronic trades</v>
      </c>
      <c r="BP22" s="69">
        <v>2.7854049848445315</v>
      </c>
      <c r="BQ22" s="69">
        <v>2.6822047131093822</v>
      </c>
      <c r="BR22" s="69">
        <v>2.5209460544918891</v>
      </c>
      <c r="BS22" s="69">
        <v>2.160736584240976</v>
      </c>
      <c r="BT22" s="69">
        <v>1.6080021749323572</v>
      </c>
      <c r="BU22" s="69"/>
      <c r="BV22" s="69">
        <f t="shared" si="44"/>
        <v>-0.91294387955953193</v>
      </c>
      <c r="BW22" s="69">
        <f>'RD T1'!E224</f>
        <v>0.70480120603842744</v>
      </c>
      <c r="BX22" s="69">
        <f t="shared" si="45"/>
        <v>-0.20814267352110449</v>
      </c>
      <c r="BZ22" t="str">
        <f t="shared" si="46"/>
        <v>52 Skilled metal, electrical and electronic trades</v>
      </c>
      <c r="CA22" s="69">
        <v>1.5965103688690661</v>
      </c>
      <c r="CB22" s="69">
        <v>1.3884446658785814</v>
      </c>
      <c r="CC22" s="69">
        <v>1.2124444196137674</v>
      </c>
      <c r="CD22" s="69">
        <v>1.1785767567955685</v>
      </c>
      <c r="CE22" s="69">
        <v>0.73938738400528858</v>
      </c>
      <c r="CF22" s="69"/>
      <c r="CG22" s="69">
        <f t="shared" si="47"/>
        <v>-0.47305703560847878</v>
      </c>
      <c r="CH22" s="69">
        <f>'RD T1'!E253</f>
        <v>0.3600725549649374</v>
      </c>
      <c r="CI22" s="69">
        <f t="shared" si="48"/>
        <v>-0.11298448064354139</v>
      </c>
      <c r="CK22" t="str">
        <f t="shared" si="49"/>
        <v>52 Skilled metal, electrical and electronic trades</v>
      </c>
      <c r="CL22" s="69">
        <v>0.61133657586975831</v>
      </c>
      <c r="CM22" s="69">
        <v>0.64281699450255669</v>
      </c>
      <c r="CN22" s="69">
        <v>0.49562757661967688</v>
      </c>
      <c r="CO22" s="69">
        <v>0.4377039608251756</v>
      </c>
      <c r="CP22" s="69">
        <v>0.28262086043074947</v>
      </c>
      <c r="CQ22" s="69"/>
      <c r="CR22" s="69">
        <f t="shared" si="50"/>
        <v>-0.21300671618892741</v>
      </c>
      <c r="CS22" s="69">
        <f>'RD T1'!E282</f>
        <v>0.14622726670981043</v>
      </c>
      <c r="CT22" s="69">
        <f t="shared" si="51"/>
        <v>-6.6779449479116987E-2</v>
      </c>
    </row>
    <row r="23" spans="1:98" x14ac:dyDescent="0.2">
      <c r="A23" s="10" t="str">
        <f>name!D19</f>
        <v>53 Skilled construction and building trades</v>
      </c>
      <c r="B23" s="69">
        <v>4.1383301414769204E-3</v>
      </c>
      <c r="C23" s="69">
        <v>2.9885982883368E-3</v>
      </c>
      <c r="D23" s="69">
        <v>1.8801253702721912E-3</v>
      </c>
      <c r="E23" s="69">
        <v>3.4045117159732532E-3</v>
      </c>
      <c r="F23" s="69">
        <v>3.5289386035028507E-3</v>
      </c>
      <c r="G23" s="11"/>
      <c r="H23" s="69">
        <f t="shared" si="26"/>
        <v>1.6488132332306595E-3</v>
      </c>
      <c r="I23" s="69">
        <f>'RD T1'!E51</f>
        <v>1.6930931847166345E-3</v>
      </c>
      <c r="J23" s="69">
        <f t="shared" si="27"/>
        <v>3.3419064179472939E-3</v>
      </c>
      <c r="L23" t="str">
        <f t="shared" si="28"/>
        <v>53 Skilled construction and building trades</v>
      </c>
      <c r="M23" s="69">
        <v>7.7682944100397916E-2</v>
      </c>
      <c r="N23" s="69">
        <v>8.0948836679185801E-2</v>
      </c>
      <c r="O23" s="69">
        <v>5.9736750842029437E-2</v>
      </c>
      <c r="P23" s="69">
        <v>9.693208920471727E-2</v>
      </c>
      <c r="Q23" s="69">
        <v>0.12236221464310258</v>
      </c>
      <c r="R23" s="11"/>
      <c r="S23" s="69">
        <f t="shared" si="29"/>
        <v>6.2625463801073145E-2</v>
      </c>
      <c r="T23" s="69">
        <f>'RD T1'!E80</f>
        <v>5.9619922331110665E-2</v>
      </c>
      <c r="U23" s="69">
        <f t="shared" si="30"/>
        <v>0.1222453861321838</v>
      </c>
      <c r="W23" t="str">
        <f t="shared" si="31"/>
        <v>53 Skilled construction and building trades</v>
      </c>
      <c r="X23" s="69">
        <v>0.29692626092498048</v>
      </c>
      <c r="Y23" s="69">
        <v>0.30726124340462829</v>
      </c>
      <c r="Z23" s="69">
        <v>0.2644493424057982</v>
      </c>
      <c r="AA23" s="69">
        <v>0.35177587234795232</v>
      </c>
      <c r="AB23" s="69">
        <v>0.42924441481730025</v>
      </c>
      <c r="AC23" s="69"/>
      <c r="AD23" s="69">
        <f t="shared" si="32"/>
        <v>0.16479507241150204</v>
      </c>
      <c r="AE23" s="69">
        <f>'RD T1'!E109</f>
        <v>0.20877421641305299</v>
      </c>
      <c r="AF23" s="69">
        <f t="shared" si="33"/>
        <v>0.37356928882455503</v>
      </c>
      <c r="AH23" t="str">
        <f t="shared" si="34"/>
        <v>53 Skilled construction and building trades</v>
      </c>
      <c r="AI23" s="69">
        <v>0.17914825522661024</v>
      </c>
      <c r="AJ23" s="69">
        <v>0.20300036341861466</v>
      </c>
      <c r="AK23" s="69">
        <v>0.17562386805802199</v>
      </c>
      <c r="AL23" s="69">
        <v>0.23101936706920623</v>
      </c>
      <c r="AM23" s="69">
        <v>0.29274297920479381</v>
      </c>
      <c r="AN23" s="69"/>
      <c r="AO23" s="69">
        <f t="shared" si="35"/>
        <v>0.11711911114677181</v>
      </c>
      <c r="AP23" s="69">
        <f>'RD T1'!E138</f>
        <v>0.14556319477963831</v>
      </c>
      <c r="AQ23" s="69">
        <f t="shared" si="36"/>
        <v>0.26268230592641012</v>
      </c>
      <c r="AS23" t="str">
        <f t="shared" si="37"/>
        <v>53 Skilled construction and building trades</v>
      </c>
      <c r="AT23" s="69">
        <v>0.30054117098316374</v>
      </c>
      <c r="AU23" s="69">
        <v>0.31198423073480908</v>
      </c>
      <c r="AV23" s="69">
        <v>0.27502360880278004</v>
      </c>
      <c r="AW23" s="69">
        <v>0.3622897081998106</v>
      </c>
      <c r="AX23" s="69">
        <v>0.41537724912770507</v>
      </c>
      <c r="AY23" s="69"/>
      <c r="AZ23" s="69">
        <f t="shared" si="38"/>
        <v>0.14035364032492503</v>
      </c>
      <c r="BA23" s="69">
        <f>'RD T1'!E167</f>
        <v>0.20932503037239533</v>
      </c>
      <c r="BB23" s="69">
        <f t="shared" si="39"/>
        <v>0.34967867069732039</v>
      </c>
      <c r="BD23" t="str">
        <f t="shared" si="40"/>
        <v>53 Skilled construction and building trades</v>
      </c>
      <c r="BE23" s="69">
        <v>3.7814018125777933</v>
      </c>
      <c r="BF23" s="69">
        <v>3.8015253616200941</v>
      </c>
      <c r="BG23" s="69">
        <v>3.4910182942158285</v>
      </c>
      <c r="BH23" s="69">
        <v>3.2292249994862221</v>
      </c>
      <c r="BI23" s="69">
        <v>2.894782098613311</v>
      </c>
      <c r="BJ23" s="69"/>
      <c r="BK23" s="69">
        <f t="shared" si="41"/>
        <v>-0.5962361956025175</v>
      </c>
      <c r="BL23" s="69">
        <f>'RD T1'!E196</f>
        <v>1.1697205508462027</v>
      </c>
      <c r="BM23" s="69">
        <f t="shared" si="42"/>
        <v>0.57348435524368524</v>
      </c>
      <c r="BO23" t="str">
        <f t="shared" si="43"/>
        <v>53 Skilled construction and building trades</v>
      </c>
      <c r="BP23" s="69">
        <v>3.1760787718323327</v>
      </c>
      <c r="BQ23" s="69">
        <v>3.2264229825814401</v>
      </c>
      <c r="BR23" s="69">
        <v>2.9633072446353261</v>
      </c>
      <c r="BS23" s="69">
        <v>2.9216802809668367</v>
      </c>
      <c r="BT23" s="69">
        <v>2.5267482350456563</v>
      </c>
      <c r="BU23" s="69"/>
      <c r="BV23" s="69">
        <f t="shared" si="44"/>
        <v>-0.43655900958966987</v>
      </c>
      <c r="BW23" s="69">
        <f>'RD T1'!E225</f>
        <v>1.1959485637884983</v>
      </c>
      <c r="BX23" s="69">
        <f t="shared" si="45"/>
        <v>0.75938955419882848</v>
      </c>
      <c r="BZ23" t="str">
        <f t="shared" si="46"/>
        <v>53 Skilled construction and building trades</v>
      </c>
      <c r="CA23" s="69">
        <v>1.8913813691478871</v>
      </c>
      <c r="CB23" s="69">
        <v>1.6403767657603443</v>
      </c>
      <c r="CC23" s="69">
        <v>1.3705045704395862</v>
      </c>
      <c r="CD23" s="69">
        <v>1.4262841297626407</v>
      </c>
      <c r="CE23" s="69">
        <v>1.1352302028321963</v>
      </c>
      <c r="CF23" s="69"/>
      <c r="CG23" s="69">
        <f t="shared" si="47"/>
        <v>-0.23527436760738984</v>
      </c>
      <c r="CH23" s="69">
        <f>'RD T1'!E254</f>
        <v>0.5154730602958415</v>
      </c>
      <c r="CI23" s="69">
        <f t="shared" si="48"/>
        <v>0.28019869268845166</v>
      </c>
      <c r="CK23" t="str">
        <f t="shared" si="49"/>
        <v>53 Skilled construction and building trades</v>
      </c>
      <c r="CL23" s="69">
        <v>0.94950272994579044</v>
      </c>
      <c r="CM23" s="69">
        <v>0.91307947953728907</v>
      </c>
      <c r="CN23" s="69">
        <v>0.65052295708597774</v>
      </c>
      <c r="CO23" s="69">
        <v>0.49965505150359613</v>
      </c>
      <c r="CP23" s="69">
        <v>0.13791535323307522</v>
      </c>
      <c r="CQ23" s="69"/>
      <c r="CR23" s="69">
        <f t="shared" si="50"/>
        <v>-0.51260760385290249</v>
      </c>
      <c r="CS23" s="69">
        <f>'RD T1'!E283</f>
        <v>0.12810754997930826</v>
      </c>
      <c r="CT23" s="69">
        <f t="shared" si="51"/>
        <v>-0.38450005387359421</v>
      </c>
    </row>
    <row r="24" spans="1:98" x14ac:dyDescent="0.2">
      <c r="A24" s="10" t="str">
        <f>name!D20</f>
        <v>54 Textiles, printing and other skilled trades</v>
      </c>
      <c r="B24" s="69">
        <v>2.9101936720006719E-2</v>
      </c>
      <c r="C24" s="69">
        <v>2.1644597564716352E-2</v>
      </c>
      <c r="D24" s="69">
        <v>1.7795891535032624E-2</v>
      </c>
      <c r="E24" s="69">
        <v>2.8425748262861039E-2</v>
      </c>
      <c r="F24" s="69">
        <v>4.0432623339478696E-2</v>
      </c>
      <c r="G24" s="11"/>
      <c r="H24" s="69">
        <f t="shared" si="26"/>
        <v>2.2636731804446072E-2</v>
      </c>
      <c r="I24" s="69">
        <f>'RD T1'!E52</f>
        <v>1.7302290958294581E-2</v>
      </c>
      <c r="J24" s="69">
        <f t="shared" si="27"/>
        <v>3.9939022762740653E-2</v>
      </c>
      <c r="L24" t="str">
        <f t="shared" si="28"/>
        <v>54 Textiles, printing and other skilled trades</v>
      </c>
      <c r="M24" s="69">
        <v>0.18495346442878896</v>
      </c>
      <c r="N24" s="69">
        <v>0.19893198451542962</v>
      </c>
      <c r="O24" s="69">
        <v>0.20224083256533937</v>
      </c>
      <c r="P24" s="69">
        <v>0.30241407471732151</v>
      </c>
      <c r="Q24" s="69">
        <v>0.43000231735313704</v>
      </c>
      <c r="R24" s="11"/>
      <c r="S24" s="69">
        <f t="shared" si="29"/>
        <v>0.22776148478779767</v>
      </c>
      <c r="T24" s="69">
        <f>'RD T1'!E81</f>
        <v>0.20244209160786231</v>
      </c>
      <c r="U24" s="69">
        <f t="shared" si="30"/>
        <v>0.43020357639565998</v>
      </c>
      <c r="W24" t="str">
        <f t="shared" si="31"/>
        <v>54 Textiles, printing and other skilled trades</v>
      </c>
      <c r="X24" s="69">
        <v>0.47201297323409308</v>
      </c>
      <c r="Y24" s="69">
        <v>0.42504115368283246</v>
      </c>
      <c r="Z24" s="69">
        <v>0.4260139557197708</v>
      </c>
      <c r="AA24" s="69">
        <v>0.52506112504502733</v>
      </c>
      <c r="AB24" s="69">
        <v>0.61375028899830553</v>
      </c>
      <c r="AC24" s="69"/>
      <c r="AD24" s="69">
        <f t="shared" si="32"/>
        <v>0.18773633327853473</v>
      </c>
      <c r="AE24" s="69">
        <f>'RD T1'!E110</f>
        <v>0.29873258582530937</v>
      </c>
      <c r="AF24" s="69">
        <f t="shared" si="33"/>
        <v>0.4864689191038441</v>
      </c>
      <c r="AH24" t="str">
        <f t="shared" si="34"/>
        <v>54 Textiles, printing and other skilled trades</v>
      </c>
      <c r="AI24" s="69">
        <v>0.19876514579964549</v>
      </c>
      <c r="AJ24" s="69">
        <v>0.17998092492201909</v>
      </c>
      <c r="AK24" s="69">
        <v>0.1699419878653266</v>
      </c>
      <c r="AL24" s="69">
        <v>0.19395951058703273</v>
      </c>
      <c r="AM24" s="69">
        <v>0.23119170187105728</v>
      </c>
      <c r="AN24" s="69"/>
      <c r="AO24" s="69">
        <f t="shared" si="35"/>
        <v>6.1249714005730677E-2</v>
      </c>
      <c r="AP24" s="69">
        <f>'RD T1'!E139</f>
        <v>0.11472426139436021</v>
      </c>
      <c r="AQ24" s="69">
        <f t="shared" si="36"/>
        <v>0.17597397540009088</v>
      </c>
      <c r="AS24" t="str">
        <f t="shared" si="37"/>
        <v>54 Textiles, printing and other skilled trades</v>
      </c>
      <c r="AT24" s="69">
        <v>0.20727649726063643</v>
      </c>
      <c r="AU24" s="69">
        <v>0.1790355307073942</v>
      </c>
      <c r="AV24" s="69">
        <v>0.16421215961875885</v>
      </c>
      <c r="AW24" s="69">
        <v>0.20258393244569006</v>
      </c>
      <c r="AX24" s="69">
        <v>0.2344232129097433</v>
      </c>
      <c r="AY24" s="69"/>
      <c r="AZ24" s="69">
        <f t="shared" si="38"/>
        <v>7.0211053290984454E-2</v>
      </c>
      <c r="BA24" s="69">
        <f>'RD T1'!E168</f>
        <v>0.10898366402946973</v>
      </c>
      <c r="BB24" s="69">
        <f t="shared" si="39"/>
        <v>0.17919471732045417</v>
      </c>
      <c r="BD24" t="str">
        <f t="shared" si="40"/>
        <v>54 Textiles, printing and other skilled trades</v>
      </c>
      <c r="BE24" s="69">
        <v>1.6590053711359991</v>
      </c>
      <c r="BF24" s="69">
        <v>1.5059291691730479</v>
      </c>
      <c r="BG24" s="69">
        <v>1.5289673025413772</v>
      </c>
      <c r="BH24" s="69">
        <v>1.5482537886757071</v>
      </c>
      <c r="BI24" s="69">
        <v>1.6278220881069141</v>
      </c>
      <c r="BJ24" s="69"/>
      <c r="BK24" s="69">
        <f t="shared" si="41"/>
        <v>9.885478556553684E-2</v>
      </c>
      <c r="BL24" s="69">
        <f>'RD T1'!E197</f>
        <v>0.62030794708186565</v>
      </c>
      <c r="BM24" s="69">
        <f t="shared" si="42"/>
        <v>0.71916273264740249</v>
      </c>
      <c r="BO24" t="str">
        <f t="shared" si="43"/>
        <v>54 Textiles, printing and other skilled trades</v>
      </c>
      <c r="BP24" s="69">
        <v>1.7875451160738023</v>
      </c>
      <c r="BQ24" s="69">
        <v>1.4374630916384634</v>
      </c>
      <c r="BR24" s="69">
        <v>1.5197763024980313</v>
      </c>
      <c r="BS24" s="69">
        <v>1.2262640350209224</v>
      </c>
      <c r="BT24" s="69">
        <v>0.92739855859022235</v>
      </c>
      <c r="BU24" s="69"/>
      <c r="BV24" s="69">
        <f t="shared" si="44"/>
        <v>-0.59237774390780895</v>
      </c>
      <c r="BW24" s="69">
        <f>'RD T1'!E226</f>
        <v>0.44671058889535059</v>
      </c>
      <c r="BX24" s="69">
        <f t="shared" si="45"/>
        <v>-0.14566715501245836</v>
      </c>
      <c r="BZ24" t="str">
        <f t="shared" si="46"/>
        <v>54 Textiles, printing and other skilled trades</v>
      </c>
      <c r="CA24" s="69">
        <v>1.5537798832809464</v>
      </c>
      <c r="CB24" s="69">
        <v>1.2880359653140703</v>
      </c>
      <c r="CC24" s="69">
        <v>1.2338530030378996</v>
      </c>
      <c r="CD24" s="69">
        <v>1.1239366790225325</v>
      </c>
      <c r="CE24" s="69">
        <v>0.78466880993562471</v>
      </c>
      <c r="CF24" s="69"/>
      <c r="CG24" s="69">
        <f t="shared" si="47"/>
        <v>-0.44918419310227486</v>
      </c>
      <c r="CH24" s="69">
        <f>'RD T1'!E255</f>
        <v>0.34034509871038154</v>
      </c>
      <c r="CI24" s="69">
        <f t="shared" si="48"/>
        <v>-0.10883909439189332</v>
      </c>
      <c r="CK24" t="str">
        <f t="shared" si="49"/>
        <v>54 Textiles, printing and other skilled trades</v>
      </c>
      <c r="CL24" s="69">
        <v>0.69904377732242884</v>
      </c>
      <c r="CM24" s="69">
        <v>0.6198943147117929</v>
      </c>
      <c r="CN24" s="69">
        <v>0.50698655803206627</v>
      </c>
      <c r="CO24" s="69">
        <v>0.32587465030877633</v>
      </c>
      <c r="CP24" s="69">
        <v>0.17748743183997306</v>
      </c>
      <c r="CQ24" s="69"/>
      <c r="CR24" s="69">
        <f t="shared" si="50"/>
        <v>-0.32949912619209321</v>
      </c>
      <c r="CS24" s="69">
        <f>'RD T1'!E284</f>
        <v>9.4272808419742088E-2</v>
      </c>
      <c r="CT24" s="69">
        <f t="shared" si="51"/>
        <v>-0.23522631777235112</v>
      </c>
    </row>
    <row r="25" spans="1:98" x14ac:dyDescent="0.2">
      <c r="A25" s="10" t="str">
        <f>name!D21</f>
        <v>61 Caring personal service occupations</v>
      </c>
      <c r="B25" s="69">
        <v>1.3746645275175128E-2</v>
      </c>
      <c r="C25" s="69">
        <v>1.5310187824570293E-2</v>
      </c>
      <c r="D25" s="69">
        <v>1.2474859184363188E-2</v>
      </c>
      <c r="E25" s="69">
        <v>2.1728327202861643E-2</v>
      </c>
      <c r="F25" s="69">
        <v>3.3449387251087224E-2</v>
      </c>
      <c r="G25" s="11"/>
      <c r="H25" s="69">
        <f t="shared" si="26"/>
        <v>2.0974528066724035E-2</v>
      </c>
      <c r="I25" s="69">
        <f>'RD T1'!E53</f>
        <v>1.5019432057699223E-2</v>
      </c>
      <c r="J25" s="69">
        <f t="shared" si="27"/>
        <v>3.5993960124423255E-2</v>
      </c>
      <c r="L25" t="str">
        <f t="shared" si="28"/>
        <v>61 Caring personal service occupations</v>
      </c>
      <c r="M25" s="69">
        <v>0.62808082767625861</v>
      </c>
      <c r="N25" s="69">
        <v>0.80851747805718577</v>
      </c>
      <c r="O25" s="69">
        <v>0.66383986106542547</v>
      </c>
      <c r="P25" s="69">
        <v>1.1101524949861861</v>
      </c>
      <c r="Q25" s="69">
        <v>1.7532658466090547</v>
      </c>
      <c r="R25" s="11"/>
      <c r="S25" s="69">
        <f t="shared" si="29"/>
        <v>1.0894259855436292</v>
      </c>
      <c r="T25" s="69">
        <f>'RD T1'!E82</f>
        <v>0.80896165903410022</v>
      </c>
      <c r="U25" s="69">
        <f t="shared" si="30"/>
        <v>1.8983876445777295</v>
      </c>
      <c r="W25" t="str">
        <f t="shared" si="31"/>
        <v>61 Caring personal service occupations</v>
      </c>
      <c r="X25" s="69">
        <v>2.2208029950916788</v>
      </c>
      <c r="Y25" s="69">
        <v>2.4404714490126911</v>
      </c>
      <c r="Z25" s="69">
        <v>2.1433192396932825</v>
      </c>
      <c r="AA25" s="69">
        <v>2.7155631334718309</v>
      </c>
      <c r="AB25" s="69">
        <v>3.1701753175277538</v>
      </c>
      <c r="AC25" s="69"/>
      <c r="AD25" s="69">
        <f t="shared" si="32"/>
        <v>1.0268560778344713</v>
      </c>
      <c r="AE25" s="69">
        <f>'RD T1'!E111</f>
        <v>1.8574058770770623</v>
      </c>
      <c r="AF25" s="69">
        <f t="shared" si="33"/>
        <v>2.8842619549115334</v>
      </c>
      <c r="AH25" t="str">
        <f t="shared" si="34"/>
        <v>61 Caring personal service occupations</v>
      </c>
      <c r="AI25" s="69">
        <v>2.0419096697371737</v>
      </c>
      <c r="AJ25" s="69">
        <v>1.9488015984239304</v>
      </c>
      <c r="AK25" s="69">
        <v>1.6955823686607163</v>
      </c>
      <c r="AL25" s="69">
        <v>1.906409069600812</v>
      </c>
      <c r="AM25" s="69">
        <v>1.8939709915270804</v>
      </c>
      <c r="AN25" s="69"/>
      <c r="AO25" s="69">
        <f t="shared" si="35"/>
        <v>0.19838862286636405</v>
      </c>
      <c r="AP25" s="69">
        <f>'RD T1'!E140</f>
        <v>1.1215180135100566</v>
      </c>
      <c r="AQ25" s="69">
        <f t="shared" si="36"/>
        <v>1.3199066363764207</v>
      </c>
      <c r="AS25" t="str">
        <f t="shared" si="37"/>
        <v>61 Caring personal service occupations</v>
      </c>
      <c r="AT25" s="69">
        <v>1.0862100346570633</v>
      </c>
      <c r="AU25" s="69">
        <v>1.1230517461553173</v>
      </c>
      <c r="AV25" s="69">
        <v>0.97607694381002508</v>
      </c>
      <c r="AW25" s="69">
        <v>1.1302223775497822</v>
      </c>
      <c r="AX25" s="69">
        <v>1.2058665975071301</v>
      </c>
      <c r="AY25" s="69"/>
      <c r="AZ25" s="69">
        <f t="shared" si="38"/>
        <v>0.22978965369710502</v>
      </c>
      <c r="BA25" s="69">
        <f>'RD T1'!E169</f>
        <v>0.69772215057746223</v>
      </c>
      <c r="BB25" s="69">
        <f t="shared" si="39"/>
        <v>0.92751180427456725</v>
      </c>
      <c r="BD25" t="str">
        <f t="shared" si="40"/>
        <v>61 Caring personal service occupations</v>
      </c>
      <c r="BE25" s="69">
        <v>7.7497847167545482</v>
      </c>
      <c r="BF25" s="69">
        <v>8.2501423285387183</v>
      </c>
      <c r="BG25" s="69">
        <v>8.4470445684552651</v>
      </c>
      <c r="BH25" s="69">
        <v>9.7149322528376008</v>
      </c>
      <c r="BI25" s="69">
        <v>12.333324230867515</v>
      </c>
      <c r="BJ25" s="69"/>
      <c r="BK25" s="69">
        <f t="shared" si="41"/>
        <v>3.8862796624122495</v>
      </c>
      <c r="BL25" s="69">
        <f>'RD T1'!E198</f>
        <v>5.9211778159103519</v>
      </c>
      <c r="BM25" s="69">
        <f t="shared" si="42"/>
        <v>9.8074574783226005</v>
      </c>
      <c r="BO25" t="str">
        <f t="shared" si="43"/>
        <v>61 Caring personal service occupations</v>
      </c>
      <c r="BP25" s="69">
        <v>5.9946169785281951</v>
      </c>
      <c r="BQ25" s="69">
        <v>5.59037397725867</v>
      </c>
      <c r="BR25" s="69">
        <v>5.9637175052515836</v>
      </c>
      <c r="BS25" s="69">
        <v>5.2856177860548312</v>
      </c>
      <c r="BT25" s="69">
        <v>4.19101474096834</v>
      </c>
      <c r="BU25" s="69"/>
      <c r="BV25" s="69">
        <f t="shared" si="44"/>
        <v>-1.7727027642832436</v>
      </c>
      <c r="BW25" s="69">
        <f>'RD T1'!E227</f>
        <v>2.5672808783580514</v>
      </c>
      <c r="BX25" s="69">
        <f t="shared" si="45"/>
        <v>0.79457811407480783</v>
      </c>
      <c r="BZ25" t="str">
        <f t="shared" si="46"/>
        <v>61 Caring personal service occupations</v>
      </c>
      <c r="CA25" s="69">
        <v>1.7718891514718178</v>
      </c>
      <c r="CB25" s="69">
        <v>1.0110331962419039</v>
      </c>
      <c r="CC25" s="69">
        <v>0.83542041920777943</v>
      </c>
      <c r="CD25" s="69">
        <v>0.59602473163871694</v>
      </c>
      <c r="CE25" s="69">
        <v>0.45683205106342212</v>
      </c>
      <c r="CF25" s="69"/>
      <c r="CG25" s="69">
        <f t="shared" si="47"/>
        <v>-0.37858836814435731</v>
      </c>
      <c r="CH25" s="69">
        <f>'RD T1'!E256</f>
        <v>0.18215887259163041</v>
      </c>
      <c r="CI25" s="69">
        <f t="shared" si="48"/>
        <v>-0.1964294955527269</v>
      </c>
      <c r="CK25" t="str">
        <f t="shared" si="49"/>
        <v>61 Caring personal service occupations</v>
      </c>
      <c r="CL25" s="69">
        <v>0.25081010423048994</v>
      </c>
      <c r="CM25" s="69">
        <v>0.24563730269891962</v>
      </c>
      <c r="CN25" s="69">
        <v>0.20070401681982034</v>
      </c>
      <c r="CO25" s="69">
        <v>0.21671971048876087</v>
      </c>
      <c r="CP25" s="69">
        <v>0.17652145872236477</v>
      </c>
      <c r="CQ25" s="69"/>
      <c r="CR25" s="69">
        <f t="shared" si="50"/>
        <v>-2.4182558097455564E-2</v>
      </c>
      <c r="CS25" s="69">
        <f>'RD T1'!E285</f>
        <v>6.1353546039164535E-2</v>
      </c>
      <c r="CT25" s="69">
        <f t="shared" si="51"/>
        <v>3.717098794170897E-2</v>
      </c>
    </row>
    <row r="26" spans="1:98" x14ac:dyDescent="0.2">
      <c r="A26" s="10" t="str">
        <f>name!D22</f>
        <v>62 Leisure, travel and related personal service occupations</v>
      </c>
      <c r="B26" s="69">
        <v>7.5760406680142499E-3</v>
      </c>
      <c r="C26" s="69">
        <v>1.1295572984450669E-2</v>
      </c>
      <c r="D26" s="69">
        <v>1.1534479757191417E-2</v>
      </c>
      <c r="E26" s="69">
        <v>1.843067226267061E-2</v>
      </c>
      <c r="F26" s="69">
        <v>3.0873108633662844E-2</v>
      </c>
      <c r="G26" s="11"/>
      <c r="H26" s="69">
        <f t="shared" si="26"/>
        <v>1.9338628876471427E-2</v>
      </c>
      <c r="I26" s="69">
        <f>'RD T1'!E54</f>
        <v>1.3354806784700777E-2</v>
      </c>
      <c r="J26" s="69">
        <f t="shared" si="27"/>
        <v>3.2693435661172207E-2</v>
      </c>
      <c r="L26" t="str">
        <f t="shared" si="28"/>
        <v>62 Leisure, travel and related personal service occupations</v>
      </c>
      <c r="M26" s="69">
        <v>9.8548408905951304E-2</v>
      </c>
      <c r="N26" s="69">
        <v>0.1398679298375842</v>
      </c>
      <c r="O26" s="69">
        <v>0.10573882218100471</v>
      </c>
      <c r="P26" s="69">
        <v>0.15935941156405861</v>
      </c>
      <c r="Q26" s="69">
        <v>0.25408439046669901</v>
      </c>
      <c r="R26" s="11"/>
      <c r="S26" s="69">
        <f t="shared" si="29"/>
        <v>0.14834556828569428</v>
      </c>
      <c r="T26" s="69">
        <f>'RD T1'!E83</f>
        <v>0.10496286180658057</v>
      </c>
      <c r="U26" s="69">
        <f t="shared" si="30"/>
        <v>0.25330843009227488</v>
      </c>
      <c r="W26" t="str">
        <f t="shared" si="31"/>
        <v>62 Leisure, travel and related personal service occupations</v>
      </c>
      <c r="X26" s="69">
        <v>0.44023702022710259</v>
      </c>
      <c r="Y26" s="69">
        <v>0.59588147968668115</v>
      </c>
      <c r="Z26" s="69">
        <v>0.51512267152933089</v>
      </c>
      <c r="AA26" s="69">
        <v>0.67534153020748311</v>
      </c>
      <c r="AB26" s="69">
        <v>0.93711973920705982</v>
      </c>
      <c r="AC26" s="69"/>
      <c r="AD26" s="69">
        <f t="shared" si="32"/>
        <v>0.42199706767772893</v>
      </c>
      <c r="AE26" s="69">
        <f>'RD T1'!E112</f>
        <v>0.45888165872611192</v>
      </c>
      <c r="AF26" s="69">
        <f t="shared" si="33"/>
        <v>0.88087872640384091</v>
      </c>
      <c r="AH26" t="str">
        <f t="shared" si="34"/>
        <v>62 Leisure, travel and related personal service occupations</v>
      </c>
      <c r="AI26" s="69">
        <v>0.2800888373991387</v>
      </c>
      <c r="AJ26" s="69">
        <v>0.39180901027923865</v>
      </c>
      <c r="AK26" s="69">
        <v>0.33921978472695802</v>
      </c>
      <c r="AL26" s="69">
        <v>0.39977512158459511</v>
      </c>
      <c r="AM26" s="69">
        <v>0.51669242454228692</v>
      </c>
      <c r="AN26" s="69"/>
      <c r="AO26" s="69">
        <f t="shared" si="35"/>
        <v>0.1774726398153289</v>
      </c>
      <c r="AP26" s="69">
        <f>'RD T1'!E141</f>
        <v>0.26869970943717536</v>
      </c>
      <c r="AQ26" s="69">
        <f t="shared" si="36"/>
        <v>0.44617234925250426</v>
      </c>
      <c r="AS26" t="str">
        <f t="shared" si="37"/>
        <v>62 Leisure, travel and related personal service occupations</v>
      </c>
      <c r="AT26" s="69">
        <v>0.33065801802760164</v>
      </c>
      <c r="AU26" s="69">
        <v>0.47503416961859074</v>
      </c>
      <c r="AV26" s="69">
        <v>0.44900744967299416</v>
      </c>
      <c r="AW26" s="69">
        <v>0.53717234679506054</v>
      </c>
      <c r="AX26" s="69">
        <v>0.71109377380822703</v>
      </c>
      <c r="AY26" s="69"/>
      <c r="AZ26" s="69">
        <f t="shared" si="38"/>
        <v>0.26208632413523286</v>
      </c>
      <c r="BA26" s="69">
        <f>'RD T1'!E170</f>
        <v>0.36444114138663597</v>
      </c>
      <c r="BB26" s="69">
        <f t="shared" si="39"/>
        <v>0.62652746552186889</v>
      </c>
      <c r="BD26" t="str">
        <f t="shared" si="40"/>
        <v>62 Leisure, travel and related personal service occupations</v>
      </c>
      <c r="BE26" s="69">
        <v>1.4549166185220197</v>
      </c>
      <c r="BF26" s="69">
        <v>1.6957539352490925</v>
      </c>
      <c r="BG26" s="69">
        <v>1.7023706384550519</v>
      </c>
      <c r="BH26" s="69">
        <v>1.5418987079111797</v>
      </c>
      <c r="BI26" s="69">
        <v>1.3990807377322116</v>
      </c>
      <c r="BJ26" s="69"/>
      <c r="BK26" s="69">
        <f t="shared" si="41"/>
        <v>-0.30328990072284023</v>
      </c>
      <c r="BL26" s="69">
        <f>'RD T1'!E199</f>
        <v>0.68117643821925145</v>
      </c>
      <c r="BM26" s="69">
        <f t="shared" si="42"/>
        <v>0.37788653749641121</v>
      </c>
      <c r="BO26" t="str">
        <f t="shared" si="43"/>
        <v>62 Leisure, travel and related personal service occupations</v>
      </c>
      <c r="BP26" s="69">
        <v>1.5056063383026492</v>
      </c>
      <c r="BQ26" s="69">
        <v>1.6310148136319083</v>
      </c>
      <c r="BR26" s="69">
        <v>1.7721146202221987</v>
      </c>
      <c r="BS26" s="69">
        <v>1.3909431455313916</v>
      </c>
      <c r="BT26" s="69">
        <v>1.075802458495265</v>
      </c>
      <c r="BU26" s="69"/>
      <c r="BV26" s="69">
        <f t="shared" si="44"/>
        <v>-0.69631216172693366</v>
      </c>
      <c r="BW26" s="69">
        <f>'RD T1'!E228</f>
        <v>0.63474571620503506</v>
      </c>
      <c r="BX26" s="69">
        <f t="shared" si="45"/>
        <v>-6.1566445521898605E-2</v>
      </c>
      <c r="BZ26" t="str">
        <f t="shared" si="46"/>
        <v>62 Leisure, travel and related personal service occupations</v>
      </c>
      <c r="CA26" s="69">
        <v>1.0268585051028172</v>
      </c>
      <c r="CB26" s="69">
        <v>1.2389487490296953</v>
      </c>
      <c r="CC26" s="69">
        <v>1.0936357777178209</v>
      </c>
      <c r="CD26" s="69">
        <v>0.97316840696017171</v>
      </c>
      <c r="CE26" s="69">
        <v>0.67228230978280312</v>
      </c>
      <c r="CF26" s="69"/>
      <c r="CG26" s="69">
        <f t="shared" si="47"/>
        <v>-0.42135346793501782</v>
      </c>
      <c r="CH26" s="69">
        <f>'RD T1'!E257</f>
        <v>0.34656697415582866</v>
      </c>
      <c r="CI26" s="69">
        <f t="shared" si="48"/>
        <v>-7.4786493779189167E-2</v>
      </c>
      <c r="CK26" t="str">
        <f t="shared" si="49"/>
        <v>62 Leisure, travel and related personal service occupations</v>
      </c>
      <c r="CL26" s="69">
        <v>0.42472902489662168</v>
      </c>
      <c r="CM26" s="69">
        <v>0.42528698431723877</v>
      </c>
      <c r="CN26" s="69">
        <v>0.34379963266787295</v>
      </c>
      <c r="CO26" s="69">
        <v>0.25727137586605597</v>
      </c>
      <c r="CP26" s="69">
        <v>0.15637497645533902</v>
      </c>
      <c r="CQ26" s="69"/>
      <c r="CR26" s="69">
        <f t="shared" si="50"/>
        <v>-0.18742465621253393</v>
      </c>
      <c r="CS26" s="69">
        <f>'RD T1'!E286</f>
        <v>7.956852422684528E-2</v>
      </c>
      <c r="CT26" s="69">
        <f t="shared" si="51"/>
        <v>-0.10785613198568865</v>
      </c>
    </row>
    <row r="27" spans="1:98" x14ac:dyDescent="0.2">
      <c r="A27" s="10" t="str">
        <f>name!D23</f>
        <v>63 Community and civil enforcement occupations</v>
      </c>
      <c r="B27" s="69">
        <v>4.6771643712277474E-4</v>
      </c>
      <c r="C27" s="69">
        <v>5.443193065440868E-4</v>
      </c>
      <c r="D27" s="69">
        <v>5.1860510663345304E-4</v>
      </c>
      <c r="E27" s="69">
        <v>7.7540831835770207E-4</v>
      </c>
      <c r="F27" s="69">
        <v>1.2269054144510578E-3</v>
      </c>
      <c r="G27" s="11"/>
      <c r="H27" s="69">
        <f t="shared" si="26"/>
        <v>7.0830030781760477E-4</v>
      </c>
      <c r="I27" s="69">
        <f>'RD T1'!E55</f>
        <v>5.5124375772770229E-4</v>
      </c>
      <c r="J27" s="69">
        <f t="shared" si="27"/>
        <v>1.2595440655453071E-3</v>
      </c>
      <c r="L27" t="str">
        <f t="shared" si="28"/>
        <v>63 Community and civil enforcement occupations</v>
      </c>
      <c r="M27" s="69">
        <v>9.4191837869642085E-3</v>
      </c>
      <c r="N27" s="69">
        <v>8.6639218680684936E-3</v>
      </c>
      <c r="O27" s="69">
        <v>9.9054559710370516E-3</v>
      </c>
      <c r="P27" s="69">
        <v>1.1918981202411782E-2</v>
      </c>
      <c r="Q27" s="69">
        <v>1.7979276041680887E-2</v>
      </c>
      <c r="R27" s="11"/>
      <c r="S27" s="69">
        <f t="shared" si="29"/>
        <v>8.0738200706438352E-3</v>
      </c>
      <c r="T27" s="69">
        <f>'RD T1'!E84</f>
        <v>8.1661485174451404E-3</v>
      </c>
      <c r="U27" s="69">
        <f t="shared" si="30"/>
        <v>1.6239968588088974E-2</v>
      </c>
      <c r="W27" t="str">
        <f t="shared" si="31"/>
        <v>63 Community and civil enforcement occupations</v>
      </c>
      <c r="X27" s="69">
        <v>4.6433472993479802E-2</v>
      </c>
      <c r="Y27" s="69">
        <v>4.7900667524064668E-2</v>
      </c>
      <c r="Z27" s="69">
        <v>5.2203781987874461E-2</v>
      </c>
      <c r="AA27" s="69">
        <v>6.4358648383874603E-2</v>
      </c>
      <c r="AB27" s="69">
        <v>8.6385808987721163E-2</v>
      </c>
      <c r="AC27" s="69"/>
      <c r="AD27" s="69">
        <f t="shared" si="32"/>
        <v>3.4182026999846703E-2</v>
      </c>
      <c r="AE27" s="69">
        <f>'RD T1'!E113</f>
        <v>4.6269981276053251E-2</v>
      </c>
      <c r="AF27" s="69">
        <f t="shared" si="33"/>
        <v>8.0452008275899961E-2</v>
      </c>
      <c r="AH27" t="str">
        <f t="shared" si="34"/>
        <v>63 Community and civil enforcement occupations</v>
      </c>
      <c r="AI27" s="69">
        <v>1.360439185155073E-2</v>
      </c>
      <c r="AJ27" s="69">
        <v>1.3060347177119597E-2</v>
      </c>
      <c r="AK27" s="69">
        <v>1.6596174038490261E-2</v>
      </c>
      <c r="AL27" s="69">
        <v>1.7101137898740286E-2</v>
      </c>
      <c r="AM27" s="69">
        <v>2.2966409615522657E-2</v>
      </c>
      <c r="AN27" s="69"/>
      <c r="AO27" s="69">
        <f t="shared" si="35"/>
        <v>6.370235577032396E-3</v>
      </c>
      <c r="AP27" s="69">
        <f>'RD T1'!E142</f>
        <v>1.1581569864907963E-2</v>
      </c>
      <c r="AQ27" s="69">
        <f t="shared" si="36"/>
        <v>1.7951805441940361E-2</v>
      </c>
      <c r="AS27" t="str">
        <f t="shared" si="37"/>
        <v>63 Community and civil enforcement occupations</v>
      </c>
      <c r="AT27" s="69">
        <v>1.2892526299721796E-2</v>
      </c>
      <c r="AU27" s="69">
        <v>1.1334605374659674E-2</v>
      </c>
      <c r="AV27" s="69">
        <v>1.3102846727768607E-2</v>
      </c>
      <c r="AW27" s="69">
        <v>1.2353713221697201E-2</v>
      </c>
      <c r="AX27" s="69">
        <v>1.4255886566415906E-2</v>
      </c>
      <c r="AY27" s="69"/>
      <c r="AZ27" s="69">
        <f t="shared" si="38"/>
        <v>1.153039838647299E-3</v>
      </c>
      <c r="BA27" s="69">
        <f>'RD T1'!E171</f>
        <v>7.944247860646278E-3</v>
      </c>
      <c r="BB27" s="69">
        <f t="shared" si="39"/>
        <v>9.0972876992935769E-3</v>
      </c>
      <c r="BD27" t="str">
        <f t="shared" si="40"/>
        <v>63 Community and civil enforcement occupations</v>
      </c>
      <c r="BE27" s="69">
        <v>5.6812378878677468E-2</v>
      </c>
      <c r="BF27" s="69">
        <v>4.1408745740479397E-2</v>
      </c>
      <c r="BG27" s="69">
        <v>6.314877466160336E-2</v>
      </c>
      <c r="BH27" s="69">
        <v>4.0493476096316428E-2</v>
      </c>
      <c r="BI27" s="69">
        <v>4.6259959938873871E-2</v>
      </c>
      <c r="BJ27" s="69"/>
      <c r="BK27" s="69">
        <f t="shared" si="41"/>
        <v>-1.6888814722729489E-2</v>
      </c>
      <c r="BL27" s="69">
        <f>'RD T1'!E200</f>
        <v>1.5690282444337886E-2</v>
      </c>
      <c r="BM27" s="69">
        <f t="shared" si="42"/>
        <v>-1.1985322783916036E-3</v>
      </c>
      <c r="BO27" t="str">
        <f t="shared" si="43"/>
        <v>63 Community and civil enforcement occupations</v>
      </c>
      <c r="BP27" s="69">
        <v>7.4903026337350395E-2</v>
      </c>
      <c r="BQ27" s="69">
        <v>6.1685100812072464E-2</v>
      </c>
      <c r="BR27" s="69">
        <v>8.7255358441035311E-2</v>
      </c>
      <c r="BS27" s="69">
        <v>6.022329239714512E-2</v>
      </c>
      <c r="BT27" s="69">
        <v>5.3864295208333704E-2</v>
      </c>
      <c r="BU27" s="69"/>
      <c r="BV27" s="69">
        <f t="shared" si="44"/>
        <v>-3.3391063232701607E-2</v>
      </c>
      <c r="BW27" s="69">
        <f>'RD T1'!E229</f>
        <v>2.5273999005353646E-2</v>
      </c>
      <c r="BX27" s="69">
        <f t="shared" si="45"/>
        <v>-8.1170642273479601E-3</v>
      </c>
      <c r="BZ27" t="str">
        <f t="shared" si="46"/>
        <v>63 Community and civil enforcement occupations</v>
      </c>
      <c r="CA27" s="69">
        <v>6.7391525979722325E-2</v>
      </c>
      <c r="CB27" s="69">
        <v>5.8709721782499037E-2</v>
      </c>
      <c r="CC27" s="69">
        <v>7.2810362714040733E-2</v>
      </c>
      <c r="CD27" s="69">
        <v>5.9934478830403891E-2</v>
      </c>
      <c r="CE27" s="69">
        <v>4.8650919234661694E-2</v>
      </c>
      <c r="CF27" s="69"/>
      <c r="CG27" s="69">
        <f t="shared" si="47"/>
        <v>-2.4159443479379039E-2</v>
      </c>
      <c r="CH27" s="69">
        <f>'RD T1'!E258</f>
        <v>2.1995029232216596E-2</v>
      </c>
      <c r="CI27" s="69">
        <f t="shared" si="48"/>
        <v>-2.1644142471624432E-3</v>
      </c>
      <c r="CK27" t="str">
        <f t="shared" si="49"/>
        <v>63 Community and civil enforcement occupations</v>
      </c>
      <c r="CL27" s="69">
        <v>2.1207876482836653E-2</v>
      </c>
      <c r="CM27" s="69">
        <v>1.601884296964165E-2</v>
      </c>
      <c r="CN27" s="69">
        <v>1.8951936333810093E-2</v>
      </c>
      <c r="CO27" s="69">
        <v>1.0281696177021975E-2</v>
      </c>
      <c r="CP27" s="69">
        <v>6.7946747647831965E-3</v>
      </c>
      <c r="CQ27" s="69"/>
      <c r="CR27" s="69">
        <f t="shared" si="50"/>
        <v>-1.2157261569026898E-2</v>
      </c>
      <c r="CS27" s="69">
        <f>'RD T1'!E287</f>
        <v>2.814586509038828E-3</v>
      </c>
      <c r="CT27" s="69">
        <f t="shared" si="51"/>
        <v>-9.34267505998807E-3</v>
      </c>
    </row>
    <row r="28" spans="1:98" x14ac:dyDescent="0.2">
      <c r="A28" s="10" t="str">
        <f>name!D24</f>
        <v>71 Sales occupations</v>
      </c>
      <c r="B28" s="69">
        <v>3.9226740785874896E-2</v>
      </c>
      <c r="C28" s="69">
        <v>4.0614287539872389E-2</v>
      </c>
      <c r="D28" s="69">
        <v>3.5288424681446842E-2</v>
      </c>
      <c r="E28" s="69">
        <v>4.913093553471546E-2</v>
      </c>
      <c r="F28" s="69">
        <v>6.4047359226219486E-2</v>
      </c>
      <c r="G28" s="11"/>
      <c r="H28" s="69">
        <f t="shared" si="26"/>
        <v>2.8758934544772644E-2</v>
      </c>
      <c r="I28" s="69">
        <f>'RD T1'!E56</f>
        <v>2.732539737407693E-2</v>
      </c>
      <c r="J28" s="69">
        <f t="shared" si="27"/>
        <v>5.6084331918849574E-2</v>
      </c>
      <c r="L28" t="str">
        <f t="shared" si="28"/>
        <v>71 Sales occupations</v>
      </c>
      <c r="M28" s="69">
        <v>0.46667769930473713</v>
      </c>
      <c r="N28" s="69">
        <v>0.56297917622568439</v>
      </c>
      <c r="O28" s="69">
        <v>0.48029520388478458</v>
      </c>
      <c r="P28" s="69">
        <v>0.70351626568305403</v>
      </c>
      <c r="Q28" s="69">
        <v>1.0290932170103595</v>
      </c>
      <c r="R28" s="11"/>
      <c r="S28" s="69">
        <f t="shared" si="29"/>
        <v>0.54879801312557497</v>
      </c>
      <c r="T28" s="69">
        <f>'RD T1'!E85</f>
        <v>0.42147608880203291</v>
      </c>
      <c r="U28" s="69">
        <f t="shared" si="30"/>
        <v>0.97027410192760788</v>
      </c>
      <c r="W28" t="str">
        <f t="shared" si="31"/>
        <v>71 Sales occupations</v>
      </c>
      <c r="X28" s="69">
        <v>1.8807182525942521</v>
      </c>
      <c r="Y28" s="69">
        <v>2.1350341205554395</v>
      </c>
      <c r="Z28" s="69">
        <v>2.0368565470171855</v>
      </c>
      <c r="AA28" s="69">
        <v>2.3686903498854179</v>
      </c>
      <c r="AB28" s="69">
        <v>2.9761284545391016</v>
      </c>
      <c r="AC28" s="69"/>
      <c r="AD28" s="69">
        <f t="shared" si="32"/>
        <v>0.93927190752191603</v>
      </c>
      <c r="AE28" s="69">
        <f>'RD T1'!E114</f>
        <v>1.4001975931695272</v>
      </c>
      <c r="AF28" s="69">
        <f t="shared" si="33"/>
        <v>2.3394695006914432</v>
      </c>
      <c r="AH28" t="str">
        <f t="shared" si="34"/>
        <v>71 Sales occupations</v>
      </c>
      <c r="AI28" s="69">
        <v>0.68436207291440221</v>
      </c>
      <c r="AJ28" s="69">
        <v>0.69725786187294769</v>
      </c>
      <c r="AK28" s="69">
        <v>0.67283621593935761</v>
      </c>
      <c r="AL28" s="69">
        <v>0.74325403158930003</v>
      </c>
      <c r="AM28" s="69">
        <v>0.87546578983967516</v>
      </c>
      <c r="AN28" s="69"/>
      <c r="AO28" s="69">
        <f t="shared" si="35"/>
        <v>0.20262957390031755</v>
      </c>
      <c r="AP28" s="69">
        <f>'RD T1'!E143</f>
        <v>0.4380078270394524</v>
      </c>
      <c r="AQ28" s="69">
        <f t="shared" si="36"/>
        <v>0.64063740093976995</v>
      </c>
      <c r="AS28" t="str">
        <f t="shared" si="37"/>
        <v>71 Sales occupations</v>
      </c>
      <c r="AT28" s="69">
        <v>0.55391529420878816</v>
      </c>
      <c r="AU28" s="69">
        <v>0.58465916000006035</v>
      </c>
      <c r="AV28" s="69">
        <v>0.53033324791479486</v>
      </c>
      <c r="AW28" s="69">
        <v>0.55701081196662572</v>
      </c>
      <c r="AX28" s="69">
        <v>0.64713751244248641</v>
      </c>
      <c r="AY28" s="69"/>
      <c r="AZ28" s="69">
        <f t="shared" si="38"/>
        <v>0.11680426452769155</v>
      </c>
      <c r="BA28" s="69">
        <f>'RD T1'!E172</f>
        <v>0.28129581444418372</v>
      </c>
      <c r="BB28" s="69">
        <f t="shared" si="39"/>
        <v>0.39810007897187527</v>
      </c>
      <c r="BD28" t="str">
        <f t="shared" si="40"/>
        <v>71 Sales occupations</v>
      </c>
      <c r="BE28" s="69">
        <v>4.8235430011087042</v>
      </c>
      <c r="BF28" s="69">
        <v>5.1294441427658315</v>
      </c>
      <c r="BG28" s="69">
        <v>5.3878224743145049</v>
      </c>
      <c r="BH28" s="69">
        <v>5.1171768109966509</v>
      </c>
      <c r="BI28" s="69">
        <v>5.4933349964022504</v>
      </c>
      <c r="BJ28" s="69"/>
      <c r="BK28" s="69">
        <f t="shared" si="41"/>
        <v>0.10551252208774553</v>
      </c>
      <c r="BL28" s="69">
        <f>'RD T1'!E201</f>
        <v>2.4025060666674096</v>
      </c>
      <c r="BM28" s="69">
        <f t="shared" si="42"/>
        <v>2.5080185887551552</v>
      </c>
      <c r="BO28" t="str">
        <f t="shared" si="43"/>
        <v>71 Sales occupations</v>
      </c>
      <c r="BP28" s="69">
        <v>4.9393849962247156</v>
      </c>
      <c r="BQ28" s="69">
        <v>4.6525414476273523</v>
      </c>
      <c r="BR28" s="69">
        <v>5.0205721613000707</v>
      </c>
      <c r="BS28" s="69">
        <v>3.9780871052157658</v>
      </c>
      <c r="BT28" s="69">
        <v>3.0079912999930425</v>
      </c>
      <c r="BU28" s="69"/>
      <c r="BV28" s="69">
        <f t="shared" si="44"/>
        <v>-2.0125808613070282</v>
      </c>
      <c r="BW28" s="69">
        <f>'RD T1'!E230</f>
        <v>1.7743677523840169</v>
      </c>
      <c r="BX28" s="69">
        <f t="shared" si="45"/>
        <v>-0.23821310892301129</v>
      </c>
      <c r="BZ28" t="str">
        <f t="shared" si="46"/>
        <v>71 Sales occupations</v>
      </c>
      <c r="CA28" s="69">
        <v>3.5907238428703234</v>
      </c>
      <c r="CB28" s="69">
        <v>3.5159992729113458</v>
      </c>
      <c r="CC28" s="69">
        <v>2.9717059916977626</v>
      </c>
      <c r="CD28" s="69">
        <v>2.2999510042402465</v>
      </c>
      <c r="CE28" s="69">
        <v>1.0472598593079838</v>
      </c>
      <c r="CF28" s="69"/>
      <c r="CG28" s="69">
        <f t="shared" si="47"/>
        <v>-1.9244461323897788</v>
      </c>
      <c r="CH28" s="69">
        <f>'RD T1'!E259</f>
        <v>0.66067313272853001</v>
      </c>
      <c r="CI28" s="69">
        <f t="shared" si="48"/>
        <v>-1.2637729996612488</v>
      </c>
      <c r="CK28" t="str">
        <f t="shared" si="49"/>
        <v>71 Sales occupations</v>
      </c>
      <c r="CL28" s="69">
        <v>1.6718561371374403</v>
      </c>
      <c r="CM28" s="69">
        <v>1.5688867770740433</v>
      </c>
      <c r="CN28" s="69">
        <v>1.1584402767541893</v>
      </c>
      <c r="CO28" s="69">
        <v>0.8191213620463037</v>
      </c>
      <c r="CP28" s="69">
        <v>0.47897467583637043</v>
      </c>
      <c r="CQ28" s="69"/>
      <c r="CR28" s="69">
        <f t="shared" si="50"/>
        <v>-0.67946560091781882</v>
      </c>
      <c r="CS28" s="69">
        <f>'RD T1'!E288</f>
        <v>0.21543125631622267</v>
      </c>
      <c r="CT28" s="69">
        <f t="shared" si="51"/>
        <v>-0.46403434460159615</v>
      </c>
    </row>
    <row r="29" spans="1:98" x14ac:dyDescent="0.2">
      <c r="A29" s="10" t="str">
        <f>name!D25</f>
        <v>72 Customer service occupations</v>
      </c>
      <c r="B29" s="69">
        <v>1.5586255002321114E-2</v>
      </c>
      <c r="C29" s="69">
        <v>1.664471674667542E-2</v>
      </c>
      <c r="D29" s="69">
        <v>1.5908554129466082E-2</v>
      </c>
      <c r="E29" s="69">
        <v>3.1750546304621582E-2</v>
      </c>
      <c r="F29" s="69">
        <v>4.9102010404586373E-2</v>
      </c>
      <c r="G29" s="11"/>
      <c r="H29" s="69">
        <f>F29-D29</f>
        <v>3.3193456275120291E-2</v>
      </c>
      <c r="I29" s="69">
        <f>'RD T1'!E57</f>
        <v>1.7122426944493761E-2</v>
      </c>
      <c r="J29" s="69">
        <f t="shared" si="27"/>
        <v>5.0315883219614055E-2</v>
      </c>
      <c r="L29" t="str">
        <f t="shared" si="28"/>
        <v>72 Customer service occupations</v>
      </c>
      <c r="M29" s="69">
        <v>0.14409595267689607</v>
      </c>
      <c r="N29" s="69">
        <v>0.17479815068959328</v>
      </c>
      <c r="O29" s="69">
        <v>0.16329656644870708</v>
      </c>
      <c r="P29" s="69">
        <v>0.31704634112865981</v>
      </c>
      <c r="Q29" s="69">
        <v>0.49287328178156453</v>
      </c>
      <c r="R29" s="11"/>
      <c r="S29" s="69">
        <f t="shared" si="29"/>
        <v>0.32957671533285748</v>
      </c>
      <c r="T29" s="69">
        <f>'RD T1'!E86</f>
        <v>0.18534809549344736</v>
      </c>
      <c r="U29" s="69">
        <f t="shared" si="30"/>
        <v>0.51492481082630481</v>
      </c>
      <c r="W29" t="str">
        <f t="shared" si="31"/>
        <v>72 Customer service occupations</v>
      </c>
      <c r="X29" s="69">
        <v>0.64694811720832879</v>
      </c>
      <c r="Y29" s="69">
        <v>0.73257452672259737</v>
      </c>
      <c r="Z29" s="69">
        <v>0.77058646805203701</v>
      </c>
      <c r="AA29" s="69">
        <v>1.1552273504780799</v>
      </c>
      <c r="AB29" s="69">
        <v>1.5323495560585225</v>
      </c>
      <c r="AC29" s="69"/>
      <c r="AD29" s="69">
        <f t="shared" si="32"/>
        <v>0.76176308800648551</v>
      </c>
      <c r="AE29" s="69">
        <f>'RD T1'!E115</f>
        <v>0.63173300710951086</v>
      </c>
      <c r="AF29" s="69">
        <f t="shared" si="33"/>
        <v>1.3934960951159963</v>
      </c>
      <c r="AH29" t="str">
        <f t="shared" si="34"/>
        <v>72 Customer service occupations</v>
      </c>
      <c r="AI29" s="69">
        <v>0.20438305660643938</v>
      </c>
      <c r="AJ29" s="69">
        <v>0.23775552967367877</v>
      </c>
      <c r="AK29" s="69">
        <v>0.24691075535694021</v>
      </c>
      <c r="AL29" s="69">
        <v>0.37513082867931674</v>
      </c>
      <c r="AM29" s="69">
        <v>0.50042320190496969</v>
      </c>
      <c r="AN29" s="69"/>
      <c r="AO29" s="69">
        <f t="shared" si="35"/>
        <v>0.25351244654802951</v>
      </c>
      <c r="AP29" s="69">
        <f>'RD T1'!E144</f>
        <v>0.21632925330684952</v>
      </c>
      <c r="AQ29" s="69">
        <f t="shared" si="36"/>
        <v>0.469841699854879</v>
      </c>
      <c r="AS29" t="str">
        <f t="shared" si="37"/>
        <v>72 Customer service occupations</v>
      </c>
      <c r="AT29" s="69">
        <v>0.29161656896414623</v>
      </c>
      <c r="AU29" s="69">
        <v>0.32988269161255479</v>
      </c>
      <c r="AV29" s="69">
        <v>0.33734537782307522</v>
      </c>
      <c r="AW29" s="69">
        <v>0.49030589662852192</v>
      </c>
      <c r="AX29" s="69">
        <v>0.6026316213642352</v>
      </c>
      <c r="AY29" s="69"/>
      <c r="AZ29" s="69">
        <f t="shared" si="38"/>
        <v>0.26528624354115998</v>
      </c>
      <c r="BA29" s="69">
        <f>'RD T1'!E173</f>
        <v>0.24125871152906797</v>
      </c>
      <c r="BB29" s="69">
        <f t="shared" si="39"/>
        <v>0.5065449550702279</v>
      </c>
      <c r="BD29" t="str">
        <f t="shared" si="40"/>
        <v>72 Customer service occupations</v>
      </c>
      <c r="BE29" s="69">
        <v>1.2202806396244581</v>
      </c>
      <c r="BF29" s="69">
        <v>1.2839664662305506</v>
      </c>
      <c r="BG29" s="69">
        <v>1.4943337367858633</v>
      </c>
      <c r="BH29" s="69">
        <v>1.8547623996023552</v>
      </c>
      <c r="BI29" s="69">
        <v>2.2403069054288403</v>
      </c>
      <c r="BJ29" s="69"/>
      <c r="BK29" s="69">
        <f t="shared" si="41"/>
        <v>0.74597316864297691</v>
      </c>
      <c r="BL29" s="69">
        <f>'RD T1'!E202</f>
        <v>0.81296829942560533</v>
      </c>
      <c r="BM29" s="69">
        <f t="shared" si="42"/>
        <v>1.5589414680685822</v>
      </c>
      <c r="BO29" t="str">
        <f t="shared" si="43"/>
        <v>72 Customer service occupations</v>
      </c>
      <c r="BP29" s="69">
        <v>1.1229976786967095</v>
      </c>
      <c r="BQ29" s="69">
        <v>1.1681920229797054</v>
      </c>
      <c r="BR29" s="69">
        <v>1.3549906216443786</v>
      </c>
      <c r="BS29" s="69">
        <v>1.4916721626995466</v>
      </c>
      <c r="BT29" s="69">
        <v>1.3823334233223012</v>
      </c>
      <c r="BU29" s="69"/>
      <c r="BV29" s="69">
        <f t="shared" si="44"/>
        <v>2.734280167792269E-2</v>
      </c>
      <c r="BW29" s="69">
        <f>'RD T1'!E231</f>
        <v>0.67045912496911053</v>
      </c>
      <c r="BX29" s="69">
        <f t="shared" si="45"/>
        <v>0.69780192664703322</v>
      </c>
      <c r="BZ29" t="str">
        <f t="shared" si="46"/>
        <v>72 Customer service occupations</v>
      </c>
      <c r="CA29" s="69">
        <v>0.68783414435879531</v>
      </c>
      <c r="CB29" s="69">
        <v>0.66258178772044274</v>
      </c>
      <c r="CC29" s="69">
        <v>0.6662194774880944</v>
      </c>
      <c r="CD29" s="69">
        <v>0.77919594540075721</v>
      </c>
      <c r="CE29" s="69">
        <v>0.7743626039397884</v>
      </c>
      <c r="CF29" s="69"/>
      <c r="CG29" s="69">
        <f t="shared" si="47"/>
        <v>0.10814312645169399</v>
      </c>
      <c r="CH29" s="69">
        <f>'RD T1'!E260</f>
        <v>0.24199938244655625</v>
      </c>
      <c r="CI29" s="69">
        <f t="shared" si="48"/>
        <v>0.35014250889825027</v>
      </c>
      <c r="CK29" t="str">
        <f t="shared" si="49"/>
        <v>72 Customer service occupations</v>
      </c>
      <c r="CL29" s="69">
        <v>0.19553760066551865</v>
      </c>
      <c r="CM29" s="69">
        <v>0.25898401510575447</v>
      </c>
      <c r="CN29" s="69">
        <v>0.2208876445093077</v>
      </c>
      <c r="CO29" s="69">
        <v>0.29067546138277839</v>
      </c>
      <c r="CP29" s="69">
        <v>0.26454768274254753</v>
      </c>
      <c r="CQ29" s="69"/>
      <c r="CR29" s="69">
        <f t="shared" si="50"/>
        <v>4.3660038233239828E-2</v>
      </c>
      <c r="CS29" s="69">
        <f>'RD T1'!E289</f>
        <v>9.7947796658172923E-2</v>
      </c>
      <c r="CT29" s="69">
        <f t="shared" si="51"/>
        <v>0.14160783489141276</v>
      </c>
    </row>
    <row r="30" spans="1:98" x14ac:dyDescent="0.2">
      <c r="A30" s="10" t="str">
        <f>name!D26</f>
        <v>81 Process, plant and machine operatives</v>
      </c>
      <c r="B30" s="69">
        <v>1.9352472644644226E-2</v>
      </c>
      <c r="C30" s="69">
        <v>2.1031843986588146E-2</v>
      </c>
      <c r="D30" s="69">
        <v>1.4561414001491135E-2</v>
      </c>
      <c r="E30" s="69">
        <v>3.1780154837374751E-2</v>
      </c>
      <c r="F30" s="69">
        <v>6.6205191216414661E-2</v>
      </c>
      <c r="G30" s="11"/>
      <c r="H30" s="69">
        <f t="shared" si="26"/>
        <v>5.1643777214923525E-2</v>
      </c>
      <c r="I30" s="69">
        <f>'RD T1'!E58</f>
        <v>2.4653301296686431E-2</v>
      </c>
      <c r="J30" s="69">
        <f t="shared" si="27"/>
        <v>7.6297078511609953E-2</v>
      </c>
      <c r="L30" t="str">
        <f t="shared" si="28"/>
        <v>81 Process, plant and machine operatives</v>
      </c>
      <c r="M30" s="69">
        <v>0.14506226413231546</v>
      </c>
      <c r="N30" s="69">
        <v>0.18483311368810457</v>
      </c>
      <c r="O30" s="69">
        <v>0.14468644318308391</v>
      </c>
      <c r="P30" s="69">
        <v>0.29500839657664513</v>
      </c>
      <c r="Q30" s="69">
        <v>0.49850895975727205</v>
      </c>
      <c r="R30" s="11"/>
      <c r="S30" s="69">
        <f t="shared" si="29"/>
        <v>0.35382251657418817</v>
      </c>
      <c r="T30" s="69">
        <f>'RD T1'!E87</f>
        <v>0.19641539289790591</v>
      </c>
      <c r="U30" s="69">
        <f t="shared" si="30"/>
        <v>0.55023790947209406</v>
      </c>
      <c r="W30" t="str">
        <f t="shared" si="31"/>
        <v>81 Process, plant and machine operatives</v>
      </c>
      <c r="X30" s="69">
        <v>0.37917345177643291</v>
      </c>
      <c r="Y30" s="69">
        <v>0.39201250829447626</v>
      </c>
      <c r="Z30" s="69">
        <v>0.34696508463082859</v>
      </c>
      <c r="AA30" s="69">
        <v>0.60018884630719227</v>
      </c>
      <c r="AB30" s="69">
        <v>0.9630436677151365</v>
      </c>
      <c r="AC30" s="69"/>
      <c r="AD30" s="69">
        <f t="shared" si="32"/>
        <v>0.61607858308430785</v>
      </c>
      <c r="AE30" s="69">
        <f>'RD T1'!E116</f>
        <v>0.37982019307028064</v>
      </c>
      <c r="AF30" s="69">
        <f t="shared" si="33"/>
        <v>0.99589877615458855</v>
      </c>
      <c r="AH30" t="str">
        <f t="shared" si="34"/>
        <v>81 Process, plant and machine operatives</v>
      </c>
      <c r="AI30" s="69">
        <v>0.17114542216458253</v>
      </c>
      <c r="AJ30" s="69">
        <v>0.18052527333251936</v>
      </c>
      <c r="AK30" s="69">
        <v>0.16557537023537247</v>
      </c>
      <c r="AL30" s="69">
        <v>0.2702340292858314</v>
      </c>
      <c r="AM30" s="69">
        <v>0.38268693519102914</v>
      </c>
      <c r="AN30" s="69"/>
      <c r="AO30" s="69">
        <f t="shared" si="35"/>
        <v>0.21711156495565667</v>
      </c>
      <c r="AP30" s="69">
        <f>'RD T1'!E145</f>
        <v>0.14974354887559918</v>
      </c>
      <c r="AQ30" s="69">
        <f t="shared" si="36"/>
        <v>0.36685511383125585</v>
      </c>
      <c r="AS30" t="str">
        <f t="shared" si="37"/>
        <v>81 Process, plant and machine operatives</v>
      </c>
      <c r="AT30" s="69">
        <v>0.37396538545010555</v>
      </c>
      <c r="AU30" s="69">
        <v>0.38619989901954793</v>
      </c>
      <c r="AV30" s="69">
        <v>0.35931379671296693</v>
      </c>
      <c r="AW30" s="69">
        <v>0.561944042445229</v>
      </c>
      <c r="AX30" s="69">
        <v>0.75238325075197166</v>
      </c>
      <c r="AY30" s="69"/>
      <c r="AZ30" s="69">
        <f t="shared" si="38"/>
        <v>0.39306945403900473</v>
      </c>
      <c r="BA30" s="69">
        <f>'RD T1'!E174</f>
        <v>0.30509758514977597</v>
      </c>
      <c r="BB30" s="69">
        <f t="shared" si="39"/>
        <v>0.69816703918878065</v>
      </c>
      <c r="BD30" t="str">
        <f t="shared" si="40"/>
        <v>81 Process, plant and machine operatives</v>
      </c>
      <c r="BE30" s="69">
        <v>2.7867440277635804</v>
      </c>
      <c r="BF30" s="69">
        <v>2.9980606133671932</v>
      </c>
      <c r="BG30" s="69">
        <v>3.0271237966044109</v>
      </c>
      <c r="BH30" s="69">
        <v>3.7854447931102602</v>
      </c>
      <c r="BI30" s="69">
        <v>4.3665507354808044</v>
      </c>
      <c r="BJ30" s="69"/>
      <c r="BK30" s="69">
        <f t="shared" si="41"/>
        <v>1.3394269388763935</v>
      </c>
      <c r="BL30" s="69">
        <f>'RD T1'!E203</f>
        <v>1.427657477938991</v>
      </c>
      <c r="BM30" s="69">
        <f t="shared" si="42"/>
        <v>2.7670844168153845</v>
      </c>
      <c r="BO30" t="str">
        <f t="shared" si="43"/>
        <v>81 Process, plant and machine operatives</v>
      </c>
      <c r="BP30" s="69">
        <v>3.5201859021769444</v>
      </c>
      <c r="BQ30" s="69">
        <v>3.5033781220954374</v>
      </c>
      <c r="BR30" s="69">
        <v>3.553455508520174</v>
      </c>
      <c r="BS30" s="69">
        <v>4.1248454673378223</v>
      </c>
      <c r="BT30" s="69">
        <v>3.6711478329652527</v>
      </c>
      <c r="BU30" s="69"/>
      <c r="BV30" s="69">
        <f t="shared" si="44"/>
        <v>0.11769232444507871</v>
      </c>
      <c r="BW30" s="69">
        <f>'RD T1'!E232</f>
        <v>1.5782281184603302</v>
      </c>
      <c r="BX30" s="69">
        <f t="shared" si="45"/>
        <v>1.6959204429054089</v>
      </c>
      <c r="BZ30" t="str">
        <f t="shared" si="46"/>
        <v>81 Process, plant and machine operatives</v>
      </c>
      <c r="CA30" s="69">
        <v>3.3709834354497756</v>
      </c>
      <c r="CB30" s="69">
        <v>3.0383198344747271</v>
      </c>
      <c r="CC30" s="69">
        <v>2.6288509410930141</v>
      </c>
      <c r="CD30" s="69">
        <v>2.9553005935249685</v>
      </c>
      <c r="CE30" s="69">
        <v>1.4910743951845804</v>
      </c>
      <c r="CF30" s="69"/>
      <c r="CG30" s="69">
        <f t="shared" si="47"/>
        <v>-1.1377765459084337</v>
      </c>
      <c r="CH30" s="69">
        <f>'RD T1'!E261</f>
        <v>0.85198879122572457</v>
      </c>
      <c r="CI30" s="69">
        <f t="shared" si="48"/>
        <v>-0.28578775468270912</v>
      </c>
      <c r="CK30" t="str">
        <f t="shared" si="49"/>
        <v>81 Process, plant and machine operatives</v>
      </c>
      <c r="CL30" s="69">
        <v>1.6636868127888642</v>
      </c>
      <c r="CM30" s="69">
        <v>1.4276687895694424</v>
      </c>
      <c r="CN30" s="69">
        <v>1.0893693726845071</v>
      </c>
      <c r="CO30" s="69">
        <v>0.58405056942568689</v>
      </c>
      <c r="CP30" s="69">
        <v>0.17757563203634558</v>
      </c>
      <c r="CQ30" s="69"/>
      <c r="CR30" s="69">
        <f t="shared" si="50"/>
        <v>-0.91179374064816154</v>
      </c>
      <c r="CS30" s="69">
        <f>'RD T1'!E290</f>
        <v>0.14057219458070885</v>
      </c>
      <c r="CT30" s="69">
        <f t="shared" si="51"/>
        <v>-0.77122154606745275</v>
      </c>
    </row>
    <row r="31" spans="1:98" x14ac:dyDescent="0.2">
      <c r="A31" s="10" t="str">
        <f>name!D27</f>
        <v>82 Transport and mobile machine drivers and operatives</v>
      </c>
      <c r="B31" s="69">
        <v>1.9210327447960477E-2</v>
      </c>
      <c r="C31" s="69">
        <v>1.8901783305910955E-2</v>
      </c>
      <c r="D31" s="69">
        <v>1.6240376108920741E-2</v>
      </c>
      <c r="E31" s="69">
        <v>2.9480508184810243E-2</v>
      </c>
      <c r="F31" s="69">
        <v>4.5434547868370811E-2</v>
      </c>
      <c r="G31" s="11"/>
      <c r="H31" s="69">
        <f t="shared" si="26"/>
        <v>2.919417175945007E-2</v>
      </c>
      <c r="I31" s="69">
        <f>'RD T1'!E59</f>
        <v>2.474653375878829E-2</v>
      </c>
      <c r="J31" s="69">
        <f t="shared" si="27"/>
        <v>5.394070551823836E-2</v>
      </c>
      <c r="L31" t="str">
        <f t="shared" si="28"/>
        <v>82 Transport and mobile machine drivers and operatives</v>
      </c>
      <c r="M31" s="69">
        <v>0.11549604798509441</v>
      </c>
      <c r="N31" s="69">
        <v>0.13599411136600392</v>
      </c>
      <c r="O31" s="69">
        <v>0.11346937014228577</v>
      </c>
      <c r="P31" s="69">
        <v>0.18106880207339754</v>
      </c>
      <c r="Q31" s="69">
        <v>0.266726463967625</v>
      </c>
      <c r="R31" s="11"/>
      <c r="S31" s="69">
        <f t="shared" si="29"/>
        <v>0.15325709382533925</v>
      </c>
      <c r="T31" s="69">
        <f>'RD T1'!E88</f>
        <v>0.14356815462228345</v>
      </c>
      <c r="U31" s="69">
        <f t="shared" si="30"/>
        <v>0.2968252484476227</v>
      </c>
      <c r="W31" t="str">
        <f t="shared" si="31"/>
        <v>82 Transport and mobile machine drivers and operatives</v>
      </c>
      <c r="X31" s="69">
        <v>0.38423373205969252</v>
      </c>
      <c r="Y31" s="69">
        <v>0.42533879087845844</v>
      </c>
      <c r="Z31" s="69">
        <v>0.42695106604007771</v>
      </c>
      <c r="AA31" s="69">
        <v>0.5532436718974707</v>
      </c>
      <c r="AB31" s="69">
        <v>0.78154908041253557</v>
      </c>
      <c r="AC31" s="69"/>
      <c r="AD31" s="69">
        <f t="shared" si="32"/>
        <v>0.35459801437245786</v>
      </c>
      <c r="AE31" s="69">
        <f>'RD T1'!E117</f>
        <v>0.4410760318069662</v>
      </c>
      <c r="AF31" s="69">
        <f t="shared" si="33"/>
        <v>0.79567404617942405</v>
      </c>
      <c r="AH31" t="str">
        <f t="shared" si="34"/>
        <v>82 Transport and mobile machine drivers and operatives</v>
      </c>
      <c r="AI31" s="69">
        <v>0.18664629894980403</v>
      </c>
      <c r="AJ31" s="69">
        <v>0.20426691543103795</v>
      </c>
      <c r="AK31" s="69">
        <v>0.20156063362113458</v>
      </c>
      <c r="AL31" s="69">
        <v>0.25859453652710929</v>
      </c>
      <c r="AM31" s="69">
        <v>0.3336739146230232</v>
      </c>
      <c r="AN31" s="69"/>
      <c r="AO31" s="69">
        <f t="shared" si="35"/>
        <v>0.13211328100188863</v>
      </c>
      <c r="AP31" s="69">
        <f>'RD T1'!E146</f>
        <v>0.1888401222217449</v>
      </c>
      <c r="AQ31" s="69">
        <f t="shared" si="36"/>
        <v>0.32095340322363353</v>
      </c>
      <c r="AS31" t="str">
        <f t="shared" si="37"/>
        <v>82 Transport and mobile machine drivers and operatives</v>
      </c>
      <c r="AT31" s="69">
        <v>0.31862255987550969</v>
      </c>
      <c r="AU31" s="69">
        <v>0.33042423465800613</v>
      </c>
      <c r="AV31" s="69">
        <v>0.32496223645390271</v>
      </c>
      <c r="AW31" s="69">
        <v>0.43035508866781336</v>
      </c>
      <c r="AX31" s="69">
        <v>0.56602673018652172</v>
      </c>
      <c r="AY31" s="69"/>
      <c r="AZ31" s="69">
        <f t="shared" si="38"/>
        <v>0.24106449373261901</v>
      </c>
      <c r="BA31" s="69">
        <f>'RD T1'!E175</f>
        <v>0.33337580116521059</v>
      </c>
      <c r="BB31" s="69">
        <f t="shared" si="39"/>
        <v>0.57444029489782955</v>
      </c>
      <c r="BD31" t="str">
        <f t="shared" si="40"/>
        <v>82 Transport and mobile machine drivers and operatives</v>
      </c>
      <c r="BE31" s="69">
        <v>2.1024279420254417</v>
      </c>
      <c r="BF31" s="69">
        <v>2.2670078929208786</v>
      </c>
      <c r="BG31" s="69">
        <v>2.2820871471568207</v>
      </c>
      <c r="BH31" s="69">
        <v>2.3756507784179108</v>
      </c>
      <c r="BI31" s="69">
        <v>2.7125303383241266</v>
      </c>
      <c r="BJ31" s="69"/>
      <c r="BK31" s="69">
        <f t="shared" si="41"/>
        <v>0.43044319116730589</v>
      </c>
      <c r="BL31" s="69">
        <f>'RD T1'!E204</f>
        <v>1.2319713591734769</v>
      </c>
      <c r="BM31" s="69">
        <f t="shared" si="42"/>
        <v>1.6624145503407828</v>
      </c>
      <c r="BO31" t="str">
        <f t="shared" si="43"/>
        <v>82 Transport and mobile machine drivers and operatives</v>
      </c>
      <c r="BP31" s="69">
        <v>3.0739709353920976</v>
      </c>
      <c r="BQ31" s="69">
        <v>3.0430798573443374</v>
      </c>
      <c r="BR31" s="69">
        <v>3.0200481347289094</v>
      </c>
      <c r="BS31" s="69">
        <v>3.0427974179500779</v>
      </c>
      <c r="BT31" s="69">
        <v>2.8710128352629711</v>
      </c>
      <c r="BU31" s="69"/>
      <c r="BV31" s="69">
        <f t="shared" si="44"/>
        <v>-0.1490352994659383</v>
      </c>
      <c r="BW31" s="69">
        <f>'RD T1'!E233</f>
        <v>1.5731481641372838</v>
      </c>
      <c r="BX31" s="69">
        <f t="shared" si="45"/>
        <v>1.4241128646713455</v>
      </c>
      <c r="BZ31" t="str">
        <f t="shared" si="46"/>
        <v>82 Transport and mobile machine drivers and operatives</v>
      </c>
      <c r="CA31" s="69">
        <v>3.3258040087030785</v>
      </c>
      <c r="CB31" s="69">
        <v>2.7020482034084865</v>
      </c>
      <c r="CC31" s="69">
        <v>2.4858279864157677</v>
      </c>
      <c r="CD31" s="69">
        <v>2.4620795787760192</v>
      </c>
      <c r="CE31" s="69">
        <v>1.8992674782378944</v>
      </c>
      <c r="CF31" s="69"/>
      <c r="CG31" s="69">
        <f t="shared" si="47"/>
        <v>-0.58656050817787331</v>
      </c>
      <c r="CH31" s="69">
        <f>'RD T1'!E262</f>
        <v>1.0367103425833839</v>
      </c>
      <c r="CI31" s="69">
        <f t="shared" si="48"/>
        <v>0.4501498344055106</v>
      </c>
      <c r="CK31" t="str">
        <f t="shared" si="49"/>
        <v>82 Transport and mobile machine drivers and operatives</v>
      </c>
      <c r="CL31" s="69">
        <v>1.3394513553609624</v>
      </c>
      <c r="CM31" s="69">
        <v>1.4711228280212725</v>
      </c>
      <c r="CN31" s="69">
        <v>1.2214372715051776</v>
      </c>
      <c r="CO31" s="69">
        <v>1.1370588851361545</v>
      </c>
      <c r="CP31" s="69">
        <v>0.59433131097445413</v>
      </c>
      <c r="CQ31" s="69"/>
      <c r="CR31" s="69">
        <f t="shared" si="50"/>
        <v>-0.62710596053072343</v>
      </c>
      <c r="CS31" s="69">
        <f>'RD T1'!E291</f>
        <v>0.4102644740061332</v>
      </c>
      <c r="CT31" s="69">
        <f t="shared" si="51"/>
        <v>-0.21684148652459023</v>
      </c>
    </row>
    <row r="32" spans="1:98" x14ac:dyDescent="0.2">
      <c r="A32" s="10" t="str">
        <f>name!D28</f>
        <v>91 Elementary trades and related occupations</v>
      </c>
      <c r="B32" s="69">
        <v>2.2884198091155668E-4</v>
      </c>
      <c r="C32" s="69">
        <v>2.5254353304518155E-4</v>
      </c>
      <c r="D32" s="69">
        <v>2.0516919380425341E-4</v>
      </c>
      <c r="E32" s="69">
        <v>2.852298658594472E-4</v>
      </c>
      <c r="F32" s="69">
        <v>4.7906660300744188E-4</v>
      </c>
      <c r="G32" s="11"/>
      <c r="H32" s="69">
        <f t="shared" si="26"/>
        <v>2.7389740920318847E-4</v>
      </c>
      <c r="I32" s="69">
        <f>'RD T1'!E60</f>
        <v>2.3026764465148219E-4</v>
      </c>
      <c r="J32" s="69">
        <f t="shared" si="27"/>
        <v>5.0416505385467072E-4</v>
      </c>
      <c r="L32" t="str">
        <f t="shared" si="28"/>
        <v>91 Elementary trades and related occupations</v>
      </c>
      <c r="M32" s="69">
        <v>6.744950543115269E-2</v>
      </c>
      <c r="N32" s="69">
        <v>6.8170596391498944E-2</v>
      </c>
      <c r="O32" s="69">
        <v>4.6472747315300537E-2</v>
      </c>
      <c r="P32" s="69">
        <v>6.6349265029510593E-2</v>
      </c>
      <c r="Q32" s="69">
        <v>0.10525765755263802</v>
      </c>
      <c r="R32" s="11"/>
      <c r="S32" s="69">
        <f t="shared" si="29"/>
        <v>5.8784910237337486E-2</v>
      </c>
      <c r="T32" s="69">
        <f>'RD T1'!E89</f>
        <v>4.6262740481697151E-2</v>
      </c>
      <c r="U32" s="69">
        <f t="shared" si="30"/>
        <v>0.10504765071903463</v>
      </c>
      <c r="W32" t="str">
        <f t="shared" si="31"/>
        <v>91 Elementary trades and related occupations</v>
      </c>
      <c r="X32" s="69">
        <v>0.24699413147967347</v>
      </c>
      <c r="Y32" s="69">
        <v>0.24608226747322701</v>
      </c>
      <c r="Z32" s="69">
        <v>0.21322929927089115</v>
      </c>
      <c r="AA32" s="69">
        <v>0.22081841495337853</v>
      </c>
      <c r="AB32" s="69">
        <v>0.26772947323210133</v>
      </c>
      <c r="AC32" s="69"/>
      <c r="AD32" s="69">
        <f t="shared" si="32"/>
        <v>5.450017396121018E-2</v>
      </c>
      <c r="AE32" s="69">
        <f>'RD T1'!E118</f>
        <v>0.14902644327093897</v>
      </c>
      <c r="AF32" s="69">
        <f t="shared" si="33"/>
        <v>0.20352661723214915</v>
      </c>
      <c r="AH32" t="str">
        <f t="shared" si="34"/>
        <v>91 Elementary trades and related occupations</v>
      </c>
      <c r="AI32" s="69">
        <v>0.1497446096520661</v>
      </c>
      <c r="AJ32" s="69">
        <v>0.15122415992829361</v>
      </c>
      <c r="AK32" s="69">
        <v>0.12595222751404136</v>
      </c>
      <c r="AL32" s="69">
        <v>0.13080585024201702</v>
      </c>
      <c r="AM32" s="69">
        <v>0.17091683279937606</v>
      </c>
      <c r="AN32" s="69"/>
      <c r="AO32" s="69">
        <f t="shared" si="35"/>
        <v>4.4964605285334691E-2</v>
      </c>
      <c r="AP32" s="69">
        <f>'RD T1'!E147</f>
        <v>9.2322132249984104E-2</v>
      </c>
      <c r="AQ32" s="69">
        <f t="shared" si="36"/>
        <v>0.13728673753531878</v>
      </c>
      <c r="AS32" t="str">
        <f t="shared" si="37"/>
        <v>91 Elementary trades and related occupations</v>
      </c>
      <c r="AT32" s="69">
        <v>0.17075658361421167</v>
      </c>
      <c r="AU32" s="69">
        <v>0.16077877564322901</v>
      </c>
      <c r="AV32" s="69">
        <v>0.15573848956507655</v>
      </c>
      <c r="AW32" s="69">
        <v>0.16001016260231579</v>
      </c>
      <c r="AX32" s="69">
        <v>0.19564741240081301</v>
      </c>
      <c r="AY32" s="69"/>
      <c r="AZ32" s="69">
        <f t="shared" si="38"/>
        <v>3.9908922835736466E-2</v>
      </c>
      <c r="BA32" s="69">
        <f>'RD T1'!E176</f>
        <v>9.2249355209893982E-2</v>
      </c>
      <c r="BB32" s="69">
        <f t="shared" si="39"/>
        <v>0.13215827804563046</v>
      </c>
      <c r="BD32" t="str">
        <f t="shared" si="40"/>
        <v>91 Elementary trades and related occupations</v>
      </c>
      <c r="BE32" s="69">
        <v>1.0088926024573395</v>
      </c>
      <c r="BF32" s="69">
        <v>0.91174228182165762</v>
      </c>
      <c r="BG32" s="69">
        <v>0.93357411927986045</v>
      </c>
      <c r="BH32" s="69">
        <v>0.79709338439318578</v>
      </c>
      <c r="BI32" s="69">
        <v>0.93278608307489397</v>
      </c>
      <c r="BJ32" s="69"/>
      <c r="BK32" s="69">
        <f t="shared" si="41"/>
        <v>-7.8803620496648019E-4</v>
      </c>
      <c r="BL32" s="69">
        <f>'RD T1'!E205</f>
        <v>0.33031150913669033</v>
      </c>
      <c r="BM32" s="69">
        <f t="shared" si="42"/>
        <v>0.32952347293172385</v>
      </c>
      <c r="BO32" t="str">
        <f t="shared" si="43"/>
        <v>91 Elementary trades and related occupations</v>
      </c>
      <c r="BP32" s="69">
        <v>1.6296230451433935</v>
      </c>
      <c r="BQ32" s="69">
        <v>1.3904457490325557</v>
      </c>
      <c r="BR32" s="69">
        <v>1.4234673184964486</v>
      </c>
      <c r="BS32" s="69">
        <v>1.0744415067133695</v>
      </c>
      <c r="BT32" s="69">
        <v>0.92740111070795384</v>
      </c>
      <c r="BU32" s="69"/>
      <c r="BV32" s="69">
        <f t="shared" si="44"/>
        <v>-0.49606620778849475</v>
      </c>
      <c r="BW32" s="69">
        <f>'RD T1'!E234</f>
        <v>0.40807355971455028</v>
      </c>
      <c r="BX32" s="69">
        <f t="shared" si="45"/>
        <v>-8.7992648073944468E-2</v>
      </c>
      <c r="BZ32" t="str">
        <f t="shared" si="46"/>
        <v>91 Elementary trades and related occupations</v>
      </c>
      <c r="CA32" s="69">
        <v>2.2893599105096492</v>
      </c>
      <c r="CB32" s="69">
        <v>1.9843206985079573</v>
      </c>
      <c r="CC32" s="69">
        <v>1.76953626135985</v>
      </c>
      <c r="CD32" s="69">
        <v>1.4160504268983094</v>
      </c>
      <c r="CE32" s="69">
        <v>1.0905387771821333</v>
      </c>
      <c r="CF32" s="69"/>
      <c r="CG32" s="69">
        <f t="shared" si="47"/>
        <v>-0.67899748417771666</v>
      </c>
      <c r="CH32" s="69">
        <f>'RD T1'!E263</f>
        <v>0.50264193310257599</v>
      </c>
      <c r="CI32" s="69">
        <f t="shared" si="48"/>
        <v>-0.17635555107514067</v>
      </c>
      <c r="CK32" t="str">
        <f t="shared" si="49"/>
        <v>91 Elementary trades and related occupations</v>
      </c>
      <c r="CL32" s="69">
        <v>1.0984711527428759</v>
      </c>
      <c r="CM32" s="69">
        <v>0.94123243984892602</v>
      </c>
      <c r="CN32" s="69">
        <v>0.74427743971330163</v>
      </c>
      <c r="CO32" s="69">
        <v>0.49684072363703141</v>
      </c>
      <c r="CP32" s="69">
        <v>0.25732218316265704</v>
      </c>
      <c r="CQ32" s="69"/>
      <c r="CR32" s="69">
        <f t="shared" si="50"/>
        <v>-0.48695525655064459</v>
      </c>
      <c r="CS32" s="69">
        <f>'RD T1'!E292</f>
        <v>0.14169267287638967</v>
      </c>
      <c r="CT32" s="69">
        <f t="shared" si="51"/>
        <v>-0.34526258367425489</v>
      </c>
    </row>
    <row r="33" spans="1:98" x14ac:dyDescent="0.2">
      <c r="A33" s="10" t="str">
        <f>name!D29</f>
        <v>92 Elementary administration and service occupations</v>
      </c>
      <c r="B33" s="69">
        <v>1.6751800449646755E-2</v>
      </c>
      <c r="C33" s="69">
        <v>2.1940222962741757E-2</v>
      </c>
      <c r="D33" s="69">
        <v>1.8263757268397945E-2</v>
      </c>
      <c r="E33" s="69">
        <v>3.1041808330095025E-2</v>
      </c>
      <c r="F33" s="69">
        <v>4.7967982940402748E-2</v>
      </c>
      <c r="G33" s="11"/>
      <c r="H33" s="69">
        <f t="shared" ref="H33" si="52">F33-D33</f>
        <v>2.9704225672004803E-2</v>
      </c>
      <c r="I33" s="69">
        <f>'RD T1'!E61</f>
        <v>2.2183389242502259E-2</v>
      </c>
      <c r="J33" s="69">
        <f t="shared" ref="J33" si="53">SUM(H33:I33)</f>
        <v>5.1887614914507066E-2</v>
      </c>
      <c r="L33" t="str">
        <f t="shared" ref="L33" si="54">A33</f>
        <v>92 Elementary administration and service occupations</v>
      </c>
      <c r="M33" s="69">
        <v>0.38751043765245119</v>
      </c>
      <c r="N33" s="69">
        <v>0.47563094119133642</v>
      </c>
      <c r="O33" s="69">
        <v>0.39363946761218693</v>
      </c>
      <c r="P33" s="69">
        <v>0.65956904753883228</v>
      </c>
      <c r="Q33" s="69">
        <v>0.98211261745939404</v>
      </c>
      <c r="R33" s="11"/>
      <c r="S33" s="69">
        <f t="shared" ref="S33" si="55">Q33-O33</f>
        <v>0.58847314984720711</v>
      </c>
      <c r="T33" s="69">
        <f>'RD T1'!E90</f>
        <v>0.45431976230739185</v>
      </c>
      <c r="U33" s="69">
        <f t="shared" ref="U33" si="56">SUM(S33:T33)</f>
        <v>1.0427929121545989</v>
      </c>
      <c r="W33" t="str">
        <f t="shared" ref="W33" si="57">A33</f>
        <v>92 Elementary administration and service occupations</v>
      </c>
      <c r="X33" s="69">
        <v>1.4424142963339679</v>
      </c>
      <c r="Y33" s="69">
        <v>1.6766429042686322</v>
      </c>
      <c r="Z33" s="69">
        <v>1.5461753306636308</v>
      </c>
      <c r="AA33" s="69">
        <v>2.009585436643456</v>
      </c>
      <c r="AB33" s="69">
        <v>2.5186440246788391</v>
      </c>
      <c r="AC33" s="69"/>
      <c r="AD33" s="69">
        <f t="shared" ref="AD33" si="58">AB33-Z33</f>
        <v>0.9724686940152083</v>
      </c>
      <c r="AE33" s="69">
        <f>'RD T1'!E119</f>
        <v>1.3703713844530365</v>
      </c>
      <c r="AF33" s="69">
        <f t="shared" ref="AF33" si="59">SUM(AD33:AE33)</f>
        <v>2.342840078468245</v>
      </c>
      <c r="AH33" t="str">
        <f t="shared" ref="AH33" si="60">L33</f>
        <v>92 Elementary administration and service occupations</v>
      </c>
      <c r="AI33" s="69">
        <v>0.70975010351647283</v>
      </c>
      <c r="AJ33" s="69">
        <v>0.84110974206782874</v>
      </c>
      <c r="AK33" s="69">
        <v>0.78613413776769347</v>
      </c>
      <c r="AL33" s="69">
        <v>1.0153174215208787</v>
      </c>
      <c r="AM33" s="69">
        <v>1.3308707311454933</v>
      </c>
      <c r="AN33" s="69"/>
      <c r="AO33" s="69">
        <f t="shared" ref="AO33" si="61">AM33-AK33</f>
        <v>0.54473659337779978</v>
      </c>
      <c r="AP33" s="69">
        <f>'RD T1'!E148</f>
        <v>0.68500838724375734</v>
      </c>
      <c r="AQ33" s="69">
        <f t="shared" ref="AQ33" si="62">SUM(AO33:AP33)</f>
        <v>1.229744980621557</v>
      </c>
      <c r="AS33" t="str">
        <f t="shared" ref="AS33" si="63">W33</f>
        <v>92 Elementary administration and service occupations</v>
      </c>
      <c r="AT33" s="69">
        <v>0.66794362136594887</v>
      </c>
      <c r="AU33" s="69">
        <v>0.72252404361772593</v>
      </c>
      <c r="AV33" s="69">
        <v>0.68175395343822287</v>
      </c>
      <c r="AW33" s="69">
        <v>0.84949857705763321</v>
      </c>
      <c r="AX33" s="69">
        <v>1.0610317670016938</v>
      </c>
      <c r="AY33" s="69"/>
      <c r="AZ33" s="69">
        <f t="shared" ref="AZ33" si="64">AX33-AV33</f>
        <v>0.3792778135634709</v>
      </c>
      <c r="BA33" s="69">
        <f>'RD T1'!E177</f>
        <v>0.55076970744319886</v>
      </c>
      <c r="BB33" s="69">
        <f t="shared" ref="BB33" si="65">SUM(AZ33:BA33)</f>
        <v>0.93004752100666976</v>
      </c>
      <c r="BD33" t="str">
        <f t="shared" ref="BD33" si="66">AH33</f>
        <v>92 Elementary administration and service occupations</v>
      </c>
      <c r="BE33" s="69">
        <v>4.726883635644171</v>
      </c>
      <c r="BF33" s="69">
        <v>4.6482624477070651</v>
      </c>
      <c r="BG33" s="69">
        <v>4.6177329878208573</v>
      </c>
      <c r="BH33" s="69">
        <v>4.5826050308910284</v>
      </c>
      <c r="BI33" s="69">
        <v>4.9028270868611576</v>
      </c>
      <c r="BJ33" s="69"/>
      <c r="BK33" s="69">
        <f t="shared" ref="BK33" si="67">BI33-BG33</f>
        <v>0.28509409904030036</v>
      </c>
      <c r="BL33" s="69">
        <f>'RD T1'!E206</f>
        <v>2.2548423181859052</v>
      </c>
      <c r="BM33" s="69">
        <f t="shared" ref="BM33" si="68">SUM(BK33:BL33)</f>
        <v>2.5399364172262056</v>
      </c>
      <c r="BO33" t="str">
        <f t="shared" ref="BO33" si="69">AS33</f>
        <v>92 Elementary administration and service occupations</v>
      </c>
      <c r="BP33" s="69">
        <v>7.1426633055022819</v>
      </c>
      <c r="BQ33" s="69">
        <v>7.3123589855148348</v>
      </c>
      <c r="BR33" s="69">
        <v>7.395097132967015</v>
      </c>
      <c r="BS33" s="69">
        <v>6.8280279780193673</v>
      </c>
      <c r="BT33" s="69">
        <v>5.7265401637949624</v>
      </c>
      <c r="BU33" s="69"/>
      <c r="BV33" s="69">
        <f t="shared" ref="BV33" si="70">BT33-BR33</f>
        <v>-1.6685569691720525</v>
      </c>
      <c r="BW33" s="69">
        <f>'RD T1'!E235</f>
        <v>3.0787064719279753</v>
      </c>
      <c r="BX33" s="69">
        <f t="shared" ref="BX33" si="71">SUM(BV33:BW33)</f>
        <v>1.4101495027559228</v>
      </c>
      <c r="BZ33" t="str">
        <f t="shared" ref="BZ33" si="72">BD33</f>
        <v>92 Elementary administration and service occupations</v>
      </c>
      <c r="CA33" s="69">
        <v>7.2931980621379298</v>
      </c>
      <c r="CB33" s="69">
        <v>7.3762015257051932</v>
      </c>
      <c r="CC33" s="69">
        <v>6.4577483454804296</v>
      </c>
      <c r="CD33" s="69">
        <v>6.3432984917910407</v>
      </c>
      <c r="CE33" s="69">
        <v>4.5598151927095074</v>
      </c>
      <c r="CF33" s="69"/>
      <c r="CG33" s="69">
        <f t="shared" ref="CG33" si="73">CE33-CC33</f>
        <v>-1.8979331527709222</v>
      </c>
      <c r="CH33" s="69">
        <f>'RD T1'!E264</f>
        <v>2.2111593773648637</v>
      </c>
      <c r="CI33" s="69">
        <f t="shared" ref="CI33" si="74">SUM(CG33:CH33)</f>
        <v>0.31322622459394145</v>
      </c>
      <c r="CK33" t="str">
        <f t="shared" ref="CK33" si="75">BO33</f>
        <v>92 Elementary administration and service occupations</v>
      </c>
      <c r="CL33" s="69">
        <v>3.9662284076358794</v>
      </c>
      <c r="CM33" s="69">
        <v>3.4659924907051058</v>
      </c>
      <c r="CN33" s="69">
        <v>2.5309839153375213</v>
      </c>
      <c r="CO33" s="69">
        <v>1.8092902340367079</v>
      </c>
      <c r="CP33" s="69">
        <v>0.93198807098087744</v>
      </c>
      <c r="CQ33" s="69"/>
      <c r="CR33" s="69">
        <f t="shared" ref="CR33" si="76">CP33-CN33</f>
        <v>-1.5989958443566439</v>
      </c>
      <c r="CS33" s="69">
        <f>'RD T1'!E293</f>
        <v>0.4809056139342992</v>
      </c>
      <c r="CT33" s="69">
        <f t="shared" ref="CT33" si="77">SUM(CR33:CS33)</f>
        <v>-1.1180902304223448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3.1310331259636426</v>
      </c>
      <c r="C35" s="67">
        <f t="shared" ref="C35:F35" si="78">SUM(C8:C33)</f>
        <v>3.7911438793265768</v>
      </c>
      <c r="D35" s="67">
        <f t="shared" si="78"/>
        <v>3.6484477326743963</v>
      </c>
      <c r="E35" s="67">
        <f t="shared" si="78"/>
        <v>4.9501931905914835</v>
      </c>
      <c r="F35" s="67">
        <f t="shared" si="78"/>
        <v>6.6964823001760632</v>
      </c>
      <c r="G35" s="11"/>
      <c r="H35" s="67">
        <f>F35-D35</f>
        <v>3.0480345675016669</v>
      </c>
      <c r="I35" s="67">
        <f>SUM(I8:I33)</f>
        <v>2.801145595763129</v>
      </c>
      <c r="J35" s="67">
        <f>SUM(H35:I35)</f>
        <v>5.849180163264796</v>
      </c>
      <c r="L35" s="24" t="str">
        <f>A35</f>
        <v>All occupations</v>
      </c>
      <c r="M35" s="67">
        <f>SUM(M8:M33)</f>
        <v>20.399686570543793</v>
      </c>
      <c r="N35" s="67">
        <f t="shared" ref="N35:Q35" si="79">SUM(N8:N33)</f>
        <v>25.685113725912522</v>
      </c>
      <c r="O35" s="67">
        <f t="shared" si="79"/>
        <v>24.732545353996983</v>
      </c>
      <c r="P35" s="67">
        <f t="shared" si="79"/>
        <v>33.775069033895335</v>
      </c>
      <c r="Q35" s="67">
        <f t="shared" si="79"/>
        <v>45.827753224227671</v>
      </c>
      <c r="R35" s="11"/>
      <c r="S35" s="67">
        <f t="shared" si="29"/>
        <v>21.095207870230688</v>
      </c>
      <c r="T35" s="67">
        <f>SUM(T8:T33)</f>
        <v>20.174710947647618</v>
      </c>
      <c r="U35" s="67">
        <f>SUM(S35:T35)</f>
        <v>41.269918817878306</v>
      </c>
      <c r="W35" s="24" t="str">
        <f>A35</f>
        <v>All occupations</v>
      </c>
      <c r="X35" s="67">
        <f>SUM(X8:X33)</f>
        <v>42.874437108980793</v>
      </c>
      <c r="Y35" s="67">
        <f t="shared" ref="Y35:AB35" si="80">SUM(Y8:Y33)</f>
        <v>48.522125627108331</v>
      </c>
      <c r="Z35" s="67">
        <f t="shared" si="80"/>
        <v>49.964526565921673</v>
      </c>
      <c r="AA35" s="67">
        <f t="shared" si="80"/>
        <v>55.948549858776481</v>
      </c>
      <c r="AB35" s="67">
        <f t="shared" si="80"/>
        <v>65.566836153378489</v>
      </c>
      <c r="AC35" s="69"/>
      <c r="AD35" s="67">
        <f t="shared" ref="AD35" si="81">AB35-Z35</f>
        <v>15.602309587456816</v>
      </c>
      <c r="AE35" s="67">
        <f>SUM(AE8:AE33)</f>
        <v>32.29500234427347</v>
      </c>
      <c r="AF35" s="67">
        <f>SUM(AD35:AE35)</f>
        <v>47.897311931730286</v>
      </c>
      <c r="AH35" s="24" t="str">
        <f>L35</f>
        <v>All occupations</v>
      </c>
      <c r="AI35" s="67">
        <f>SUM(AI8:AI33)</f>
        <v>14.722278083197267</v>
      </c>
      <c r="AJ35" s="67">
        <f t="shared" ref="AJ35:AM35" si="82">SUM(AJ8:AJ33)</f>
        <v>14.615366227844948</v>
      </c>
      <c r="AK35" s="67">
        <f t="shared" si="82"/>
        <v>14.35223780592931</v>
      </c>
      <c r="AL35" s="67">
        <f t="shared" si="82"/>
        <v>15.077380755274527</v>
      </c>
      <c r="AM35" s="67">
        <f t="shared" si="82"/>
        <v>16.612698977687085</v>
      </c>
      <c r="AN35" s="69"/>
      <c r="AO35" s="67">
        <f t="shared" ref="AO35" si="83">AM35-AK35</f>
        <v>2.2604611717577754</v>
      </c>
      <c r="AP35" s="67">
        <f>SUM(AP8:AP33)</f>
        <v>8.3851500995812174</v>
      </c>
      <c r="AQ35" s="67">
        <f>SUM(AO35:AP35)</f>
        <v>10.645611271338993</v>
      </c>
      <c r="AS35" s="24" t="str">
        <f>W35</f>
        <v>All occupations</v>
      </c>
      <c r="AT35" s="67">
        <f>SUM(AT8:AT33)</f>
        <v>13.017691707518408</v>
      </c>
      <c r="AU35" s="67">
        <f t="shared" ref="AU35:AX35" si="84">SUM(AU8:AU33)</f>
        <v>14.241378917578173</v>
      </c>
      <c r="AV35" s="67">
        <f t="shared" si="84"/>
        <v>14.460516961687087</v>
      </c>
      <c r="AW35" s="67">
        <f t="shared" si="84"/>
        <v>16.029188905970415</v>
      </c>
      <c r="AX35" s="67">
        <f t="shared" si="84"/>
        <v>18.641919750856268</v>
      </c>
      <c r="AY35" s="69"/>
      <c r="AZ35" s="67">
        <f t="shared" ref="AZ35" si="85">AX35-AV35</f>
        <v>4.1814027891691801</v>
      </c>
      <c r="BA35" s="67">
        <f>SUM(BA8:BA33)</f>
        <v>8.8008857877526587</v>
      </c>
      <c r="BB35" s="67">
        <f>SUM(AZ35:BA35)</f>
        <v>12.982288576921839</v>
      </c>
      <c r="BD35" s="24" t="str">
        <f>AH35</f>
        <v>All occupations</v>
      </c>
      <c r="BE35" s="67">
        <f>SUM(BE8:BE33)</f>
        <v>60.080193507989591</v>
      </c>
      <c r="BF35" s="67">
        <f t="shared" ref="BF35:BI35" si="86">SUM(BF8:BF33)</f>
        <v>63.576936293095443</v>
      </c>
      <c r="BG35" s="67">
        <f t="shared" si="86"/>
        <v>68.81796778275816</v>
      </c>
      <c r="BH35" s="67">
        <f t="shared" si="86"/>
        <v>66.824742941880189</v>
      </c>
      <c r="BI35" s="67">
        <f t="shared" si="86"/>
        <v>71.636342149753176</v>
      </c>
      <c r="BJ35" s="69"/>
      <c r="BK35" s="67">
        <f t="shared" ref="BK35" si="87">BI35-BG35</f>
        <v>2.8183743669950161</v>
      </c>
      <c r="BL35" s="67">
        <f>SUM(BL8:BL33)</f>
        <v>30.590577135731078</v>
      </c>
      <c r="BM35" s="67">
        <f>SUM(BK35:BL35)</f>
        <v>33.408951502726097</v>
      </c>
      <c r="BO35" s="24" t="str">
        <f>AS35</f>
        <v>All occupations</v>
      </c>
      <c r="BP35" s="67">
        <f>SUM(BP8:BP33)</f>
        <v>58.19585806115208</v>
      </c>
      <c r="BQ35" s="67">
        <f t="shared" ref="BQ35:BT35" si="88">SUM(BQ8:BQ33)</f>
        <v>56.921998292739836</v>
      </c>
      <c r="BR35" s="67">
        <f t="shared" si="88"/>
        <v>61.583002983845539</v>
      </c>
      <c r="BS35" s="67">
        <f t="shared" si="88"/>
        <v>53.366115577182086</v>
      </c>
      <c r="BT35" s="67">
        <f t="shared" si="88"/>
        <v>42.731023707679981</v>
      </c>
      <c r="BU35" s="69"/>
      <c r="BV35" s="67">
        <f t="shared" ref="BV35" si="89">BT35-BR35</f>
        <v>-18.851979276165558</v>
      </c>
      <c r="BW35" s="67">
        <f>SUM(BW8:BW33)</f>
        <v>22.714574051879495</v>
      </c>
      <c r="BX35" s="67">
        <f>SUM(BV35:BW35)</f>
        <v>3.8625947757139372</v>
      </c>
      <c r="BZ35" s="24" t="str">
        <f>BD35</f>
        <v>All occupations</v>
      </c>
      <c r="CA35" s="67">
        <f>SUM(CA8:CA33)</f>
        <v>42.978182231884716</v>
      </c>
      <c r="CB35" s="67">
        <f t="shared" ref="CB35:CE35" si="90">SUM(CB8:CB33)</f>
        <v>40.095941041138232</v>
      </c>
      <c r="CC35" s="67">
        <f t="shared" si="90"/>
        <v>36.693428236656459</v>
      </c>
      <c r="CD35" s="67">
        <f t="shared" si="90"/>
        <v>32.950976173211004</v>
      </c>
      <c r="CE35" s="67">
        <f t="shared" si="90"/>
        <v>21.878091825082279</v>
      </c>
      <c r="CF35" s="69"/>
      <c r="CG35" s="67">
        <f t="shared" ref="CG35" si="91">CE35-CC35</f>
        <v>-14.815336411574179</v>
      </c>
      <c r="CH35" s="67">
        <f>SUM(CH8:CH33)</f>
        <v>11.049577914171095</v>
      </c>
      <c r="CI35" s="67">
        <f>SUM(CG35:CH35)</f>
        <v>-3.765758497403084</v>
      </c>
      <c r="CK35" s="24" t="str">
        <f>BO35</f>
        <v>All occupations</v>
      </c>
      <c r="CL35" s="67">
        <f>SUM(CL8:CL33)</f>
        <v>16.69163960276969</v>
      </c>
      <c r="CM35" s="67">
        <f t="shared" ref="CM35:CP35" si="92">SUM(CM8:CM33)</f>
        <v>16.186995995256158</v>
      </c>
      <c r="CN35" s="67">
        <f t="shared" si="92"/>
        <v>12.807326576530322</v>
      </c>
      <c r="CO35" s="67">
        <f t="shared" si="92"/>
        <v>10.104783563218488</v>
      </c>
      <c r="CP35" s="67">
        <f t="shared" si="92"/>
        <v>6.0578519111589708</v>
      </c>
      <c r="CQ35" s="69"/>
      <c r="CR35" s="67">
        <f t="shared" ref="CR35" si="93">CP35-CN35</f>
        <v>-6.7494746653713511</v>
      </c>
      <c r="CS35" s="67">
        <f>SUM(CS8:CS33)</f>
        <v>3.1129161033945136</v>
      </c>
      <c r="CT35" s="67">
        <f>SUM(CR35:CS35)</f>
        <v>-3.6365585619768375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Humber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Humber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Humber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Humber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Humber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Humber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Humber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Humber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Humber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5.3924581779310374</v>
      </c>
      <c r="C45" s="18">
        <f t="shared" si="104"/>
        <v>5.687999113421581</v>
      </c>
      <c r="D45" s="18">
        <f t="shared" si="104"/>
        <v>5.6696226482089589</v>
      </c>
      <c r="E45" s="18">
        <f t="shared" si="104"/>
        <v>5.320689595856348</v>
      </c>
      <c r="F45" s="18">
        <f t="shared" si="104"/>
        <v>5.4054019285528891</v>
      </c>
      <c r="H45" s="68">
        <f t="shared" ref="H45:H70" si="105">IF(D8&gt;0,(H8/D8)*100,0)</f>
        <v>74.989678777641572</v>
      </c>
      <c r="I45" s="69">
        <f t="shared" ref="I45:I70" si="106">IF(D8&gt;0,I8/D8*100,0)</f>
        <v>81.076234808551305</v>
      </c>
      <c r="J45" s="69">
        <f t="shared" ref="J45:J70" si="107">IF(D8&gt;0,(J8/D8)*100,0)</f>
        <v>156.06591358619286</v>
      </c>
      <c r="L45" t="str">
        <f>A45</f>
        <v>11 Corporate managers and directors</v>
      </c>
      <c r="M45" s="18">
        <f t="shared" ref="M45:Q54" si="108">M8/M$35*100</f>
        <v>7.6971844755132635</v>
      </c>
      <c r="N45" s="18">
        <f t="shared" si="108"/>
        <v>8.1109428003839987</v>
      </c>
      <c r="O45" s="18">
        <f t="shared" si="108"/>
        <v>8.0304780917338796</v>
      </c>
      <c r="P45" s="18">
        <f t="shared" si="108"/>
        <v>7.4479145041275769</v>
      </c>
      <c r="Q45" s="18">
        <f t="shared" si="108"/>
        <v>7.5395273110602119</v>
      </c>
      <c r="S45" s="68">
        <f t="shared" ref="S45:S70" si="109">IF(O8&gt;0,(S8/O8)*100,0)</f>
        <v>73.965235280494667</v>
      </c>
      <c r="T45" s="69">
        <f t="shared" ref="T45:T70" si="110">IF(O8&gt;0,T8/O8*100,0)</f>
        <v>82.029556455841558</v>
      </c>
      <c r="U45" s="69">
        <f t="shared" ref="U45:U70" si="111">IF(O8&gt;0,(U8/O8)*100,0)</f>
        <v>155.99479173633623</v>
      </c>
      <c r="W45" t="str">
        <f>A45</f>
        <v>11 Corporate managers and directors</v>
      </c>
      <c r="X45" s="18">
        <f t="shared" ref="X45:AB54" si="112">X8/X$35*100</f>
        <v>8.8275173341040922</v>
      </c>
      <c r="Y45" s="18">
        <f t="shared" si="112"/>
        <v>9.9172931138994915</v>
      </c>
      <c r="Z45" s="18">
        <f t="shared" si="112"/>
        <v>10.138184526216104</v>
      </c>
      <c r="AA45" s="18">
        <f t="shared" si="112"/>
        <v>9.2339991918562561</v>
      </c>
      <c r="AB45" s="18">
        <f t="shared" si="112"/>
        <v>9.3635140997238082</v>
      </c>
      <c r="AD45" s="68">
        <f t="shared" ref="AD45:AD70" si="113">IF(Z8&gt;0,(AD8/Z8)*100,0)</f>
        <v>21.199583773613913</v>
      </c>
      <c r="AE45" s="69">
        <f t="shared" ref="AE45:AE70" si="114">IF(Z8&gt;0,AE8/Z8*100,0)</f>
        <v>64.03583867431837</v>
      </c>
      <c r="AF45" s="69">
        <f t="shared" ref="AF45:AF70" si="115">IF(Z8&gt;0,(AF8/Z8)*100,0)</f>
        <v>85.235422447932294</v>
      </c>
      <c r="AH45" t="str">
        <f>L45</f>
        <v>11 Corporate managers and directors</v>
      </c>
      <c r="AI45" s="18">
        <f t="shared" ref="AI45:AM54" si="116">AI8/AI$35*100</f>
        <v>6.1406275910520423</v>
      </c>
      <c r="AJ45" s="18">
        <f t="shared" si="116"/>
        <v>6.9548930844807071</v>
      </c>
      <c r="AK45" s="18">
        <f t="shared" si="116"/>
        <v>7.7627584930675635</v>
      </c>
      <c r="AL45" s="18">
        <f t="shared" si="116"/>
        <v>7.063117327904803</v>
      </c>
      <c r="AM45" s="18">
        <f t="shared" si="116"/>
        <v>6.9559081638548266</v>
      </c>
      <c r="AO45" s="68">
        <f t="shared" ref="AO45:AO70" si="117">IF(AK8&gt;0,(AO8/AK8)*100,0)</f>
        <v>3.7190042089317936</v>
      </c>
      <c r="AP45" s="69">
        <f t="shared" ref="AP45:AP70" si="118">IF(AK8&gt;0,AP8/AK8*100,0)</f>
        <v>53.36763150515371</v>
      </c>
      <c r="AQ45" s="69">
        <f t="shared" ref="AQ45:AQ70" si="119">IF(AK8&gt;0,(AQ8/AK8)*100,0)</f>
        <v>57.086635714085496</v>
      </c>
      <c r="AS45" t="str">
        <f>W45</f>
        <v>11 Corporate managers and directors</v>
      </c>
      <c r="AT45" s="18">
        <f t="shared" ref="AT45:AX54" si="120">AT8/AT$35*100</f>
        <v>9.1005669777800033</v>
      </c>
      <c r="AU45" s="18">
        <f t="shared" si="120"/>
        <v>9.8715475899084826</v>
      </c>
      <c r="AV45" s="18">
        <f t="shared" si="120"/>
        <v>10.75067388842181</v>
      </c>
      <c r="AW45" s="18">
        <f t="shared" si="120"/>
        <v>9.2776211918484393</v>
      </c>
      <c r="AX45" s="18">
        <f t="shared" si="120"/>
        <v>9.0352129245926651</v>
      </c>
      <c r="AZ45" s="68">
        <f t="shared" ref="AZ45:AZ70" si="121">IF(AV8&gt;0,(AZ8/AV8)*100,0)</f>
        <v>8.3451607791345896</v>
      </c>
      <c r="BA45" s="69">
        <f t="shared" ref="BA45:BA70" si="122">IF(AV8&gt;0,BA8/AV8*100,0)</f>
        <v>54.548801847784176</v>
      </c>
      <c r="BB45" s="69">
        <f t="shared" ref="BB45:BB70" si="123">IF(AV8&gt;0,(BB8/AV8)*100,0)</f>
        <v>62.893962626918764</v>
      </c>
      <c r="BD45" t="str">
        <f>AH45</f>
        <v>11 Corporate managers and directors</v>
      </c>
      <c r="BE45" s="18">
        <f t="shared" ref="BE45:BI54" si="124">BE8/BE$35*100</f>
        <v>4.9331642257406019</v>
      </c>
      <c r="BF45" s="18">
        <f t="shared" si="124"/>
        <v>5.6801585359535016</v>
      </c>
      <c r="BG45" s="18">
        <f t="shared" si="124"/>
        <v>6.3788846726303516</v>
      </c>
      <c r="BH45" s="18">
        <f t="shared" si="124"/>
        <v>5.2001688584880164</v>
      </c>
      <c r="BI45" s="18">
        <f t="shared" si="124"/>
        <v>5.2977459049970204</v>
      </c>
      <c r="BK45" s="68">
        <f t="shared" ref="BK45:BK70" si="125">IF(BG8&gt;0,(BK8/BG8)*100,0)</f>
        <v>-13.547425154074915</v>
      </c>
      <c r="BL45" s="69">
        <f t="shared" ref="BL45:BL70" si="126">IF(BG8&gt;0,BL8/BG8*100,0)</f>
        <v>35.951438084359864</v>
      </c>
      <c r="BM45" s="69">
        <f t="shared" ref="BM45:BM70" si="127">IF(BG8&gt;0,(BM8/BG8)*100,0)</f>
        <v>22.404012930284953</v>
      </c>
      <c r="BO45" t="str">
        <f>AS45</f>
        <v>11 Corporate managers and directors</v>
      </c>
      <c r="BP45" s="18">
        <f t="shared" ref="BP45:BT54" si="128">BP8/BP$35*100</f>
        <v>4.0897815612029147</v>
      </c>
      <c r="BQ45" s="18">
        <f t="shared" si="128"/>
        <v>4.6003947765357944</v>
      </c>
      <c r="BR45" s="18">
        <f t="shared" si="128"/>
        <v>4.9237216529763188</v>
      </c>
      <c r="BS45" s="18">
        <f t="shared" si="128"/>
        <v>4.0713436424265854</v>
      </c>
      <c r="BT45" s="18">
        <f t="shared" si="128"/>
        <v>3.85149253176471</v>
      </c>
      <c r="BV45" s="68">
        <f t="shared" ref="BV45:BV70" si="129">IF(BR8&gt;0,(BV8/BR8)*100,0)</f>
        <v>-45.722729304683142</v>
      </c>
      <c r="BW45" s="69">
        <f t="shared" ref="BW45:BW70" si="130">IF(BR8&gt;0,BW8/BR8*100,0)</f>
        <v>30.498596168833902</v>
      </c>
      <c r="BX45" s="69">
        <f t="shared" ref="BX45:BX70" si="131">IF(BR8&gt;0,(BX8/BR8)*100,0)</f>
        <v>-15.224133135849241</v>
      </c>
      <c r="BZ45" t="str">
        <f>BD45</f>
        <v>11 Corporate managers and directors</v>
      </c>
      <c r="CA45" s="18">
        <f t="shared" ref="CA45:CE54" si="132">CA8/CA$35*100</f>
        <v>4.0927115017480666</v>
      </c>
      <c r="CB45" s="18">
        <f t="shared" si="132"/>
        <v>4.7095764267277582</v>
      </c>
      <c r="CC45" s="18">
        <f t="shared" si="132"/>
        <v>5.4538099371430127</v>
      </c>
      <c r="CD45" s="18">
        <f t="shared" si="132"/>
        <v>5.1333981666385275</v>
      </c>
      <c r="CE45" s="18">
        <f t="shared" si="132"/>
        <v>5.6520041922283424</v>
      </c>
      <c r="CG45" s="68">
        <f t="shared" ref="CG45:CG70" si="133">IF(CC8&gt;0,(CG8/CC8)*100,0)</f>
        <v>-38.209227069372638</v>
      </c>
      <c r="CH45" s="69">
        <f t="shared" ref="CH45:CH70" si="134">IF(CC8&gt;0,CH8/CC8*100,0)</f>
        <v>32.243527389857789</v>
      </c>
      <c r="CI45" s="69">
        <f t="shared" ref="CI45:CI70" si="135">IF(CC8&gt;0,(CI8/CC8)*100,0)</f>
        <v>-5.9656996795148443</v>
      </c>
      <c r="CK45" t="str">
        <f>BO45</f>
        <v>11 Corporate managers and directors</v>
      </c>
      <c r="CL45" s="18">
        <f t="shared" ref="CL45:CP54" si="136">CL8/CL$35*100</f>
        <v>2.466541592734468</v>
      </c>
      <c r="CM45" s="18">
        <f t="shared" si="136"/>
        <v>3.1055115137075888</v>
      </c>
      <c r="CN45" s="18">
        <f t="shared" si="136"/>
        <v>3.148908367138076</v>
      </c>
      <c r="CO45" s="18">
        <f t="shared" si="136"/>
        <v>3.0397088014828646</v>
      </c>
      <c r="CP45" s="18">
        <f t="shared" si="136"/>
        <v>4.1115510674310878</v>
      </c>
      <c r="CR45" s="68">
        <f t="shared" ref="CR45:CR70" si="137">IF(CN8&gt;0,(CR8/CN8)*100,0)</f>
        <v>-38.240206601266095</v>
      </c>
      <c r="CS45" s="69">
        <f t="shared" ref="CS45:CS70" si="138">IF(CN8&gt;0,CS8/CN8*100,0)</f>
        <v>26.653377104717041</v>
      </c>
      <c r="CT45" s="69">
        <f t="shared" ref="CT45:CT70" si="139">IF(CN8&gt;0,(CT8/CN8)*100,0)</f>
        <v>-11.586829496549058</v>
      </c>
    </row>
    <row r="46" spans="1:98" x14ac:dyDescent="0.2">
      <c r="A46" t="str">
        <f t="shared" si="103"/>
        <v>12 Other managers and proprietors</v>
      </c>
      <c r="B46" s="18">
        <f t="shared" si="104"/>
        <v>2.5175152243179535</v>
      </c>
      <c r="C46" s="18">
        <f t="shared" si="104"/>
        <v>2.6221849971610296</v>
      </c>
      <c r="D46" s="18">
        <f t="shared" si="104"/>
        <v>2.6203762389296883</v>
      </c>
      <c r="E46" s="18">
        <f t="shared" si="104"/>
        <v>3.2399976101325558</v>
      </c>
      <c r="F46" s="18">
        <f t="shared" si="104"/>
        <v>3.55080273112657</v>
      </c>
      <c r="H46" s="68">
        <f t="shared" si="105"/>
        <v>148.71471967498354</v>
      </c>
      <c r="I46" s="69">
        <f t="shared" si="106"/>
        <v>125.8735866433469</v>
      </c>
      <c r="J46" s="69">
        <f t="shared" si="107"/>
        <v>274.58830631833047</v>
      </c>
      <c r="L46" t="str">
        <f t="shared" ref="L46:L69" si="140">A46</f>
        <v>12 Other managers and proprietors</v>
      </c>
      <c r="M46" s="18">
        <f t="shared" si="108"/>
        <v>3.0750477987099316</v>
      </c>
      <c r="N46" s="18">
        <f t="shared" si="108"/>
        <v>3.1574201926893815</v>
      </c>
      <c r="O46" s="18">
        <f t="shared" si="108"/>
        <v>3.0309423132698443</v>
      </c>
      <c r="P46" s="18">
        <f t="shared" si="108"/>
        <v>3.7641276287773939</v>
      </c>
      <c r="Q46" s="18">
        <f t="shared" si="108"/>
        <v>4.2770099721628254</v>
      </c>
      <c r="S46" s="68">
        <f t="shared" si="109"/>
        <v>161.47028714239136</v>
      </c>
      <c r="T46" s="69">
        <f t="shared" si="110"/>
        <v>125.54114269099865</v>
      </c>
      <c r="U46" s="69">
        <f t="shared" si="111"/>
        <v>287.01142983339003</v>
      </c>
      <c r="W46" t="str">
        <f t="shared" ref="W46:W69" si="141">A46</f>
        <v>12 Other managers and proprietors</v>
      </c>
      <c r="X46" s="18">
        <f t="shared" si="112"/>
        <v>3.5822302441901988</v>
      </c>
      <c r="Y46" s="18">
        <f t="shared" si="112"/>
        <v>3.7124234749381966</v>
      </c>
      <c r="Z46" s="18">
        <f t="shared" si="112"/>
        <v>3.6167603345312513</v>
      </c>
      <c r="AA46" s="18">
        <f t="shared" si="112"/>
        <v>4.3917569477726754</v>
      </c>
      <c r="AB46" s="18">
        <f t="shared" si="112"/>
        <v>4.8786102928955666</v>
      </c>
      <c r="AD46" s="68">
        <f t="shared" si="113"/>
        <v>77.0104262206535</v>
      </c>
      <c r="AE46" s="69">
        <f t="shared" si="114"/>
        <v>94.499156477993736</v>
      </c>
      <c r="AF46" s="69">
        <f t="shared" si="115"/>
        <v>171.50958269864725</v>
      </c>
      <c r="AH46" t="str">
        <f t="shared" ref="AH46:AH69" si="142">L46</f>
        <v>12 Other managers and proprietors</v>
      </c>
      <c r="AI46" s="18">
        <f t="shared" si="116"/>
        <v>3.2919491847546221</v>
      </c>
      <c r="AJ46" s="18">
        <f t="shared" si="116"/>
        <v>3.8109064015301093</v>
      </c>
      <c r="AK46" s="18">
        <f t="shared" si="116"/>
        <v>4.0724790549476388</v>
      </c>
      <c r="AL46" s="18">
        <f t="shared" si="116"/>
        <v>4.869438175563042</v>
      </c>
      <c r="AM46" s="18">
        <f t="shared" si="116"/>
        <v>5.5088962471217107</v>
      </c>
      <c r="AO46" s="68">
        <f t="shared" si="117"/>
        <v>56.576401502417561</v>
      </c>
      <c r="AP46" s="69">
        <f t="shared" si="118"/>
        <v>85.696308174466353</v>
      </c>
      <c r="AQ46" s="69">
        <f t="shared" si="119"/>
        <v>142.27270967688389</v>
      </c>
      <c r="AS46" t="str">
        <f t="shared" ref="AS46:AS69" si="143">W46</f>
        <v>12 Other managers and proprietors</v>
      </c>
      <c r="AT46" s="18">
        <f t="shared" si="120"/>
        <v>3.9184700643678618</v>
      </c>
      <c r="AU46" s="18">
        <f t="shared" si="120"/>
        <v>4.0592642420876759</v>
      </c>
      <c r="AV46" s="18">
        <f t="shared" si="120"/>
        <v>4.0410985702764313</v>
      </c>
      <c r="AW46" s="18">
        <f t="shared" si="120"/>
        <v>4.8142796688195277</v>
      </c>
      <c r="AX46" s="18">
        <f t="shared" si="120"/>
        <v>5.1289353824643165</v>
      </c>
      <c r="AZ46" s="68">
        <f t="shared" si="121"/>
        <v>63.6193257321532</v>
      </c>
      <c r="BA46" s="69">
        <f t="shared" si="122"/>
        <v>83.79612985342294</v>
      </c>
      <c r="BB46" s="69">
        <f t="shared" si="123"/>
        <v>147.41545558557613</v>
      </c>
      <c r="BD46" t="str">
        <f t="shared" ref="BD46:BD69" si="144">AH46</f>
        <v>12 Other managers and proprietors</v>
      </c>
      <c r="BE46" s="18">
        <f t="shared" si="124"/>
        <v>2.5897140588404284</v>
      </c>
      <c r="BF46" s="18">
        <f t="shared" si="124"/>
        <v>2.5827350512837746</v>
      </c>
      <c r="BG46" s="18">
        <f t="shared" si="124"/>
        <v>2.7311726499744249</v>
      </c>
      <c r="BH46" s="18">
        <f t="shared" si="124"/>
        <v>2.9198493871364897</v>
      </c>
      <c r="BI46" s="18">
        <f t="shared" si="124"/>
        <v>3.0775280673225662</v>
      </c>
      <c r="BK46" s="68">
        <f t="shared" si="125"/>
        <v>17.296330572217805</v>
      </c>
      <c r="BL46" s="69">
        <f t="shared" si="126"/>
        <v>49.842283929552679</v>
      </c>
      <c r="BM46" s="69">
        <f t="shared" si="127"/>
        <v>67.138614501770476</v>
      </c>
      <c r="BO46" t="str">
        <f t="shared" ref="BO46:BO69" si="145">AS46</f>
        <v>12 Other managers and proprietors</v>
      </c>
      <c r="BP46" s="18">
        <f t="shared" si="128"/>
        <v>2.7498400765792477</v>
      </c>
      <c r="BQ46" s="18">
        <f t="shared" si="128"/>
        <v>2.9896535205349988</v>
      </c>
      <c r="BR46" s="18">
        <f t="shared" si="128"/>
        <v>2.9878186283190069</v>
      </c>
      <c r="BS46" s="18">
        <f t="shared" si="128"/>
        <v>3.4571177664448158</v>
      </c>
      <c r="BT46" s="18">
        <f t="shared" si="128"/>
        <v>3.8857595921789856</v>
      </c>
      <c r="BV46" s="68">
        <f t="shared" si="129"/>
        <v>-9.758951689783224</v>
      </c>
      <c r="BW46" s="69">
        <f t="shared" si="130"/>
        <v>52.577966256775596</v>
      </c>
      <c r="BX46" s="69">
        <f t="shared" si="131"/>
        <v>42.819014566992372</v>
      </c>
      <c r="BZ46" t="str">
        <f t="shared" ref="BZ46:BZ69" si="146">BD46</f>
        <v>12 Other managers and proprietors</v>
      </c>
      <c r="CA46" s="18">
        <f t="shared" si="132"/>
        <v>2.6720989792463805</v>
      </c>
      <c r="CB46" s="18">
        <f t="shared" si="132"/>
        <v>2.9336989612382682</v>
      </c>
      <c r="CC46" s="18">
        <f t="shared" si="132"/>
        <v>2.9348082721145472</v>
      </c>
      <c r="CD46" s="18">
        <f t="shared" si="132"/>
        <v>3.2842563388811086</v>
      </c>
      <c r="CE46" s="18">
        <f t="shared" si="132"/>
        <v>3.5773585959235903</v>
      </c>
      <c r="CG46" s="68">
        <f t="shared" si="133"/>
        <v>-27.32184513114721</v>
      </c>
      <c r="CH46" s="69">
        <f t="shared" si="134"/>
        <v>39.51985803834544</v>
      </c>
      <c r="CI46" s="69">
        <f t="shared" si="135"/>
        <v>12.198012907198228</v>
      </c>
      <c r="CK46" t="str">
        <f t="shared" ref="CK46:CK69" si="147">BO46</f>
        <v>12 Other managers and proprietors</v>
      </c>
      <c r="CL46" s="18">
        <f t="shared" si="136"/>
        <v>2.6847551018516063</v>
      </c>
      <c r="CM46" s="18">
        <f t="shared" si="136"/>
        <v>2.9648983672528129</v>
      </c>
      <c r="CN46" s="18">
        <f t="shared" si="136"/>
        <v>2.8736757695197577</v>
      </c>
      <c r="CO46" s="18">
        <f t="shared" si="136"/>
        <v>4.0475679819931134</v>
      </c>
      <c r="CP46" s="18">
        <f t="shared" si="136"/>
        <v>5.5050578663751333</v>
      </c>
      <c r="CR46" s="68">
        <f t="shared" si="137"/>
        <v>-9.3882973845753899</v>
      </c>
      <c r="CS46" s="69">
        <f t="shared" si="138"/>
        <v>39.664124899016457</v>
      </c>
      <c r="CT46" s="69">
        <f t="shared" si="139"/>
        <v>30.275827514441062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16.08257798546623</v>
      </c>
      <c r="C47" s="18">
        <f t="shared" si="104"/>
        <v>16.765855690055112</v>
      </c>
      <c r="D47" s="18">
        <f t="shared" si="104"/>
        <v>17.060301528967653</v>
      </c>
      <c r="E47" s="18">
        <f t="shared" si="104"/>
        <v>16.956226052333136</v>
      </c>
      <c r="F47" s="18">
        <f t="shared" si="104"/>
        <v>16.443137481021029</v>
      </c>
      <c r="H47" s="68">
        <f t="shared" si="105"/>
        <v>76.903563569541106</v>
      </c>
      <c r="I47" s="69">
        <f t="shared" si="106"/>
        <v>60.309051770650953</v>
      </c>
      <c r="J47" s="69">
        <f t="shared" si="107"/>
        <v>137.21261534019206</v>
      </c>
      <c r="L47" t="str">
        <f t="shared" si="140"/>
        <v>21 Science, research, engineering and technology professionals</v>
      </c>
      <c r="M47" s="18">
        <f t="shared" si="108"/>
        <v>8.9558091148381234</v>
      </c>
      <c r="N47" s="18">
        <f t="shared" si="108"/>
        <v>9.3151371332095909</v>
      </c>
      <c r="O47" s="18">
        <f t="shared" si="108"/>
        <v>9.4866760158924546</v>
      </c>
      <c r="P47" s="18">
        <f t="shared" si="108"/>
        <v>9.5940299300688654</v>
      </c>
      <c r="Q47" s="18">
        <f t="shared" si="108"/>
        <v>9.3413147475053204</v>
      </c>
      <c r="S47" s="68">
        <f t="shared" si="109"/>
        <v>82.454125676984816</v>
      </c>
      <c r="T47" s="69">
        <f t="shared" si="110"/>
        <v>65.581414639462366</v>
      </c>
      <c r="U47" s="69">
        <f t="shared" si="111"/>
        <v>148.03554031644717</v>
      </c>
      <c r="W47" t="str">
        <f t="shared" si="141"/>
        <v>21 Science, research, engineering and technology professionals</v>
      </c>
      <c r="X47" s="18">
        <f t="shared" si="112"/>
        <v>7.7492501621353265</v>
      </c>
      <c r="Y47" s="18">
        <f t="shared" si="112"/>
        <v>8.2421035261295881</v>
      </c>
      <c r="Z47" s="18">
        <f t="shared" si="112"/>
        <v>8.5948488145611233</v>
      </c>
      <c r="AA47" s="18">
        <f t="shared" si="112"/>
        <v>8.1678870354206534</v>
      </c>
      <c r="AB47" s="18">
        <f t="shared" si="112"/>
        <v>7.8062839528169707</v>
      </c>
      <c r="AD47" s="68">
        <f t="shared" si="113"/>
        <v>19.186908226001282</v>
      </c>
      <c r="AE47" s="69">
        <f t="shared" si="114"/>
        <v>44.128887326127149</v>
      </c>
      <c r="AF47" s="69">
        <f t="shared" si="115"/>
        <v>63.315795552128428</v>
      </c>
      <c r="AH47" t="str">
        <f t="shared" si="142"/>
        <v>21 Science, research, engineering and technology professionals</v>
      </c>
      <c r="AI47" s="18">
        <f t="shared" si="116"/>
        <v>2.6084960753515469</v>
      </c>
      <c r="AJ47" s="18">
        <f t="shared" si="116"/>
        <v>2.9397716932410174</v>
      </c>
      <c r="AK47" s="18">
        <f t="shared" si="116"/>
        <v>3.4280512226884876</v>
      </c>
      <c r="AL47" s="18">
        <f t="shared" si="116"/>
        <v>3.3825081949976146</v>
      </c>
      <c r="AM47" s="18">
        <f t="shared" si="116"/>
        <v>3.4054344412335862</v>
      </c>
      <c r="AO47" s="68">
        <f t="shared" si="117"/>
        <v>14.986219463673264</v>
      </c>
      <c r="AP47" s="69">
        <f t="shared" si="118"/>
        <v>41.792271996658435</v>
      </c>
      <c r="AQ47" s="69">
        <f t="shared" si="119"/>
        <v>56.778491460331701</v>
      </c>
      <c r="AS47" t="str">
        <f t="shared" si="143"/>
        <v>21 Science, research, engineering and technology professionals</v>
      </c>
      <c r="AT47" s="18">
        <f t="shared" si="120"/>
        <v>7.6097266195975815</v>
      </c>
      <c r="AU47" s="18">
        <f t="shared" si="120"/>
        <v>8.2897998441627365</v>
      </c>
      <c r="AV47" s="18">
        <f t="shared" si="120"/>
        <v>8.9518589920513119</v>
      </c>
      <c r="AW47" s="18">
        <f t="shared" si="120"/>
        <v>8.1292991728766619</v>
      </c>
      <c r="AX47" s="18">
        <f t="shared" si="120"/>
        <v>7.4894295693146855</v>
      </c>
      <c r="AZ47" s="68">
        <f t="shared" si="121"/>
        <v>7.8555066508424272</v>
      </c>
      <c r="BA47" s="69">
        <f t="shared" si="122"/>
        <v>37.256196880910586</v>
      </c>
      <c r="BB47" s="69">
        <f t="shared" si="123"/>
        <v>45.111703531753015</v>
      </c>
      <c r="BD47" t="str">
        <f t="shared" si="144"/>
        <v>21 Science, research, engineering and technology professionals</v>
      </c>
      <c r="BE47" s="18">
        <f t="shared" si="124"/>
        <v>2.6576667242017886</v>
      </c>
      <c r="BF47" s="18">
        <f t="shared" si="124"/>
        <v>3.0444189807433775</v>
      </c>
      <c r="BG47" s="18">
        <f t="shared" si="124"/>
        <v>3.4909856606682825</v>
      </c>
      <c r="BH47" s="18">
        <f t="shared" si="124"/>
        <v>2.9484223715765441</v>
      </c>
      <c r="BI47" s="18">
        <f t="shared" si="124"/>
        <v>2.7309587843500331</v>
      </c>
      <c r="BK47" s="68">
        <f t="shared" si="125"/>
        <v>-18.567336613210344</v>
      </c>
      <c r="BL47" s="69">
        <f t="shared" si="126"/>
        <v>23.901693457453401</v>
      </c>
      <c r="BM47" s="69">
        <f t="shared" si="127"/>
        <v>5.3343568442430582</v>
      </c>
      <c r="BO47" t="str">
        <f t="shared" si="145"/>
        <v>21 Science, research, engineering and technology professionals</v>
      </c>
      <c r="BP47" s="18">
        <f t="shared" si="128"/>
        <v>1.8717086630524336</v>
      </c>
      <c r="BQ47" s="18">
        <f t="shared" si="128"/>
        <v>2.0927696008409429</v>
      </c>
      <c r="BR47" s="18">
        <f t="shared" si="128"/>
        <v>2.4034177846385734</v>
      </c>
      <c r="BS47" s="18">
        <f t="shared" si="128"/>
        <v>2.2022452554623575</v>
      </c>
      <c r="BT47" s="18">
        <f t="shared" si="128"/>
        <v>2.2376350673480769</v>
      </c>
      <c r="BV47" s="68">
        <f t="shared" si="129"/>
        <v>-35.398526543335407</v>
      </c>
      <c r="BW47" s="69">
        <f t="shared" si="130"/>
        <v>25.706166802086795</v>
      </c>
      <c r="BX47" s="69">
        <f t="shared" si="131"/>
        <v>-9.6923597412486107</v>
      </c>
      <c r="BZ47" t="str">
        <f t="shared" si="146"/>
        <v>21 Science, research, engineering and technology professionals</v>
      </c>
      <c r="CA47" s="18">
        <f t="shared" si="132"/>
        <v>1.6917121610928028</v>
      </c>
      <c r="CB47" s="18">
        <f t="shared" si="132"/>
        <v>1.9563628292548203</v>
      </c>
      <c r="CC47" s="18">
        <f t="shared" si="132"/>
        <v>2.3442810757255383</v>
      </c>
      <c r="CD47" s="18">
        <f t="shared" si="132"/>
        <v>2.4274823584224641</v>
      </c>
      <c r="CE47" s="18">
        <f t="shared" si="132"/>
        <v>2.7911699525449341</v>
      </c>
      <c r="CG47" s="68">
        <f t="shared" si="133"/>
        <v>-29.009906062385738</v>
      </c>
      <c r="CH47" s="69">
        <f t="shared" si="134"/>
        <v>23.719088470266701</v>
      </c>
      <c r="CI47" s="69">
        <f t="shared" si="135"/>
        <v>-5.2908175921190317</v>
      </c>
      <c r="CK47" t="str">
        <f t="shared" si="147"/>
        <v>21 Science, research, engineering and technology professionals</v>
      </c>
      <c r="CL47" s="18">
        <f t="shared" si="136"/>
        <v>0.88238323361419146</v>
      </c>
      <c r="CM47" s="18">
        <f t="shared" si="136"/>
        <v>1.3268537032462497</v>
      </c>
      <c r="CN47" s="18">
        <f t="shared" si="136"/>
        <v>1.5709807628409469</v>
      </c>
      <c r="CO47" s="18">
        <f t="shared" si="136"/>
        <v>2.1039483619310002</v>
      </c>
      <c r="CP47" s="18">
        <f t="shared" si="136"/>
        <v>2.6882280131766509</v>
      </c>
      <c r="CR47" s="68">
        <f t="shared" si="137"/>
        <v>-19.061452934833962</v>
      </c>
      <c r="CS47" s="69">
        <f t="shared" si="138"/>
        <v>31.454371260793568</v>
      </c>
      <c r="CT47" s="69">
        <f t="shared" si="139"/>
        <v>12.392918325959606</v>
      </c>
    </row>
    <row r="48" spans="1:98" x14ac:dyDescent="0.2">
      <c r="A48" t="str">
        <f t="shared" si="103"/>
        <v>22 Health professionals</v>
      </c>
      <c r="B48" s="18">
        <f t="shared" si="104"/>
        <v>20.8864474207931</v>
      </c>
      <c r="C48" s="18">
        <f t="shared" si="104"/>
        <v>21.198213464752207</v>
      </c>
      <c r="D48" s="18">
        <f t="shared" si="104"/>
        <v>21.138559792891336</v>
      </c>
      <c r="E48" s="18">
        <f t="shared" si="104"/>
        <v>22.160199716955692</v>
      </c>
      <c r="F48" s="18">
        <f t="shared" si="104"/>
        <v>22.74299380332172</v>
      </c>
      <c r="H48" s="68">
        <f t="shared" si="105"/>
        <v>97.474414385001168</v>
      </c>
      <c r="I48" s="69">
        <f t="shared" si="106"/>
        <v>81.217383012853873</v>
      </c>
      <c r="J48" s="69">
        <f t="shared" si="107"/>
        <v>178.69179739785503</v>
      </c>
      <c r="L48" t="str">
        <f t="shared" si="140"/>
        <v>22 Health professionals</v>
      </c>
      <c r="M48" s="18">
        <f t="shared" si="108"/>
        <v>8.7662120731261055</v>
      </c>
      <c r="N48" s="18">
        <f t="shared" si="108"/>
        <v>9.0979964907413038</v>
      </c>
      <c r="O48" s="18">
        <f t="shared" si="108"/>
        <v>8.9227566208496469</v>
      </c>
      <c r="P48" s="18">
        <f t="shared" si="108"/>
        <v>9.1275404362670152</v>
      </c>
      <c r="Q48" s="18">
        <f t="shared" si="108"/>
        <v>9.2260880353631691</v>
      </c>
      <c r="S48" s="68">
        <f t="shared" si="109"/>
        <v>91.592409297744453</v>
      </c>
      <c r="T48" s="69">
        <f t="shared" si="110"/>
        <v>83.742430489106908</v>
      </c>
      <c r="U48" s="69">
        <f t="shared" si="111"/>
        <v>175.33483978685138</v>
      </c>
      <c r="W48" t="str">
        <f t="shared" si="141"/>
        <v>22 Health professionals</v>
      </c>
      <c r="X48" s="18">
        <f t="shared" si="112"/>
        <v>9.3364586040512858</v>
      </c>
      <c r="Y48" s="18">
        <f t="shared" si="112"/>
        <v>9.4460685274675562</v>
      </c>
      <c r="Z48" s="18">
        <f t="shared" si="112"/>
        <v>9.3152557889234568</v>
      </c>
      <c r="AA48" s="18">
        <f t="shared" si="112"/>
        <v>9.330118053471594</v>
      </c>
      <c r="AB48" s="18">
        <f t="shared" si="112"/>
        <v>8.7978764375771839</v>
      </c>
      <c r="AD48" s="68">
        <f t="shared" si="113"/>
        <v>23.9382970829652</v>
      </c>
      <c r="AE48" s="69">
        <f t="shared" si="114"/>
        <v>65.434515036294115</v>
      </c>
      <c r="AF48" s="69">
        <f t="shared" si="115"/>
        <v>89.372812119259322</v>
      </c>
      <c r="AH48" t="str">
        <f t="shared" si="142"/>
        <v>22 Health professionals</v>
      </c>
      <c r="AI48" s="18">
        <f t="shared" si="116"/>
        <v>14.480124520527193</v>
      </c>
      <c r="AJ48" s="18">
        <f t="shared" si="116"/>
        <v>11.081126110492191</v>
      </c>
      <c r="AK48" s="18">
        <f t="shared" si="116"/>
        <v>10.257101026743738</v>
      </c>
      <c r="AL48" s="18">
        <f t="shared" si="116"/>
        <v>5.8118195280580744</v>
      </c>
      <c r="AM48" s="18">
        <f t="shared" si="116"/>
        <v>1.9257125285054484</v>
      </c>
      <c r="AO48" s="68">
        <f t="shared" si="117"/>
        <v>-78.268615457680994</v>
      </c>
      <c r="AP48" s="69">
        <f t="shared" si="118"/>
        <v>19.25550051780343</v>
      </c>
      <c r="AQ48" s="69">
        <f t="shared" si="119"/>
        <v>-59.013114939877553</v>
      </c>
      <c r="AS48" t="str">
        <f t="shared" si="143"/>
        <v>22 Health professionals</v>
      </c>
      <c r="AT48" s="18">
        <f t="shared" si="120"/>
        <v>1.8369978407938403</v>
      </c>
      <c r="AU48" s="18">
        <f t="shared" si="120"/>
        <v>2.0020801519968923</v>
      </c>
      <c r="AV48" s="18">
        <f t="shared" si="120"/>
        <v>2.1921071079017902</v>
      </c>
      <c r="AW48" s="18">
        <f t="shared" si="120"/>
        <v>2.1496596078402246</v>
      </c>
      <c r="AX48" s="18">
        <f t="shared" si="120"/>
        <v>2.1339954875061364</v>
      </c>
      <c r="AZ48" s="68">
        <f t="shared" si="121"/>
        <v>25.498501836556127</v>
      </c>
      <c r="BA48" s="69">
        <f t="shared" si="122"/>
        <v>57.426342671185601</v>
      </c>
      <c r="BB48" s="69">
        <f t="shared" si="123"/>
        <v>82.92484450774171</v>
      </c>
      <c r="BD48" t="str">
        <f t="shared" si="144"/>
        <v>22 Health professionals</v>
      </c>
      <c r="BE48" s="18">
        <f t="shared" si="124"/>
        <v>1.820605790026697</v>
      </c>
      <c r="BF48" s="18">
        <f t="shared" si="124"/>
        <v>2.1045896925429171</v>
      </c>
      <c r="BG48" s="18">
        <f t="shared" si="124"/>
        <v>2.3309216658021006</v>
      </c>
      <c r="BH48" s="18">
        <f t="shared" si="124"/>
        <v>2.5075884715911871</v>
      </c>
      <c r="BI48" s="18">
        <f t="shared" si="124"/>
        <v>2.7973150845946733</v>
      </c>
      <c r="BK48" s="68">
        <f t="shared" si="125"/>
        <v>24.923823224741547</v>
      </c>
      <c r="BL48" s="69">
        <f t="shared" si="126"/>
        <v>60.112690667295389</v>
      </c>
      <c r="BM48" s="69">
        <f t="shared" si="127"/>
        <v>85.036513892036936</v>
      </c>
      <c r="BO48" t="str">
        <f t="shared" si="145"/>
        <v>22 Health professionals</v>
      </c>
      <c r="BP48" s="18">
        <f t="shared" si="128"/>
        <v>1.312313064236756</v>
      </c>
      <c r="BQ48" s="18">
        <f t="shared" si="128"/>
        <v>1.5649231502881302</v>
      </c>
      <c r="BR48" s="18">
        <f t="shared" si="128"/>
        <v>1.7415107906561853</v>
      </c>
      <c r="BS48" s="18">
        <f t="shared" si="128"/>
        <v>1.6576205555615047</v>
      </c>
      <c r="BT48" s="18">
        <f t="shared" si="128"/>
        <v>1.5794951788655249</v>
      </c>
      <c r="BV48" s="68">
        <f t="shared" si="129"/>
        <v>-37.067560126673918</v>
      </c>
      <c r="BW48" s="69">
        <f t="shared" si="130"/>
        <v>36.965469854803224</v>
      </c>
      <c r="BX48" s="69">
        <f t="shared" si="131"/>
        <v>-0.1020902718706877</v>
      </c>
      <c r="BZ48" t="str">
        <f t="shared" si="146"/>
        <v>22 Health professionals</v>
      </c>
      <c r="CA48" s="18">
        <f t="shared" si="132"/>
        <v>1.1673505056208444</v>
      </c>
      <c r="CB48" s="18">
        <f t="shared" si="132"/>
        <v>1.5148917907573778</v>
      </c>
      <c r="CC48" s="18">
        <f t="shared" si="132"/>
        <v>1.4584909759403104</v>
      </c>
      <c r="CD48" s="18">
        <f t="shared" si="132"/>
        <v>1.332896175621314</v>
      </c>
      <c r="CE48" s="18">
        <f t="shared" si="132"/>
        <v>1.0765795512843415</v>
      </c>
      <c r="CG48" s="68">
        <f t="shared" si="133"/>
        <v>-55.988767430871732</v>
      </c>
      <c r="CH48" s="69">
        <f t="shared" si="134"/>
        <v>27.614355406930869</v>
      </c>
      <c r="CI48" s="69">
        <f t="shared" si="135"/>
        <v>-28.374412023940863</v>
      </c>
      <c r="CK48" t="str">
        <f t="shared" si="147"/>
        <v>22 Health professionals</v>
      </c>
      <c r="CL48" s="18">
        <f t="shared" si="136"/>
        <v>0.32081434077934234</v>
      </c>
      <c r="CM48" s="18">
        <f t="shared" si="136"/>
        <v>0.4950171866927931</v>
      </c>
      <c r="CN48" s="18">
        <f t="shared" si="136"/>
        <v>0.62408466817042407</v>
      </c>
      <c r="CO48" s="18">
        <f t="shared" si="136"/>
        <v>0.83101855134387337</v>
      </c>
      <c r="CP48" s="18">
        <f t="shared" si="136"/>
        <v>1.1353714177454657</v>
      </c>
      <c r="CR48" s="68">
        <f t="shared" si="137"/>
        <v>-13.94925946302607</v>
      </c>
      <c r="CS48" s="69">
        <f t="shared" si="138"/>
        <v>39.167436060974254</v>
      </c>
      <c r="CT48" s="69">
        <f t="shared" si="139"/>
        <v>25.218176597948183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29.22982560163938</v>
      </c>
      <c r="C49" s="18">
        <f t="shared" si="104"/>
        <v>26.997338543652965</v>
      </c>
      <c r="D49" s="18">
        <f t="shared" si="104"/>
        <v>27.530447361135764</v>
      </c>
      <c r="E49" s="18">
        <f t="shared" si="104"/>
        <v>24.361777170854509</v>
      </c>
      <c r="F49" s="18">
        <f t="shared" si="104"/>
        <v>21.578459073939701</v>
      </c>
      <c r="H49" s="68">
        <f t="shared" si="105"/>
        <v>43.861888153112247</v>
      </c>
      <c r="I49" s="69">
        <f t="shared" si="106"/>
        <v>65.447441204069378</v>
      </c>
      <c r="J49" s="69">
        <f t="shared" si="107"/>
        <v>109.30932935718162</v>
      </c>
      <c r="L49" t="str">
        <f t="shared" si="140"/>
        <v>23 Teaching and other educational professionals</v>
      </c>
      <c r="M49" s="18">
        <f t="shared" si="108"/>
        <v>25.539890052123386</v>
      </c>
      <c r="N49" s="18">
        <f t="shared" si="108"/>
        <v>23.759194158373095</v>
      </c>
      <c r="O49" s="18">
        <f t="shared" si="108"/>
        <v>24.800834441217457</v>
      </c>
      <c r="P49" s="18">
        <f t="shared" si="108"/>
        <v>21.846904436357743</v>
      </c>
      <c r="Q49" s="18">
        <f t="shared" si="108"/>
        <v>19.544049413708418</v>
      </c>
      <c r="S49" s="68">
        <f t="shared" si="109"/>
        <v>46.018542933894842</v>
      </c>
      <c r="T49" s="69">
        <f t="shared" si="110"/>
        <v>68.5211805531642</v>
      </c>
      <c r="U49" s="69">
        <f t="shared" si="111"/>
        <v>114.53972348705904</v>
      </c>
      <c r="W49" t="str">
        <f t="shared" si="141"/>
        <v>23 Teaching and other educational professionals</v>
      </c>
      <c r="X49" s="18">
        <f t="shared" si="112"/>
        <v>8.4799604029344238</v>
      </c>
      <c r="Y49" s="18">
        <f t="shared" si="112"/>
        <v>6.6812261233887673</v>
      </c>
      <c r="Z49" s="18">
        <f t="shared" si="112"/>
        <v>7.0740895130849095</v>
      </c>
      <c r="AA49" s="18">
        <f t="shared" si="112"/>
        <v>5.1439022528446925</v>
      </c>
      <c r="AB49" s="18">
        <f t="shared" si="112"/>
        <v>3.3678905415281144</v>
      </c>
      <c r="AD49" s="68">
        <f t="shared" si="113"/>
        <v>-37.524481594278697</v>
      </c>
      <c r="AE49" s="69">
        <f t="shared" si="114"/>
        <v>39.796518107660312</v>
      </c>
      <c r="AF49" s="69">
        <f t="shared" si="115"/>
        <v>2.2720365133816149</v>
      </c>
      <c r="AH49" t="str">
        <f t="shared" si="142"/>
        <v>23 Teaching and other educational professionals</v>
      </c>
      <c r="AI49" s="18">
        <f t="shared" si="116"/>
        <v>3.190164701324282</v>
      </c>
      <c r="AJ49" s="18">
        <f t="shared" si="116"/>
        <v>1.7217941102874026</v>
      </c>
      <c r="AK49" s="18">
        <f t="shared" si="116"/>
        <v>1.5850658429520432</v>
      </c>
      <c r="AL49" s="18">
        <f t="shared" si="116"/>
        <v>0.87092262064016479</v>
      </c>
      <c r="AM49" s="18">
        <f t="shared" si="116"/>
        <v>0.72005186693007661</v>
      </c>
      <c r="AO49" s="68">
        <f t="shared" si="117"/>
        <v>-47.41800646480705</v>
      </c>
      <c r="AP49" s="69">
        <f t="shared" si="118"/>
        <v>16.432026176647298</v>
      </c>
      <c r="AQ49" s="69">
        <f t="shared" si="119"/>
        <v>-30.985980288159752</v>
      </c>
      <c r="AS49" t="str">
        <f t="shared" si="143"/>
        <v>23 Teaching and other educational professionals</v>
      </c>
      <c r="AT49" s="18">
        <f t="shared" si="120"/>
        <v>0.83848973402482729</v>
      </c>
      <c r="AU49" s="18">
        <f t="shared" si="120"/>
        <v>0.73776997258894694</v>
      </c>
      <c r="AV49" s="18">
        <f t="shared" si="120"/>
        <v>0.77190081953908141</v>
      </c>
      <c r="AW49" s="18">
        <f t="shared" si="120"/>
        <v>0.55992577216949346</v>
      </c>
      <c r="AX49" s="18">
        <f t="shared" si="120"/>
        <v>0.42064151354074947</v>
      </c>
      <c r="AZ49" s="68">
        <f t="shared" si="121"/>
        <v>-29.748201935449021</v>
      </c>
      <c r="BA49" s="69">
        <f t="shared" si="122"/>
        <v>35.021874474295075</v>
      </c>
      <c r="BB49" s="69">
        <f t="shared" si="123"/>
        <v>5.2736725388460588</v>
      </c>
      <c r="BD49" t="str">
        <f t="shared" si="144"/>
        <v>23 Teaching and other educational professionals</v>
      </c>
      <c r="BE49" s="18">
        <f t="shared" si="124"/>
        <v>0.88618102149148281</v>
      </c>
      <c r="BF49" s="18">
        <f t="shared" si="124"/>
        <v>0.84903457714713659</v>
      </c>
      <c r="BG49" s="18">
        <f t="shared" si="124"/>
        <v>1.0133865136326765</v>
      </c>
      <c r="BH49" s="18">
        <f t="shared" si="124"/>
        <v>0.87402387655683855</v>
      </c>
      <c r="BI49" s="18">
        <f t="shared" si="124"/>
        <v>0.91475277049407711</v>
      </c>
      <c r="BK49" s="68">
        <f t="shared" si="125"/>
        <v>-6.0362865793490634</v>
      </c>
      <c r="BL49" s="69">
        <f t="shared" si="126"/>
        <v>35.806296361431606</v>
      </c>
      <c r="BM49" s="69">
        <f t="shared" si="127"/>
        <v>29.770009782082546</v>
      </c>
      <c r="BO49" t="str">
        <f t="shared" si="145"/>
        <v>23 Teaching and other educational professionals</v>
      </c>
      <c r="BP49" s="18">
        <f t="shared" si="128"/>
        <v>0.7089312368124312</v>
      </c>
      <c r="BQ49" s="18">
        <f t="shared" si="128"/>
        <v>0.72106233595010649</v>
      </c>
      <c r="BR49" s="18">
        <f t="shared" si="128"/>
        <v>0.83933820908461898</v>
      </c>
      <c r="BS49" s="18">
        <f t="shared" si="128"/>
        <v>0.69505534630002574</v>
      </c>
      <c r="BT49" s="18">
        <f t="shared" si="128"/>
        <v>0.66594955527138622</v>
      </c>
      <c r="BV49" s="68">
        <f t="shared" si="129"/>
        <v>-44.946266782223461</v>
      </c>
      <c r="BW49" s="69">
        <f t="shared" si="130"/>
        <v>33.804301959795183</v>
      </c>
      <c r="BX49" s="69">
        <f t="shared" si="131"/>
        <v>-11.141964822428278</v>
      </c>
      <c r="BZ49" t="str">
        <f t="shared" si="146"/>
        <v>23 Teaching and other educational professionals</v>
      </c>
      <c r="CA49" s="18">
        <f t="shared" si="132"/>
        <v>0.6922266516078569</v>
      </c>
      <c r="CB49" s="18">
        <f t="shared" si="132"/>
        <v>0.77396545438265762</v>
      </c>
      <c r="CC49" s="18">
        <f t="shared" si="132"/>
        <v>0.87031921185122418</v>
      </c>
      <c r="CD49" s="18">
        <f t="shared" si="132"/>
        <v>0.75395911184720865</v>
      </c>
      <c r="CE49" s="18">
        <f t="shared" si="132"/>
        <v>0.71748292330863206</v>
      </c>
      <c r="CG49" s="68">
        <f t="shared" si="133"/>
        <v>-50.846533678340535</v>
      </c>
      <c r="CH49" s="69">
        <f t="shared" si="134"/>
        <v>27.405885890842015</v>
      </c>
      <c r="CI49" s="69">
        <f t="shared" si="135"/>
        <v>-23.440647787498513</v>
      </c>
      <c r="CK49" t="str">
        <f t="shared" si="147"/>
        <v>23 Teaching and other educational professionals</v>
      </c>
      <c r="CL49" s="18">
        <f t="shared" si="136"/>
        <v>0.37161944104781486</v>
      </c>
      <c r="CM49" s="18">
        <f t="shared" si="136"/>
        <v>0.50926112471374319</v>
      </c>
      <c r="CN49" s="18">
        <f t="shared" si="136"/>
        <v>0.68772446354635974</v>
      </c>
      <c r="CO49" s="18">
        <f t="shared" si="136"/>
        <v>0.77547948301005809</v>
      </c>
      <c r="CP49" s="18">
        <f t="shared" si="136"/>
        <v>0.96771576910721724</v>
      </c>
      <c r="CR49" s="68">
        <f t="shared" si="137"/>
        <v>-33.443034456750183</v>
      </c>
      <c r="CS49" s="69">
        <f t="shared" si="138"/>
        <v>34.447346717026321</v>
      </c>
      <c r="CT49" s="69">
        <f t="shared" si="139"/>
        <v>1.0043122602761325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6.1410617950399518</v>
      </c>
      <c r="C50" s="18">
        <f t="shared" si="104"/>
        <v>6.9857381790785267</v>
      </c>
      <c r="D50" s="18">
        <f t="shared" si="104"/>
        <v>7.2458453749690701</v>
      </c>
      <c r="E50" s="18">
        <f t="shared" si="104"/>
        <v>7.8377369944014701</v>
      </c>
      <c r="F50" s="18">
        <f t="shared" si="104"/>
        <v>7.9834706399708093</v>
      </c>
      <c r="H50" s="68">
        <f t="shared" si="105"/>
        <v>102.22799066345083</v>
      </c>
      <c r="I50" s="69">
        <f t="shared" si="106"/>
        <v>86.603834729432933</v>
      </c>
      <c r="J50" s="69">
        <f t="shared" si="107"/>
        <v>188.83182539288376</v>
      </c>
      <c r="L50" t="str">
        <f t="shared" si="140"/>
        <v>24 Business, media and public service professionals</v>
      </c>
      <c r="M50" s="18">
        <f t="shared" si="108"/>
        <v>11.517659330370979</v>
      </c>
      <c r="N50" s="18">
        <f t="shared" si="108"/>
        <v>12.741725479536633</v>
      </c>
      <c r="O50" s="18">
        <f t="shared" si="108"/>
        <v>13.499870644985812</v>
      </c>
      <c r="P50" s="18">
        <f t="shared" si="108"/>
        <v>13.822042132882798</v>
      </c>
      <c r="Q50" s="18">
        <f t="shared" si="108"/>
        <v>13.73192166108826</v>
      </c>
      <c r="S50" s="68">
        <f t="shared" si="109"/>
        <v>88.478345890121432</v>
      </c>
      <c r="T50" s="69">
        <f t="shared" si="110"/>
        <v>81.705328428876214</v>
      </c>
      <c r="U50" s="69">
        <f t="shared" si="111"/>
        <v>170.18367431899765</v>
      </c>
      <c r="W50" t="str">
        <f t="shared" si="141"/>
        <v>24 Business, media and public service professionals</v>
      </c>
      <c r="X50" s="18">
        <f t="shared" si="112"/>
        <v>10.060906344752855</v>
      </c>
      <c r="Y50" s="18">
        <f t="shared" si="112"/>
        <v>11.043444748978073</v>
      </c>
      <c r="Z50" s="18">
        <f t="shared" si="112"/>
        <v>12.222371271139318</v>
      </c>
      <c r="AA50" s="18">
        <f t="shared" si="112"/>
        <v>12.239245385627139</v>
      </c>
      <c r="AB50" s="18">
        <f t="shared" si="112"/>
        <v>11.897298309843721</v>
      </c>
      <c r="AD50" s="68">
        <f t="shared" si="113"/>
        <v>27.736593582169949</v>
      </c>
      <c r="AE50" s="69">
        <f t="shared" si="114"/>
        <v>60.94474998884003</v>
      </c>
      <c r="AF50" s="69">
        <f t="shared" si="115"/>
        <v>88.68134357100999</v>
      </c>
      <c r="AH50" t="str">
        <f t="shared" si="142"/>
        <v>24 Business, media and public service professionals</v>
      </c>
      <c r="AI50" s="18">
        <f t="shared" si="116"/>
        <v>3.6179028447754669</v>
      </c>
      <c r="AJ50" s="18">
        <f t="shared" si="116"/>
        <v>3.5508649962206826</v>
      </c>
      <c r="AK50" s="18">
        <f t="shared" si="116"/>
        <v>4.0872051139533561</v>
      </c>
      <c r="AL50" s="18">
        <f t="shared" si="116"/>
        <v>3.7147687155669642</v>
      </c>
      <c r="AM50" s="18">
        <f t="shared" si="116"/>
        <v>3.5891197628979938</v>
      </c>
      <c r="AO50" s="68">
        <f t="shared" si="117"/>
        <v>1.6440804377474596</v>
      </c>
      <c r="AP50" s="69">
        <f t="shared" si="118"/>
        <v>36.427620503845446</v>
      </c>
      <c r="AQ50" s="69">
        <f t="shared" si="119"/>
        <v>38.071700941592908</v>
      </c>
      <c r="AS50" t="str">
        <f t="shared" si="143"/>
        <v>24 Business, media and public service professionals</v>
      </c>
      <c r="AT50" s="18">
        <f t="shared" si="120"/>
        <v>5.3587823179411638</v>
      </c>
      <c r="AU50" s="18">
        <f t="shared" si="120"/>
        <v>5.8776507442952886</v>
      </c>
      <c r="AV50" s="18">
        <f t="shared" si="120"/>
        <v>6.6305101035682963</v>
      </c>
      <c r="AW50" s="18">
        <f t="shared" si="120"/>
        <v>6.5631601731336362</v>
      </c>
      <c r="AX50" s="18">
        <f t="shared" si="120"/>
        <v>6.458101997076569</v>
      </c>
      <c r="AZ50" s="68">
        <f t="shared" si="121"/>
        <v>25.563893404100373</v>
      </c>
      <c r="BA50" s="69">
        <f t="shared" si="122"/>
        <v>55.372126467938884</v>
      </c>
      <c r="BB50" s="69">
        <f t="shared" si="123"/>
        <v>80.936019872039267</v>
      </c>
      <c r="BD50" t="str">
        <f t="shared" si="144"/>
        <v>24 Business, media and public service professionals</v>
      </c>
      <c r="BE50" s="18">
        <f t="shared" si="124"/>
        <v>3.0120180029835608</v>
      </c>
      <c r="BF50" s="18">
        <f t="shared" si="124"/>
        <v>3.5588223038472164</v>
      </c>
      <c r="BG50" s="18">
        <f t="shared" si="124"/>
        <v>4.2227948224164136</v>
      </c>
      <c r="BH50" s="18">
        <f t="shared" si="124"/>
        <v>4.1537324235052848</v>
      </c>
      <c r="BI50" s="18">
        <f t="shared" si="124"/>
        <v>4.2907029215417714</v>
      </c>
      <c r="BK50" s="68">
        <f t="shared" si="125"/>
        <v>5.7693959443703502</v>
      </c>
      <c r="BL50" s="69">
        <f t="shared" si="126"/>
        <v>39.885412464605949</v>
      </c>
      <c r="BM50" s="69">
        <f t="shared" si="127"/>
        <v>45.654808408976308</v>
      </c>
      <c r="BO50" t="str">
        <f t="shared" si="145"/>
        <v>24 Business, media and public service professionals</v>
      </c>
      <c r="BP50" s="18">
        <f t="shared" si="128"/>
        <v>2.1479818265890382</v>
      </c>
      <c r="BQ50" s="18">
        <f t="shared" si="128"/>
        <v>2.4279563819306986</v>
      </c>
      <c r="BR50" s="18">
        <f t="shared" si="128"/>
        <v>2.911959809890599</v>
      </c>
      <c r="BS50" s="18">
        <f t="shared" si="128"/>
        <v>2.7433043380155202</v>
      </c>
      <c r="BT50" s="18">
        <f t="shared" si="128"/>
        <v>2.7025209058148869</v>
      </c>
      <c r="BV50" s="68">
        <f t="shared" si="129"/>
        <v>-35.602928169375289</v>
      </c>
      <c r="BW50" s="69">
        <f t="shared" si="130"/>
        <v>30.936349818519819</v>
      </c>
      <c r="BX50" s="69">
        <f t="shared" si="131"/>
        <v>-4.6665783508554677</v>
      </c>
      <c r="BZ50" t="str">
        <f t="shared" si="146"/>
        <v>24 Business, media and public service professionals</v>
      </c>
      <c r="CA50" s="18">
        <f t="shared" si="132"/>
        <v>1.9346891826556185</v>
      </c>
      <c r="CB50" s="18">
        <f t="shared" si="132"/>
        <v>2.4236121373383068</v>
      </c>
      <c r="CC50" s="18">
        <f t="shared" si="132"/>
        <v>2.9017452281610416</v>
      </c>
      <c r="CD50" s="18">
        <f t="shared" si="132"/>
        <v>2.9396528746817698</v>
      </c>
      <c r="CE50" s="18">
        <f t="shared" si="132"/>
        <v>2.9617390587724772</v>
      </c>
      <c r="CG50" s="68">
        <f t="shared" si="133"/>
        <v>-39.143262658593656</v>
      </c>
      <c r="CH50" s="69">
        <f t="shared" si="134"/>
        <v>29.49083881189647</v>
      </c>
      <c r="CI50" s="69">
        <f t="shared" si="135"/>
        <v>-9.6524238466971823</v>
      </c>
      <c r="CK50" t="str">
        <f t="shared" si="147"/>
        <v>24 Business, media and public service professionals</v>
      </c>
      <c r="CL50" s="18">
        <f t="shared" si="136"/>
        <v>1.1645598465118663</v>
      </c>
      <c r="CM50" s="18">
        <f t="shared" si="136"/>
        <v>1.6566833361533151</v>
      </c>
      <c r="CN50" s="18">
        <f t="shared" si="136"/>
        <v>1.9796888730045856</v>
      </c>
      <c r="CO50" s="18">
        <f t="shared" si="136"/>
        <v>2.2747847687017519</v>
      </c>
      <c r="CP50" s="18">
        <f t="shared" si="136"/>
        <v>2.6621565494458004</v>
      </c>
      <c r="CR50" s="68">
        <f t="shared" si="137"/>
        <v>-36.394185644754309</v>
      </c>
      <c r="CS50" s="69">
        <f t="shared" si="138"/>
        <v>31.517767034477995</v>
      </c>
      <c r="CT50" s="69">
        <f t="shared" si="139"/>
        <v>-4.8764186102763141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2.0531326758386013</v>
      </c>
      <c r="C51" s="18">
        <f t="shared" si="104"/>
        <v>2.3805769415934699</v>
      </c>
      <c r="D51" s="18">
        <f t="shared" si="104"/>
        <v>2.4403240543488787</v>
      </c>
      <c r="E51" s="18">
        <f t="shared" si="104"/>
        <v>2.3442272220373246</v>
      </c>
      <c r="F51" s="18">
        <f t="shared" si="104"/>
        <v>2.6016973405766932</v>
      </c>
      <c r="H51" s="68">
        <f t="shared" si="105"/>
        <v>95.680643790302781</v>
      </c>
      <c r="I51" s="69">
        <f t="shared" si="106"/>
        <v>76.013495246894806</v>
      </c>
      <c r="J51" s="69">
        <f t="shared" si="107"/>
        <v>171.6941390371976</v>
      </c>
      <c r="L51" t="str">
        <f t="shared" si="140"/>
        <v>31 Science, engineering and technology associate professionals</v>
      </c>
      <c r="M51" s="18">
        <f t="shared" si="108"/>
        <v>2.1926689994687307</v>
      </c>
      <c r="N51" s="18">
        <f t="shared" si="108"/>
        <v>2.2483897622152993</v>
      </c>
      <c r="O51" s="18">
        <f t="shared" si="108"/>
        <v>2.3297070850072212</v>
      </c>
      <c r="P51" s="18">
        <f t="shared" si="108"/>
        <v>2.0468661237573271</v>
      </c>
      <c r="Q51" s="18">
        <f t="shared" si="108"/>
        <v>2.0156954633476625</v>
      </c>
      <c r="S51" s="68">
        <f t="shared" si="109"/>
        <v>60.318392504053683</v>
      </c>
      <c r="T51" s="69">
        <f t="shared" si="110"/>
        <v>63.320496007915864</v>
      </c>
      <c r="U51" s="69">
        <f t="shared" si="111"/>
        <v>123.63888851196955</v>
      </c>
      <c r="W51" t="str">
        <f t="shared" si="141"/>
        <v>31 Science, engineering and technology associate professionals</v>
      </c>
      <c r="X51" s="18">
        <f t="shared" si="112"/>
        <v>2.1703437223925812</v>
      </c>
      <c r="Y51" s="18">
        <f t="shared" si="112"/>
        <v>2.4955121528282529</v>
      </c>
      <c r="Z51" s="18">
        <f t="shared" si="112"/>
        <v>2.6006834509029724</v>
      </c>
      <c r="AA51" s="18">
        <f t="shared" si="112"/>
        <v>2.2149539236242926</v>
      </c>
      <c r="AB51" s="18">
        <f t="shared" si="112"/>
        <v>2.1614447104826899</v>
      </c>
      <c r="AD51" s="68">
        <f t="shared" si="113"/>
        <v>9.0634139104452149</v>
      </c>
      <c r="AE51" s="69">
        <f t="shared" si="114"/>
        <v>45.81059207588099</v>
      </c>
      <c r="AF51" s="69">
        <f t="shared" si="115"/>
        <v>54.874005986326203</v>
      </c>
      <c r="AH51" t="str">
        <f t="shared" si="142"/>
        <v>31 Science, engineering and technology associate professionals</v>
      </c>
      <c r="AI51" s="18">
        <f t="shared" si="116"/>
        <v>1.1534725953045812</v>
      </c>
      <c r="AJ51" s="18">
        <f t="shared" si="116"/>
        <v>1.48585537358991</v>
      </c>
      <c r="AK51" s="18">
        <f t="shared" si="116"/>
        <v>1.662913577608881</v>
      </c>
      <c r="AL51" s="18">
        <f t="shared" si="116"/>
        <v>1.65150933222093</v>
      </c>
      <c r="AM51" s="18">
        <f t="shared" si="116"/>
        <v>1.9990914315378534</v>
      </c>
      <c r="AO51" s="68">
        <f t="shared" si="117"/>
        <v>39.150109493627632</v>
      </c>
      <c r="AP51" s="69">
        <f t="shared" si="118"/>
        <v>54.719104662443407</v>
      </c>
      <c r="AQ51" s="69">
        <f t="shared" si="119"/>
        <v>93.869214156071038</v>
      </c>
      <c r="AS51" t="str">
        <f t="shared" si="143"/>
        <v>31 Science, engineering and technology associate professionals</v>
      </c>
      <c r="AT51" s="18">
        <f t="shared" si="120"/>
        <v>3.4274670145492396</v>
      </c>
      <c r="AU51" s="18">
        <f t="shared" si="120"/>
        <v>3.7334522310179046</v>
      </c>
      <c r="AV51" s="18">
        <f t="shared" si="120"/>
        <v>3.9485107571332438</v>
      </c>
      <c r="AW51" s="18">
        <f t="shared" si="120"/>
        <v>3.0519674650966322</v>
      </c>
      <c r="AX51" s="18">
        <f t="shared" si="120"/>
        <v>2.8003115935601048</v>
      </c>
      <c r="AZ51" s="68">
        <f t="shared" si="121"/>
        <v>-8.5718677551204223</v>
      </c>
      <c r="BA51" s="69">
        <f t="shared" si="122"/>
        <v>34.27206405951457</v>
      </c>
      <c r="BB51" s="69">
        <f t="shared" si="123"/>
        <v>25.70019630439414</v>
      </c>
      <c r="BD51" t="str">
        <f t="shared" si="144"/>
        <v>31 Science, engineering and technology associate professionals</v>
      </c>
      <c r="BE51" s="18">
        <f t="shared" si="124"/>
        <v>1.5799226230550265</v>
      </c>
      <c r="BF51" s="18">
        <f t="shared" si="124"/>
        <v>1.6800581099857548</v>
      </c>
      <c r="BG51" s="18">
        <f t="shared" si="124"/>
        <v>1.9293177422499506</v>
      </c>
      <c r="BH51" s="18">
        <f t="shared" si="124"/>
        <v>1.3904004866370583</v>
      </c>
      <c r="BI51" s="18">
        <f t="shared" si="124"/>
        <v>1.1571361542255687</v>
      </c>
      <c r="BK51" s="68">
        <f t="shared" si="125"/>
        <v>-37.56727895887385</v>
      </c>
      <c r="BL51" s="69">
        <f t="shared" si="126"/>
        <v>24.570520086935542</v>
      </c>
      <c r="BM51" s="69">
        <f t="shared" si="127"/>
        <v>-12.996758871938308</v>
      </c>
      <c r="BO51" t="str">
        <f t="shared" si="145"/>
        <v>31 Science, engineering and technology associate professionals</v>
      </c>
      <c r="BP51" s="18">
        <f t="shared" si="128"/>
        <v>1.1095337520047486</v>
      </c>
      <c r="BQ51" s="18">
        <f t="shared" si="128"/>
        <v>1.2864770934236522</v>
      </c>
      <c r="BR51" s="18">
        <f t="shared" si="128"/>
        <v>1.4758520689990422</v>
      </c>
      <c r="BS51" s="18">
        <f t="shared" si="128"/>
        <v>1.2095889886568563</v>
      </c>
      <c r="BT51" s="18">
        <f t="shared" si="128"/>
        <v>1.321474033683858</v>
      </c>
      <c r="BV51" s="68">
        <f t="shared" si="129"/>
        <v>-37.870445418559449</v>
      </c>
      <c r="BW51" s="69">
        <f t="shared" si="130"/>
        <v>25.97758910349015</v>
      </c>
      <c r="BX51" s="69">
        <f t="shared" si="131"/>
        <v>-11.892856315069295</v>
      </c>
      <c r="BZ51" t="str">
        <f t="shared" si="146"/>
        <v>31 Science, engineering and technology associate professionals</v>
      </c>
      <c r="CA51" s="18">
        <f t="shared" si="132"/>
        <v>1.2100236739381451</v>
      </c>
      <c r="CB51" s="18">
        <f t="shared" si="132"/>
        <v>1.5103159512971918</v>
      </c>
      <c r="CC51" s="18">
        <f t="shared" si="132"/>
        <v>1.8924794620639622</v>
      </c>
      <c r="CD51" s="18">
        <f t="shared" si="132"/>
        <v>1.692094077394354</v>
      </c>
      <c r="CE51" s="18">
        <f t="shared" si="132"/>
        <v>2.137808408231118</v>
      </c>
      <c r="CG51" s="68">
        <f t="shared" si="133"/>
        <v>-32.646718894876734</v>
      </c>
      <c r="CH51" s="69">
        <f t="shared" si="134"/>
        <v>25.890838297802286</v>
      </c>
      <c r="CI51" s="69">
        <f t="shared" si="135"/>
        <v>-6.755880597074448</v>
      </c>
      <c r="CK51" t="str">
        <f t="shared" si="147"/>
        <v>31 Science, engineering and technology associate professionals</v>
      </c>
      <c r="CL51" s="18">
        <f t="shared" si="136"/>
        <v>0.52900524164629004</v>
      </c>
      <c r="CM51" s="18">
        <f t="shared" si="136"/>
        <v>0.78659604066816713</v>
      </c>
      <c r="CN51" s="18">
        <f t="shared" si="136"/>
        <v>1.0254043620158999</v>
      </c>
      <c r="CO51" s="18">
        <f t="shared" si="136"/>
        <v>1.1575506138933647</v>
      </c>
      <c r="CP51" s="18">
        <f t="shared" si="136"/>
        <v>1.6789947251471304</v>
      </c>
      <c r="CR51" s="68">
        <f t="shared" si="137"/>
        <v>-22.551263013343839</v>
      </c>
      <c r="CS51" s="69">
        <f t="shared" si="138"/>
        <v>34.235937252669714</v>
      </c>
      <c r="CT51" s="69">
        <f t="shared" si="139"/>
        <v>11.684674239325874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0.55177869338161434</v>
      </c>
      <c r="C52" s="18">
        <f t="shared" si="104"/>
        <v>0.60044818402913713</v>
      </c>
      <c r="D52" s="18">
        <f t="shared" si="104"/>
        <v>0.49322972392841979</v>
      </c>
      <c r="E52" s="18">
        <f t="shared" si="104"/>
        <v>0.55337079098857156</v>
      </c>
      <c r="F52" s="18">
        <f t="shared" si="104"/>
        <v>0.66005691759750251</v>
      </c>
      <c r="H52" s="68">
        <f t="shared" si="105"/>
        <v>145.62396758121056</v>
      </c>
      <c r="I52" s="69">
        <f t="shared" si="106"/>
        <v>111.05420928497422</v>
      </c>
      <c r="J52" s="69">
        <f t="shared" si="107"/>
        <v>256.6781768661848</v>
      </c>
      <c r="L52" t="str">
        <f t="shared" si="140"/>
        <v>32 Health and social care associate professionals</v>
      </c>
      <c r="M52" s="18">
        <f t="shared" si="108"/>
        <v>1.8911231849511723</v>
      </c>
      <c r="N52" s="18">
        <f t="shared" si="108"/>
        <v>2.0145111454529916</v>
      </c>
      <c r="O52" s="18">
        <f t="shared" si="108"/>
        <v>1.9084778811544592</v>
      </c>
      <c r="P52" s="18">
        <f t="shared" si="108"/>
        <v>2.0319556680678903</v>
      </c>
      <c r="Q52" s="18">
        <f t="shared" si="108"/>
        <v>2.3216345267237504</v>
      </c>
      <c r="S52" s="68">
        <f t="shared" si="109"/>
        <v>125.40652025848938</v>
      </c>
      <c r="T52" s="69">
        <f t="shared" si="110"/>
        <v>101.15701759746392</v>
      </c>
      <c r="U52" s="69">
        <f t="shared" si="111"/>
        <v>226.56353785595326</v>
      </c>
      <c r="W52" t="str">
        <f t="shared" si="141"/>
        <v>32 Health and social care associate professionals</v>
      </c>
      <c r="X52" s="18">
        <f t="shared" si="112"/>
        <v>3.0001025627765445</v>
      </c>
      <c r="Y52" s="18">
        <f t="shared" si="112"/>
        <v>3.0643409154950745</v>
      </c>
      <c r="Z52" s="18">
        <f t="shared" si="112"/>
        <v>2.9339539138938933</v>
      </c>
      <c r="AA52" s="18">
        <f t="shared" si="112"/>
        <v>3.0041735244043735</v>
      </c>
      <c r="AB52" s="18">
        <f t="shared" si="112"/>
        <v>3.0429234537065564</v>
      </c>
      <c r="AD52" s="68">
        <f t="shared" si="113"/>
        <v>36.100647398998277</v>
      </c>
      <c r="AE52" s="69">
        <f t="shared" si="114"/>
        <v>76.097611264429133</v>
      </c>
      <c r="AF52" s="69">
        <f t="shared" si="115"/>
        <v>112.19825866342741</v>
      </c>
      <c r="AH52" t="str">
        <f t="shared" si="142"/>
        <v>32 Health and social care associate professionals</v>
      </c>
      <c r="AI52" s="18">
        <f t="shared" si="116"/>
        <v>6.4233340734708975</v>
      </c>
      <c r="AJ52" s="18">
        <f t="shared" si="116"/>
        <v>5.4775742613146896</v>
      </c>
      <c r="AK52" s="18">
        <f t="shared" si="116"/>
        <v>5.2544544581809323</v>
      </c>
      <c r="AL52" s="18">
        <f t="shared" si="116"/>
        <v>3.9182830127005701</v>
      </c>
      <c r="AM52" s="18">
        <f t="shared" si="116"/>
        <v>2.2487249198101305</v>
      </c>
      <c r="AO52" s="68">
        <f t="shared" si="117"/>
        <v>-50.463048748296622</v>
      </c>
      <c r="AP52" s="69">
        <f t="shared" si="118"/>
        <v>31.245452981926856</v>
      </c>
      <c r="AQ52" s="69">
        <f t="shared" si="119"/>
        <v>-19.217595766369772</v>
      </c>
      <c r="AS52" t="str">
        <f t="shared" si="143"/>
        <v>32 Health and social care associate professionals</v>
      </c>
      <c r="AT52" s="18">
        <f t="shared" si="120"/>
        <v>1.4750009280587135</v>
      </c>
      <c r="AU52" s="18">
        <f t="shared" si="120"/>
        <v>1.5642485587987969</v>
      </c>
      <c r="AV52" s="18">
        <f t="shared" si="120"/>
        <v>1.6183034268500447</v>
      </c>
      <c r="AW52" s="18">
        <f t="shared" si="120"/>
        <v>1.4828403498009355</v>
      </c>
      <c r="AX52" s="18">
        <f t="shared" si="120"/>
        <v>1.4459017908277336</v>
      </c>
      <c r="AZ52" s="68">
        <f t="shared" si="121"/>
        <v>15.182276215499879</v>
      </c>
      <c r="BA52" s="69">
        <f t="shared" si="122"/>
        <v>61.36588208168434</v>
      </c>
      <c r="BB52" s="69">
        <f t="shared" si="123"/>
        <v>76.548158297184216</v>
      </c>
      <c r="BD52" t="str">
        <f t="shared" si="144"/>
        <v>32 Health and social care associate professionals</v>
      </c>
      <c r="BE52" s="18">
        <f t="shared" si="124"/>
        <v>1.4451568079622943</v>
      </c>
      <c r="BF52" s="18">
        <f t="shared" si="124"/>
        <v>1.6340488217564313</v>
      </c>
      <c r="BG52" s="18">
        <f t="shared" si="124"/>
        <v>1.773454772457814</v>
      </c>
      <c r="BH52" s="18">
        <f t="shared" si="124"/>
        <v>1.8389426314008532</v>
      </c>
      <c r="BI52" s="18">
        <f t="shared" si="124"/>
        <v>2.1855283045040719</v>
      </c>
      <c r="BK52" s="68">
        <f t="shared" si="125"/>
        <v>28.282636314061847</v>
      </c>
      <c r="BL52" s="69">
        <f t="shared" si="126"/>
        <v>62.525160534641778</v>
      </c>
      <c r="BM52" s="69">
        <f t="shared" si="127"/>
        <v>90.807796848703632</v>
      </c>
      <c r="BO52" t="str">
        <f t="shared" si="145"/>
        <v>32 Health and social care associate professionals</v>
      </c>
      <c r="BP52" s="18">
        <f t="shared" si="128"/>
        <v>1.1734219468021185</v>
      </c>
      <c r="BQ52" s="18">
        <f t="shared" si="128"/>
        <v>1.3104526903019795</v>
      </c>
      <c r="BR52" s="18">
        <f t="shared" si="128"/>
        <v>1.4492306301656139</v>
      </c>
      <c r="BS52" s="18">
        <f t="shared" si="128"/>
        <v>1.3249029118363891</v>
      </c>
      <c r="BT52" s="18">
        <f t="shared" si="128"/>
        <v>1.300419096399815</v>
      </c>
      <c r="BV52" s="68">
        <f t="shared" si="129"/>
        <v>-37.737254293189245</v>
      </c>
      <c r="BW52" s="69">
        <f t="shared" si="130"/>
        <v>39.658835899611461</v>
      </c>
      <c r="BX52" s="69">
        <f t="shared" si="131"/>
        <v>1.9215816064222191</v>
      </c>
      <c r="BZ52" t="str">
        <f t="shared" si="146"/>
        <v>32 Health and social care associate professionals</v>
      </c>
      <c r="CA52" s="18">
        <f t="shared" si="132"/>
        <v>0.65874558469569211</v>
      </c>
      <c r="CB52" s="18">
        <f t="shared" si="132"/>
        <v>0.64961379798096308</v>
      </c>
      <c r="CC52" s="18">
        <f t="shared" si="132"/>
        <v>0.62571048239374849</v>
      </c>
      <c r="CD52" s="18">
        <f t="shared" si="132"/>
        <v>0.49711195456860136</v>
      </c>
      <c r="CE52" s="18">
        <f t="shared" si="132"/>
        <v>0.40061354836817309</v>
      </c>
      <c r="CG52" s="68">
        <f t="shared" si="133"/>
        <v>-61.825500366789839</v>
      </c>
      <c r="CH52" s="69">
        <f t="shared" si="134"/>
        <v>25.093651987581637</v>
      </c>
      <c r="CI52" s="69">
        <f t="shared" si="135"/>
        <v>-36.731848379208209</v>
      </c>
      <c r="CK52" t="str">
        <f t="shared" si="147"/>
        <v>32 Health and social care associate professionals</v>
      </c>
      <c r="CL52" s="18">
        <f t="shared" si="136"/>
        <v>0.21178881137739602</v>
      </c>
      <c r="CM52" s="18">
        <f t="shared" si="136"/>
        <v>0.27317784179234905</v>
      </c>
      <c r="CN52" s="18">
        <f t="shared" si="136"/>
        <v>0.329507249685353</v>
      </c>
      <c r="CO52" s="18">
        <f t="shared" si="136"/>
        <v>0.40358016237524502</v>
      </c>
      <c r="CP52" s="18">
        <f t="shared" si="136"/>
        <v>0.58057704561359269</v>
      </c>
      <c r="CR52" s="68">
        <f t="shared" si="137"/>
        <v>-16.659700761863832</v>
      </c>
      <c r="CS52" s="69">
        <f t="shared" si="138"/>
        <v>40.181095099971301</v>
      </c>
      <c r="CT52" s="69">
        <f t="shared" si="139"/>
        <v>23.521394338107463</v>
      </c>
    </row>
    <row r="53" spans="1:98" x14ac:dyDescent="0.2">
      <c r="A53" t="str">
        <f t="shared" si="103"/>
        <v>33 Protective service occupations</v>
      </c>
      <c r="B53" s="18">
        <f t="shared" si="104"/>
        <v>0.26277259086033711</v>
      </c>
      <c r="C53" s="18">
        <f t="shared" si="104"/>
        <v>0.25614315286122719</v>
      </c>
      <c r="D53" s="18">
        <f t="shared" si="104"/>
        <v>0.24393328926470731</v>
      </c>
      <c r="E53" s="18">
        <f t="shared" si="104"/>
        <v>0.3162512463689226</v>
      </c>
      <c r="F53" s="18">
        <f t="shared" si="104"/>
        <v>0.37895679984354225</v>
      </c>
      <c r="H53" s="68">
        <f t="shared" si="105"/>
        <v>185.13939815147532</v>
      </c>
      <c r="I53" s="69">
        <f t="shared" si="106"/>
        <v>83.528999090623074</v>
      </c>
      <c r="J53" s="69">
        <f t="shared" si="107"/>
        <v>268.66839724209837</v>
      </c>
      <c r="L53" t="str">
        <f t="shared" si="140"/>
        <v>33 Protective service occupations</v>
      </c>
      <c r="M53" s="18">
        <f t="shared" si="108"/>
        <v>0.75424556242618401</v>
      </c>
      <c r="N53" s="18">
        <f t="shared" si="108"/>
        <v>0.66186081755251147</v>
      </c>
      <c r="O53" s="18">
        <f t="shared" si="108"/>
        <v>0.65298238411235543</v>
      </c>
      <c r="P53" s="18">
        <f t="shared" si="108"/>
        <v>0.82281798240430881</v>
      </c>
      <c r="Q53" s="18">
        <f t="shared" si="108"/>
        <v>0.92358116131909151</v>
      </c>
      <c r="S53" s="68">
        <f t="shared" si="109"/>
        <v>162.07968150071989</v>
      </c>
      <c r="T53" s="69">
        <f t="shared" si="110"/>
        <v>72.138212092712138</v>
      </c>
      <c r="U53" s="69">
        <f t="shared" si="111"/>
        <v>234.21789359343202</v>
      </c>
      <c r="W53" t="str">
        <f t="shared" si="141"/>
        <v>33 Protective service occupations</v>
      </c>
      <c r="X53" s="18">
        <f t="shared" si="112"/>
        <v>1.6241279887530831</v>
      </c>
      <c r="Y53" s="18">
        <f t="shared" si="112"/>
        <v>1.5873091828030963</v>
      </c>
      <c r="Z53" s="18">
        <f t="shared" si="112"/>
        <v>1.7180794181054166</v>
      </c>
      <c r="AA53" s="18">
        <f t="shared" si="112"/>
        <v>2.169845373286257</v>
      </c>
      <c r="AB53" s="18">
        <f t="shared" si="112"/>
        <v>2.761587516706165</v>
      </c>
      <c r="AD53" s="68">
        <f t="shared" si="113"/>
        <v>110.92984177130658</v>
      </c>
      <c r="AE53" s="69">
        <f t="shared" si="114"/>
        <v>69.571709632012627</v>
      </c>
      <c r="AF53" s="69">
        <f t="shared" si="115"/>
        <v>180.50155140331921</v>
      </c>
      <c r="AH53" t="str">
        <f t="shared" si="142"/>
        <v>33 Protective service occupations</v>
      </c>
      <c r="AI53" s="18">
        <f t="shared" si="116"/>
        <v>1.4078902853381521</v>
      </c>
      <c r="AJ53" s="18">
        <f t="shared" si="116"/>
        <v>1.5523919686417575</v>
      </c>
      <c r="AK53" s="18">
        <f t="shared" si="116"/>
        <v>1.8037813417883075</v>
      </c>
      <c r="AL53" s="18">
        <f t="shared" si="116"/>
        <v>2.4097909861694631</v>
      </c>
      <c r="AM53" s="18">
        <f t="shared" si="116"/>
        <v>3.218453321377583</v>
      </c>
      <c r="AO53" s="68">
        <f t="shared" si="117"/>
        <v>106.53035830007485</v>
      </c>
      <c r="AP53" s="69">
        <f t="shared" si="118"/>
        <v>61.188087360402236</v>
      </c>
      <c r="AQ53" s="69">
        <f t="shared" si="119"/>
        <v>167.7184456604771</v>
      </c>
      <c r="AS53" t="str">
        <f t="shared" si="143"/>
        <v>33 Protective service occupations</v>
      </c>
      <c r="AT53" s="18">
        <f t="shared" si="120"/>
        <v>1.3847012721005192</v>
      </c>
      <c r="AU53" s="18">
        <f t="shared" si="120"/>
        <v>1.1899240676958955</v>
      </c>
      <c r="AV53" s="18">
        <f t="shared" si="120"/>
        <v>1.2399495269586205</v>
      </c>
      <c r="AW53" s="18">
        <f t="shared" si="120"/>
        <v>1.3334079938731529</v>
      </c>
      <c r="AX53" s="18">
        <f t="shared" si="120"/>
        <v>1.429886400496152</v>
      </c>
      <c r="AZ53" s="68">
        <f t="shared" si="121"/>
        <v>48.663496599585031</v>
      </c>
      <c r="BA53" s="69">
        <f t="shared" si="122"/>
        <v>43.824027555225541</v>
      </c>
      <c r="BB53" s="69">
        <f t="shared" si="123"/>
        <v>92.487524154810572</v>
      </c>
      <c r="BD53" t="str">
        <f t="shared" si="144"/>
        <v>33 Protective service occupations</v>
      </c>
      <c r="BE53" s="18">
        <f t="shared" si="124"/>
        <v>1.2899525604648669</v>
      </c>
      <c r="BF53" s="18">
        <f t="shared" si="124"/>
        <v>1.1487898077810528</v>
      </c>
      <c r="BG53" s="18">
        <f t="shared" si="124"/>
        <v>1.1983454393704733</v>
      </c>
      <c r="BH53" s="18">
        <f t="shared" si="124"/>
        <v>1.2642466160832997</v>
      </c>
      <c r="BI53" s="18">
        <f t="shared" si="124"/>
        <v>1.1629158701300799</v>
      </c>
      <c r="BK53" s="68">
        <f t="shared" si="125"/>
        <v>1.0177819277075004</v>
      </c>
      <c r="BL53" s="69">
        <f t="shared" si="126"/>
        <v>24.59982846666232</v>
      </c>
      <c r="BM53" s="69">
        <f t="shared" si="127"/>
        <v>25.617610394369823</v>
      </c>
      <c r="BO53" t="str">
        <f t="shared" si="145"/>
        <v>33 Protective service occupations</v>
      </c>
      <c r="BP53" s="18">
        <f t="shared" si="128"/>
        <v>1.4193450104775895</v>
      </c>
      <c r="BQ53" s="18">
        <f t="shared" si="128"/>
        <v>1.3323230193951237</v>
      </c>
      <c r="BR53" s="18">
        <f t="shared" si="128"/>
        <v>1.4047173732625473</v>
      </c>
      <c r="BS53" s="18">
        <f t="shared" si="128"/>
        <v>1.5495011624409294</v>
      </c>
      <c r="BT53" s="18">
        <f t="shared" si="128"/>
        <v>1.4457841612295113</v>
      </c>
      <c r="BV53" s="68">
        <f t="shared" si="129"/>
        <v>-28.583766186463201</v>
      </c>
      <c r="BW53" s="69">
        <f t="shared" si="130"/>
        <v>25.710537690701386</v>
      </c>
      <c r="BX53" s="69">
        <f t="shared" si="131"/>
        <v>-2.8732284957618131</v>
      </c>
      <c r="BZ53" t="str">
        <f t="shared" si="146"/>
        <v>33 Protective service occupations</v>
      </c>
      <c r="CA53" s="18">
        <f t="shared" si="132"/>
        <v>1.1763922082355029</v>
      </c>
      <c r="CB53" s="18">
        <f t="shared" si="132"/>
        <v>1.1332669432315046</v>
      </c>
      <c r="CC53" s="18">
        <f t="shared" si="132"/>
        <v>1.275415852377743</v>
      </c>
      <c r="CD53" s="18">
        <f t="shared" si="132"/>
        <v>1.5264591050070033</v>
      </c>
      <c r="CE53" s="18">
        <f t="shared" si="132"/>
        <v>1.4765227747065026</v>
      </c>
      <c r="CG53" s="68">
        <f t="shared" si="133"/>
        <v>-30.974511176065679</v>
      </c>
      <c r="CH53" s="69">
        <f t="shared" si="134"/>
        <v>31.459565788064719</v>
      </c>
      <c r="CI53" s="69">
        <f t="shared" si="135"/>
        <v>0.48505461199904065</v>
      </c>
      <c r="CK53" t="str">
        <f t="shared" si="147"/>
        <v>33 Protective service occupations</v>
      </c>
      <c r="CL53" s="18">
        <f t="shared" si="136"/>
        <v>0.47732784397654676</v>
      </c>
      <c r="CM53" s="18">
        <f t="shared" si="136"/>
        <v>0.44526437147415249</v>
      </c>
      <c r="CN53" s="18">
        <f t="shared" si="136"/>
        <v>0.50081126252471042</v>
      </c>
      <c r="CO53" s="18">
        <f t="shared" si="136"/>
        <v>0.59377131489786683</v>
      </c>
      <c r="CP53" s="18">
        <f t="shared" si="136"/>
        <v>0.82207836517258526</v>
      </c>
      <c r="CR53" s="68">
        <f t="shared" si="137"/>
        <v>-22.357537567175648</v>
      </c>
      <c r="CS53" s="69">
        <f t="shared" si="138"/>
        <v>21.092094231791613</v>
      </c>
      <c r="CT53" s="69">
        <f t="shared" si="139"/>
        <v>-1.2654433353840322</v>
      </c>
    </row>
    <row r="54" spans="1:98" x14ac:dyDescent="0.2">
      <c r="A54" t="str">
        <f t="shared" si="103"/>
        <v>34 Culture, media and sports occupations</v>
      </c>
      <c r="B54" s="18">
        <f t="shared" si="104"/>
        <v>1.2620800270932839</v>
      </c>
      <c r="C54" s="18">
        <f t="shared" si="104"/>
        <v>2.1336191518828023</v>
      </c>
      <c r="D54" s="18">
        <f t="shared" si="104"/>
        <v>2.205995048895943</v>
      </c>
      <c r="E54" s="18">
        <f t="shared" si="104"/>
        <v>2.115624512770562</v>
      </c>
      <c r="F54" s="18">
        <f t="shared" si="104"/>
        <v>2.2853611028026206</v>
      </c>
      <c r="H54" s="68">
        <f t="shared" si="105"/>
        <v>90.146744501094261</v>
      </c>
      <c r="I54" s="69">
        <f t="shared" si="106"/>
        <v>86.217235930589524</v>
      </c>
      <c r="J54" s="69">
        <f t="shared" si="107"/>
        <v>176.36398043168381</v>
      </c>
      <c r="L54" t="str">
        <f t="shared" si="140"/>
        <v>34 Culture, media and sports occupations</v>
      </c>
      <c r="M54" s="18">
        <f t="shared" si="108"/>
        <v>2.4921242757482047</v>
      </c>
      <c r="N54" s="18">
        <f t="shared" si="108"/>
        <v>2.8299685330938931</v>
      </c>
      <c r="O54" s="18">
        <f t="shared" si="108"/>
        <v>2.9868795133868149</v>
      </c>
      <c r="P54" s="18">
        <f t="shared" si="108"/>
        <v>2.6341477362427348</v>
      </c>
      <c r="Q54" s="18">
        <f t="shared" si="108"/>
        <v>2.5582663737472648</v>
      </c>
      <c r="S54" s="68">
        <f t="shared" si="109"/>
        <v>58.703977002733808</v>
      </c>
      <c r="T54" s="69">
        <f t="shared" si="110"/>
        <v>72.807277023136322</v>
      </c>
      <c r="U54" s="69">
        <f t="shared" si="111"/>
        <v>131.51125402587013</v>
      </c>
      <c r="W54" t="str">
        <f t="shared" si="141"/>
        <v>34 Culture, media and sports occupations</v>
      </c>
      <c r="X54" s="18">
        <f t="shared" si="112"/>
        <v>2.6680848205498289</v>
      </c>
      <c r="Y54" s="18">
        <f t="shared" si="112"/>
        <v>2.9722322996860022</v>
      </c>
      <c r="Z54" s="18">
        <f t="shared" si="112"/>
        <v>3.1016123149416619</v>
      </c>
      <c r="AA54" s="18">
        <f t="shared" si="112"/>
        <v>2.5832219973830246</v>
      </c>
      <c r="AB54" s="18">
        <f t="shared" si="112"/>
        <v>2.3816970868285514</v>
      </c>
      <c r="AD54" s="68">
        <f t="shared" si="113"/>
        <v>0.76772744106478641</v>
      </c>
      <c r="AE54" s="69">
        <f t="shared" si="114"/>
        <v>48.595525194829264</v>
      </c>
      <c r="AF54" s="69">
        <f t="shared" si="115"/>
        <v>49.36325263589405</v>
      </c>
      <c r="AH54" t="str">
        <f t="shared" si="142"/>
        <v>34 Culture, media and sports occupations</v>
      </c>
      <c r="AI54" s="18">
        <f t="shared" si="116"/>
        <v>1.0598276480419426</v>
      </c>
      <c r="AJ54" s="18">
        <f t="shared" si="116"/>
        <v>1.357097697740574</v>
      </c>
      <c r="AK54" s="18">
        <f t="shared" si="116"/>
        <v>1.3886833003454857</v>
      </c>
      <c r="AL54" s="18">
        <f t="shared" si="116"/>
        <v>1.2698392549805868</v>
      </c>
      <c r="AM54" s="18">
        <f t="shared" si="116"/>
        <v>1.4296096119855299</v>
      </c>
      <c r="AO54" s="68">
        <f t="shared" si="117"/>
        <v>19.161186972094765</v>
      </c>
      <c r="AP54" s="69">
        <f t="shared" si="118"/>
        <v>51.338999531496789</v>
      </c>
      <c r="AQ54" s="69">
        <f t="shared" si="119"/>
        <v>70.50018650359155</v>
      </c>
      <c r="AS54" t="str">
        <f t="shared" si="143"/>
        <v>34 Culture, media and sports occupations</v>
      </c>
      <c r="AT54" s="18">
        <f t="shared" si="120"/>
        <v>1.4382623295045387</v>
      </c>
      <c r="AU54" s="18">
        <f t="shared" si="120"/>
        <v>1.4342713578354582</v>
      </c>
      <c r="AV54" s="18">
        <f t="shared" si="120"/>
        <v>1.5905847829821911</v>
      </c>
      <c r="AW54" s="18">
        <f t="shared" si="120"/>
        <v>1.2470272447155668</v>
      </c>
      <c r="AX54" s="18">
        <f t="shared" si="120"/>
        <v>1.107531197783922</v>
      </c>
      <c r="AZ54" s="68">
        <f t="shared" si="121"/>
        <v>-10.235222191178053</v>
      </c>
      <c r="BA54" s="69">
        <f t="shared" si="122"/>
        <v>43.26687766454608</v>
      </c>
      <c r="BB54" s="69">
        <f t="shared" si="123"/>
        <v>33.031655473368026</v>
      </c>
      <c r="BD54" t="str">
        <f t="shared" si="144"/>
        <v>34 Culture, media and sports occupations</v>
      </c>
      <c r="BE54" s="18">
        <f t="shared" si="124"/>
        <v>0.9307546438141755</v>
      </c>
      <c r="BF54" s="18">
        <f t="shared" si="124"/>
        <v>1.0124026622653988</v>
      </c>
      <c r="BG54" s="18">
        <f t="shared" si="124"/>
        <v>1.1341357389128182</v>
      </c>
      <c r="BH54" s="18">
        <f t="shared" si="124"/>
        <v>0.8793433452842071</v>
      </c>
      <c r="BI54" s="18">
        <f t="shared" si="124"/>
        <v>0.85546822443214388</v>
      </c>
      <c r="BK54" s="68">
        <f t="shared" si="125"/>
        <v>-21.481787343167071</v>
      </c>
      <c r="BL54" s="69">
        <f t="shared" si="126"/>
        <v>29.945311329073288</v>
      </c>
      <c r="BM54" s="69">
        <f t="shared" si="127"/>
        <v>8.4635239859062175</v>
      </c>
      <c r="BO54" t="str">
        <f t="shared" si="145"/>
        <v>34 Culture, media and sports occupations</v>
      </c>
      <c r="BP54" s="18">
        <f t="shared" si="128"/>
        <v>0.47085079648916983</v>
      </c>
      <c r="BQ54" s="18">
        <f t="shared" si="128"/>
        <v>0.40613400432489116</v>
      </c>
      <c r="BR54" s="18">
        <f t="shared" si="128"/>
        <v>0.49579439837887956</v>
      </c>
      <c r="BS54" s="18">
        <f t="shared" si="128"/>
        <v>0.3308676479003122</v>
      </c>
      <c r="BT54" s="18">
        <f t="shared" si="128"/>
        <v>0.25487691558429154</v>
      </c>
      <c r="BV54" s="68">
        <f t="shared" si="129"/>
        <v>-64.329325475701609</v>
      </c>
      <c r="BW54" s="69">
        <f t="shared" si="130"/>
        <v>19.29753105067272</v>
      </c>
      <c r="BX54" s="69">
        <f t="shared" si="131"/>
        <v>-45.031794425028885</v>
      </c>
      <c r="BZ54" t="str">
        <f t="shared" si="146"/>
        <v>34 Culture, media and sports occupations</v>
      </c>
      <c r="CA54" s="18">
        <f t="shared" si="132"/>
        <v>0.65283044447003302</v>
      </c>
      <c r="CB54" s="18">
        <f t="shared" si="132"/>
        <v>0.76741935048788268</v>
      </c>
      <c r="CC54" s="18">
        <f t="shared" si="132"/>
        <v>0.82067828780104524</v>
      </c>
      <c r="CD54" s="18">
        <f t="shared" si="132"/>
        <v>0.68874167314714119</v>
      </c>
      <c r="CE54" s="18">
        <f t="shared" si="132"/>
        <v>0.60083086528114871</v>
      </c>
      <c r="CG54" s="68">
        <f t="shared" si="133"/>
        <v>-56.34837231276186</v>
      </c>
      <c r="CH54" s="69">
        <f t="shared" si="134"/>
        <v>23.94845967379819</v>
      </c>
      <c r="CI54" s="69">
        <f t="shared" si="135"/>
        <v>-32.399912638963677</v>
      </c>
      <c r="CK54" t="str">
        <f t="shared" si="147"/>
        <v>34 Culture, media and sports occupations</v>
      </c>
      <c r="CL54" s="18">
        <f t="shared" si="136"/>
        <v>0.50506547953959113</v>
      </c>
      <c r="CM54" s="18">
        <f t="shared" si="136"/>
        <v>0.87847838401931577</v>
      </c>
      <c r="CN54" s="18">
        <f t="shared" si="136"/>
        <v>0.93728366986502376</v>
      </c>
      <c r="CO54" s="18">
        <f t="shared" si="136"/>
        <v>1.0379105496623144</v>
      </c>
      <c r="CP54" s="18">
        <f t="shared" si="136"/>
        <v>1.0501390139591649</v>
      </c>
      <c r="CR54" s="68">
        <f t="shared" si="137"/>
        <v>-47.004876137728999</v>
      </c>
      <c r="CS54" s="69">
        <f t="shared" si="138"/>
        <v>33.193056747924061</v>
      </c>
      <c r="CT54" s="69">
        <f t="shared" si="139"/>
        <v>-13.811819389804947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4.4903613098357429</v>
      </c>
      <c r="C55" s="18">
        <f t="shared" si="148"/>
        <v>4.4798794771994146</v>
      </c>
      <c r="D55" s="18">
        <f t="shared" si="148"/>
        <v>4.3373276647345067</v>
      </c>
      <c r="E55" s="18">
        <f t="shared" si="148"/>
        <v>4.3640612366947593</v>
      </c>
      <c r="F55" s="18">
        <f t="shared" si="148"/>
        <v>4.5490316158150135</v>
      </c>
      <c r="H55" s="68">
        <f t="shared" si="105"/>
        <v>92.502032454506988</v>
      </c>
      <c r="I55" s="69">
        <f t="shared" si="106"/>
        <v>80.176951420216881</v>
      </c>
      <c r="J55" s="69">
        <f t="shared" si="107"/>
        <v>172.67898387472385</v>
      </c>
      <c r="L55" t="str">
        <f t="shared" si="140"/>
        <v>35 Business and public service associate professionals</v>
      </c>
      <c r="M55" s="18">
        <f t="shared" ref="M55:Q64" si="149">M18/M$35*100</f>
        <v>6.8353096162211662</v>
      </c>
      <c r="N55" s="18">
        <f t="shared" si="149"/>
        <v>6.7886062528906814</v>
      </c>
      <c r="O55" s="18">
        <f t="shared" si="149"/>
        <v>6.7745835622019417</v>
      </c>
      <c r="P55" s="18">
        <f t="shared" si="149"/>
        <v>6.540450176768112</v>
      </c>
      <c r="Q55" s="18">
        <f t="shared" si="149"/>
        <v>6.534951885390357</v>
      </c>
      <c r="S55" s="68">
        <f t="shared" si="109"/>
        <v>78.739089792970603</v>
      </c>
      <c r="T55" s="69">
        <f t="shared" si="110"/>
        <v>77.692799345996505</v>
      </c>
      <c r="U55" s="69">
        <f t="shared" si="111"/>
        <v>156.43188913896711</v>
      </c>
      <c r="W55" t="str">
        <f t="shared" si="141"/>
        <v>35 Business and public service associate professionals</v>
      </c>
      <c r="X55" s="18">
        <f t="shared" ref="X55:AB64" si="150">X18/X$35*100</f>
        <v>7.5723553234562315</v>
      </c>
      <c r="Y55" s="18">
        <f t="shared" si="150"/>
        <v>7.4702113399652843</v>
      </c>
      <c r="Z55" s="18">
        <f t="shared" si="150"/>
        <v>7.53024258351053</v>
      </c>
      <c r="AA55" s="18">
        <f t="shared" si="150"/>
        <v>6.9046973329710566</v>
      </c>
      <c r="AB55" s="18">
        <f t="shared" si="150"/>
        <v>6.3733124617298005</v>
      </c>
      <c r="AD55" s="68">
        <f t="shared" si="113"/>
        <v>11.065377001668274</v>
      </c>
      <c r="AE55" s="69">
        <f t="shared" si="114"/>
        <v>54.920782069893527</v>
      </c>
      <c r="AF55" s="69">
        <f t="shared" si="115"/>
        <v>65.986159071561801</v>
      </c>
      <c r="AH55" t="str">
        <f t="shared" si="142"/>
        <v>35 Business and public service associate professionals</v>
      </c>
      <c r="AI55" s="18">
        <f t="shared" ref="AI55:AM64" si="151">AI18/AI$35*100</f>
        <v>6.4827555451704173</v>
      </c>
      <c r="AJ55" s="18">
        <f t="shared" si="151"/>
        <v>7.2357440610310926</v>
      </c>
      <c r="AK55" s="18">
        <f t="shared" si="151"/>
        <v>8.0587568719651976</v>
      </c>
      <c r="AL55" s="18">
        <f t="shared" si="151"/>
        <v>7.9236675113425994</v>
      </c>
      <c r="AM55" s="18">
        <f t="shared" si="151"/>
        <v>8.0457085367781804</v>
      </c>
      <c r="AO55" s="68">
        <f t="shared" si="117"/>
        <v>15.56247013515439</v>
      </c>
      <c r="AP55" s="69">
        <f t="shared" si="118"/>
        <v>52.708846941962186</v>
      </c>
      <c r="AQ55" s="69">
        <f t="shared" si="119"/>
        <v>68.271317077116578</v>
      </c>
      <c r="AS55" t="str">
        <f t="shared" si="143"/>
        <v>35 Business and public service associate professionals</v>
      </c>
      <c r="AT55" s="18">
        <f t="shared" ref="AT55:AX64" si="152">AT18/AT$35*100</f>
        <v>6.3683043518660734</v>
      </c>
      <c r="AU55" s="18">
        <f t="shared" si="152"/>
        <v>6.3590380174701293</v>
      </c>
      <c r="AV55" s="18">
        <f t="shared" si="152"/>
        <v>6.8024124031955413</v>
      </c>
      <c r="AW55" s="18">
        <f t="shared" si="152"/>
        <v>6.2409590635071162</v>
      </c>
      <c r="AX55" s="18">
        <f t="shared" si="152"/>
        <v>5.9830541140295734</v>
      </c>
      <c r="AZ55" s="68">
        <f t="shared" si="121"/>
        <v>13.387919788089429</v>
      </c>
      <c r="BA55" s="69">
        <f t="shared" si="122"/>
        <v>50.717833493420528</v>
      </c>
      <c r="BB55" s="69">
        <f t="shared" si="123"/>
        <v>64.105753281509948</v>
      </c>
      <c r="BD55" t="str">
        <f t="shared" si="144"/>
        <v>35 Business and public service associate professionals</v>
      </c>
      <c r="BE55" s="18">
        <f t="shared" ref="BE55:BI64" si="153">BE18/BE$35*100</f>
        <v>4.674854943645931</v>
      </c>
      <c r="BF55" s="18">
        <f t="shared" si="153"/>
        <v>4.8113893661536471</v>
      </c>
      <c r="BG55" s="18">
        <f t="shared" si="153"/>
        <v>5.378692709360072</v>
      </c>
      <c r="BH55" s="18">
        <f t="shared" si="153"/>
        <v>4.7503427779418175</v>
      </c>
      <c r="BI55" s="18">
        <f t="shared" si="153"/>
        <v>4.6727768299715189</v>
      </c>
      <c r="BK55" s="68">
        <f t="shared" si="125"/>
        <v>-9.5663905682433015</v>
      </c>
      <c r="BL55" s="69">
        <f t="shared" si="126"/>
        <v>37.291869417865371</v>
      </c>
      <c r="BM55" s="69">
        <f t="shared" si="127"/>
        <v>27.725478849622071</v>
      </c>
      <c r="BO55" t="str">
        <f t="shared" si="145"/>
        <v>35 Business and public service associate professionals</v>
      </c>
      <c r="BP55" s="18">
        <f t="shared" ref="BP55:BT64" si="154">BP18/BP$35*100</f>
        <v>3.6627669640079095</v>
      </c>
      <c r="BQ55" s="18">
        <f t="shared" si="154"/>
        <v>3.809291372458111</v>
      </c>
      <c r="BR55" s="18">
        <f t="shared" si="154"/>
        <v>4.304862357318223</v>
      </c>
      <c r="BS55" s="18">
        <f t="shared" si="154"/>
        <v>3.7744402791334828</v>
      </c>
      <c r="BT55" s="18">
        <f t="shared" si="154"/>
        <v>3.7034996155411317</v>
      </c>
      <c r="BV55" s="68">
        <f t="shared" si="129"/>
        <v>-40.305341973185413</v>
      </c>
      <c r="BW55" s="69">
        <f t="shared" si="130"/>
        <v>28.891382001122146</v>
      </c>
      <c r="BX55" s="69">
        <f t="shared" si="131"/>
        <v>-11.413959972063264</v>
      </c>
      <c r="BZ55" t="str">
        <f t="shared" si="146"/>
        <v>35 Business and public service associate professionals</v>
      </c>
      <c r="CA55" s="18">
        <f t="shared" ref="CA55:CE64" si="155">CA18/CA$35*100</f>
        <v>3.3136085690553312</v>
      </c>
      <c r="CB55" s="18">
        <f t="shared" si="155"/>
        <v>3.5567742428632596</v>
      </c>
      <c r="CC55" s="18">
        <f t="shared" si="155"/>
        <v>3.9291287748391115</v>
      </c>
      <c r="CD55" s="18">
        <f t="shared" si="155"/>
        <v>3.4604528963867889</v>
      </c>
      <c r="CE55" s="18">
        <f t="shared" si="155"/>
        <v>3.2314822163355919</v>
      </c>
      <c r="CG55" s="68">
        <f t="shared" si="133"/>
        <v>-50.962687698132669</v>
      </c>
      <c r="CH55" s="69">
        <f t="shared" si="134"/>
        <v>23.932931928232172</v>
      </c>
      <c r="CI55" s="69">
        <f t="shared" si="135"/>
        <v>-27.029755769900493</v>
      </c>
      <c r="CK55" t="str">
        <f t="shared" si="147"/>
        <v>35 Business and public service associate professionals</v>
      </c>
      <c r="CL55" s="18">
        <f t="shared" ref="CL55:CP64" si="156">CL18/CL$35*100</f>
        <v>1.8664995225348935</v>
      </c>
      <c r="CM55" s="18">
        <f t="shared" si="156"/>
        <v>2.2127838263240314</v>
      </c>
      <c r="CN55" s="18">
        <f t="shared" si="156"/>
        <v>2.4818414649794134</v>
      </c>
      <c r="CO55" s="18">
        <f t="shared" si="156"/>
        <v>2.3169129915937661</v>
      </c>
      <c r="CP55" s="18">
        <f t="shared" si="156"/>
        <v>3.1141590157328114</v>
      </c>
      <c r="CR55" s="68">
        <f t="shared" si="137"/>
        <v>-40.649153535244878</v>
      </c>
      <c r="CS55" s="69">
        <f t="shared" si="138"/>
        <v>25.957526887406164</v>
      </c>
      <c r="CT55" s="69">
        <f t="shared" si="139"/>
        <v>-14.691626647838724</v>
      </c>
    </row>
    <row r="56" spans="1:98" x14ac:dyDescent="0.2">
      <c r="A56" t="str">
        <f t="shared" si="103"/>
        <v>41 Administrative occupations</v>
      </c>
      <c r="B56" s="18">
        <f t="shared" si="148"/>
        <v>5.1462087504048437</v>
      </c>
      <c r="C56" s="18">
        <f t="shared" si="148"/>
        <v>4.5594825723042121</v>
      </c>
      <c r="D56" s="18">
        <f t="shared" si="148"/>
        <v>4.4672808151530372</v>
      </c>
      <c r="E56" s="18">
        <f t="shared" si="148"/>
        <v>4.7492443461304594</v>
      </c>
      <c r="F56" s="18">
        <f t="shared" si="148"/>
        <v>5.2283881282004563</v>
      </c>
      <c r="H56" s="68">
        <f t="shared" si="105"/>
        <v>114.81428728573526</v>
      </c>
      <c r="I56" s="69">
        <f t="shared" si="106"/>
        <v>88.702137962813268</v>
      </c>
      <c r="J56" s="69">
        <f t="shared" si="107"/>
        <v>203.5164252485485</v>
      </c>
      <c r="L56" t="str">
        <f t="shared" si="140"/>
        <v>41 Administrative occupations</v>
      </c>
      <c r="M56" s="18">
        <f t="shared" si="149"/>
        <v>6.5754533849033141</v>
      </c>
      <c r="N56" s="18">
        <f t="shared" si="149"/>
        <v>6.1369545062640789</v>
      </c>
      <c r="O56" s="18">
        <f t="shared" si="149"/>
        <v>6.1343940599449649</v>
      </c>
      <c r="P56" s="18">
        <f t="shared" si="149"/>
        <v>6.3560329905496138</v>
      </c>
      <c r="Q56" s="18">
        <f t="shared" si="149"/>
        <v>6.4630043393858791</v>
      </c>
      <c r="S56" s="68">
        <f t="shared" si="109"/>
        <v>95.219199909724566</v>
      </c>
      <c r="T56" s="69">
        <f t="shared" si="110"/>
        <v>88.168893247012619</v>
      </c>
      <c r="U56" s="69">
        <f t="shared" si="111"/>
        <v>183.3880931567372</v>
      </c>
      <c r="W56" t="str">
        <f t="shared" si="141"/>
        <v>41 Administrative occupations</v>
      </c>
      <c r="X56" s="18">
        <f t="shared" si="150"/>
        <v>11.05933858459403</v>
      </c>
      <c r="Y56" s="18">
        <f t="shared" si="150"/>
        <v>10.077948821411351</v>
      </c>
      <c r="Z56" s="18">
        <f t="shared" si="150"/>
        <v>10.308347715086436</v>
      </c>
      <c r="AA56" s="18">
        <f t="shared" si="150"/>
        <v>10.271698208790061</v>
      </c>
      <c r="AB56" s="18">
        <f t="shared" si="150"/>
        <v>10.420755916086101</v>
      </c>
      <c r="AD56" s="68">
        <f t="shared" si="113"/>
        <v>32.657746426691844</v>
      </c>
      <c r="AE56" s="69">
        <f t="shared" si="114"/>
        <v>64.441345932674949</v>
      </c>
      <c r="AF56" s="69">
        <f t="shared" si="115"/>
        <v>97.099092359366793</v>
      </c>
      <c r="AH56" t="str">
        <f t="shared" si="142"/>
        <v>41 Administrative occupations</v>
      </c>
      <c r="AI56" s="18">
        <f t="shared" si="151"/>
        <v>11.938238404292806</v>
      </c>
      <c r="AJ56" s="18">
        <f t="shared" si="151"/>
        <v>12.646162962113735</v>
      </c>
      <c r="AK56" s="18">
        <f t="shared" si="151"/>
        <v>13.303682663022787</v>
      </c>
      <c r="AL56" s="18">
        <f t="shared" si="151"/>
        <v>13.742605563286222</v>
      </c>
      <c r="AM56" s="18">
        <f t="shared" si="151"/>
        <v>13.999325508898044</v>
      </c>
      <c r="AO56" s="68">
        <f t="shared" si="117"/>
        <v>21.802389644282897</v>
      </c>
      <c r="AP56" s="69">
        <f t="shared" si="118"/>
        <v>64.578290268157573</v>
      </c>
      <c r="AQ56" s="69">
        <f t="shared" si="119"/>
        <v>86.380679912440456</v>
      </c>
      <c r="AS56" t="str">
        <f t="shared" si="143"/>
        <v>41 Administrative occupations</v>
      </c>
      <c r="AT56" s="18">
        <f t="shared" si="152"/>
        <v>12.619493274627253</v>
      </c>
      <c r="AU56" s="18">
        <f t="shared" si="152"/>
        <v>11.652464070700693</v>
      </c>
      <c r="AV56" s="18">
        <f t="shared" si="152"/>
        <v>12.143142854702225</v>
      </c>
      <c r="AW56" s="18">
        <f t="shared" si="152"/>
        <v>11.466991650620313</v>
      </c>
      <c r="AX56" s="18">
        <f t="shared" si="152"/>
        <v>11.275873185334087</v>
      </c>
      <c r="AZ56" s="68">
        <f t="shared" si="121"/>
        <v>19.70874936694004</v>
      </c>
      <c r="BA56" s="69">
        <f t="shared" si="122"/>
        <v>59.335222150575163</v>
      </c>
      <c r="BB56" s="69">
        <f t="shared" si="123"/>
        <v>79.043971517515203</v>
      </c>
      <c r="BD56" t="str">
        <f t="shared" si="144"/>
        <v>41 Administrative occupations</v>
      </c>
      <c r="BE56" s="18">
        <f t="shared" si="153"/>
        <v>10.122774223831962</v>
      </c>
      <c r="BF56" s="18">
        <f t="shared" si="153"/>
        <v>9.2745523962488896</v>
      </c>
      <c r="BG56" s="18">
        <f t="shared" si="153"/>
        <v>10.071525064700635</v>
      </c>
      <c r="BH56" s="18">
        <f t="shared" si="153"/>
        <v>9.0728682454841412</v>
      </c>
      <c r="BI56" s="18">
        <f t="shared" si="153"/>
        <v>8.0717928255996618</v>
      </c>
      <c r="BK56" s="68">
        <f t="shared" si="125"/>
        <v>-16.573057568181103</v>
      </c>
      <c r="BL56" s="69">
        <f t="shared" si="126"/>
        <v>39.979453857005964</v>
      </c>
      <c r="BM56" s="69">
        <f t="shared" si="127"/>
        <v>23.406396288824865</v>
      </c>
      <c r="BO56" t="str">
        <f t="shared" si="145"/>
        <v>41 Administrative occupations</v>
      </c>
      <c r="BP56" s="18">
        <f t="shared" si="154"/>
        <v>11.497088610650096</v>
      </c>
      <c r="BQ56" s="18">
        <f t="shared" si="154"/>
        <v>10.607804273228485</v>
      </c>
      <c r="BR56" s="18">
        <f t="shared" si="154"/>
        <v>11.841244570963914</v>
      </c>
      <c r="BS56" s="18">
        <f t="shared" si="154"/>
        <v>10.418789602619983</v>
      </c>
      <c r="BT56" s="18">
        <f t="shared" si="154"/>
        <v>9.2152911265009507</v>
      </c>
      <c r="BV56" s="68">
        <f t="shared" si="129"/>
        <v>-45.999952313832736</v>
      </c>
      <c r="BW56" s="69">
        <f t="shared" si="130"/>
        <v>30.233783065755439</v>
      </c>
      <c r="BX56" s="69">
        <f t="shared" si="131"/>
        <v>-15.766169248077301</v>
      </c>
      <c r="BZ56" t="str">
        <f t="shared" si="146"/>
        <v>41 Administrative occupations</v>
      </c>
      <c r="CA56" s="18">
        <f t="shared" si="155"/>
        <v>8.8202846087836715</v>
      </c>
      <c r="CB56" s="18">
        <f t="shared" si="155"/>
        <v>8.1681266471102312</v>
      </c>
      <c r="CC56" s="18">
        <f t="shared" si="155"/>
        <v>8.4408674364732459</v>
      </c>
      <c r="CD56" s="18">
        <f t="shared" si="155"/>
        <v>6.3871774308698352</v>
      </c>
      <c r="CE56" s="18">
        <f t="shared" si="155"/>
        <v>3.9765013091694548</v>
      </c>
      <c r="CG56" s="68">
        <f t="shared" si="133"/>
        <v>-71.91106963897704</v>
      </c>
      <c r="CH56" s="69">
        <f t="shared" si="134"/>
        <v>19.554562424457885</v>
      </c>
      <c r="CI56" s="69">
        <f t="shared" si="135"/>
        <v>-52.356507214519169</v>
      </c>
      <c r="CK56" t="str">
        <f t="shared" si="147"/>
        <v>41 Administrative occupations</v>
      </c>
      <c r="CL56" s="18">
        <f t="shared" si="156"/>
        <v>5.2578813617939417</v>
      </c>
      <c r="CM56" s="18">
        <f t="shared" si="156"/>
        <v>5.2324097940024021</v>
      </c>
      <c r="CN56" s="18">
        <f t="shared" si="156"/>
        <v>6.1875216228719507</v>
      </c>
      <c r="CO56" s="18">
        <f t="shared" si="156"/>
        <v>5.9041094027462906</v>
      </c>
      <c r="CP56" s="18">
        <f t="shared" si="156"/>
        <v>5.9799080761543175</v>
      </c>
      <c r="CR56" s="68">
        <f t="shared" si="137"/>
        <v>-54.287186998437456</v>
      </c>
      <c r="CS56" s="69">
        <f t="shared" si="138"/>
        <v>22.277457388327523</v>
      </c>
      <c r="CT56" s="69">
        <f t="shared" si="139"/>
        <v>-32.009729610109936</v>
      </c>
    </row>
    <row r="57" spans="1:98" x14ac:dyDescent="0.2">
      <c r="A57" t="str">
        <f t="shared" si="103"/>
        <v>42 Secretarial and related occupations</v>
      </c>
      <c r="B57" s="18">
        <f t="shared" si="148"/>
        <v>0.30341373438240932</v>
      </c>
      <c r="C57" s="18">
        <f t="shared" si="148"/>
        <v>0.30638764963125625</v>
      </c>
      <c r="D57" s="18">
        <f t="shared" si="148"/>
        <v>0.25562478574374869</v>
      </c>
      <c r="E57" s="18">
        <f t="shared" si="148"/>
        <v>0.3794241261900328</v>
      </c>
      <c r="F57" s="18">
        <f t="shared" si="148"/>
        <v>0.5285151628864696</v>
      </c>
      <c r="H57" s="68">
        <f t="shared" si="105"/>
        <v>279.48366519809605</v>
      </c>
      <c r="I57" s="69">
        <f t="shared" si="106"/>
        <v>157.59154100480023</v>
      </c>
      <c r="J57" s="69">
        <f t="shared" si="107"/>
        <v>437.07520620289631</v>
      </c>
      <c r="L57" t="str">
        <f t="shared" si="140"/>
        <v>42 Secretarial and related occupations</v>
      </c>
      <c r="M57" s="18">
        <f t="shared" si="149"/>
        <v>1.1042820536192473</v>
      </c>
      <c r="N57" s="18">
        <f t="shared" si="149"/>
        <v>0.97757232880903566</v>
      </c>
      <c r="O57" s="18">
        <f t="shared" si="149"/>
        <v>0.9169345371128611</v>
      </c>
      <c r="P57" s="18">
        <f t="shared" si="149"/>
        <v>1.287514253337058</v>
      </c>
      <c r="Q57" s="18">
        <f t="shared" si="149"/>
        <v>1.2814328879088921</v>
      </c>
      <c r="S57" s="68">
        <f t="shared" si="109"/>
        <v>158.95081755530722</v>
      </c>
      <c r="T57" s="69">
        <f t="shared" si="110"/>
        <v>123.32645778108835</v>
      </c>
      <c r="U57" s="69">
        <f t="shared" si="111"/>
        <v>282.27727533639558</v>
      </c>
      <c r="W57" t="str">
        <f t="shared" si="141"/>
        <v>42 Secretarial and related occupations</v>
      </c>
      <c r="X57" s="18">
        <f t="shared" si="150"/>
        <v>1.8986260416011733</v>
      </c>
      <c r="Y57" s="18">
        <f t="shared" si="150"/>
        <v>1.6462235531557301</v>
      </c>
      <c r="Z57" s="18">
        <f t="shared" si="150"/>
        <v>1.5293344707779475</v>
      </c>
      <c r="AA57" s="18">
        <f t="shared" si="150"/>
        <v>2.1375796786650456</v>
      </c>
      <c r="AB57" s="18">
        <f t="shared" si="150"/>
        <v>2.500756764807178</v>
      </c>
      <c r="AD57" s="68">
        <f t="shared" si="113"/>
        <v>114.5810795849596</v>
      </c>
      <c r="AE57" s="69">
        <f t="shared" si="114"/>
        <v>105.16426941928896</v>
      </c>
      <c r="AF57" s="69">
        <f t="shared" si="115"/>
        <v>219.74534900424857</v>
      </c>
      <c r="AH57" t="str">
        <f t="shared" si="142"/>
        <v>42 Secretarial and related occupations</v>
      </c>
      <c r="AI57" s="18">
        <f t="shared" si="151"/>
        <v>2.7776595467641294</v>
      </c>
      <c r="AJ57" s="18">
        <f t="shared" si="151"/>
        <v>2.5318807253507525</v>
      </c>
      <c r="AK57" s="18">
        <f t="shared" si="151"/>
        <v>2.5611654263520016</v>
      </c>
      <c r="AL57" s="18">
        <f t="shared" si="151"/>
        <v>3.4892999944910597</v>
      </c>
      <c r="AM57" s="18">
        <f t="shared" si="151"/>
        <v>3.7495532102803009</v>
      </c>
      <c r="AO57" s="68">
        <f t="shared" si="117"/>
        <v>69.458151447752684</v>
      </c>
      <c r="AP57" s="69">
        <f t="shared" si="118"/>
        <v>88.496182041307563</v>
      </c>
      <c r="AQ57" s="69">
        <f t="shared" si="119"/>
        <v>157.95433348906022</v>
      </c>
      <c r="AS57" t="str">
        <f t="shared" si="143"/>
        <v>42 Secretarial and related occupations</v>
      </c>
      <c r="AT57" s="18">
        <f t="shared" si="152"/>
        <v>2.4155516675822519</v>
      </c>
      <c r="AU57" s="18">
        <f t="shared" si="152"/>
        <v>1.9320989271902698</v>
      </c>
      <c r="AV57" s="18">
        <f t="shared" si="152"/>
        <v>1.8726264075550516</v>
      </c>
      <c r="AW57" s="18">
        <f t="shared" si="152"/>
        <v>2.2304959410708998</v>
      </c>
      <c r="AX57" s="18">
        <f t="shared" si="152"/>
        <v>1.9861000598724088</v>
      </c>
      <c r="AZ57" s="68">
        <f t="shared" si="121"/>
        <v>36.727790565870798</v>
      </c>
      <c r="BA57" s="69">
        <f t="shared" si="122"/>
        <v>76.12443847874988</v>
      </c>
      <c r="BB57" s="69">
        <f t="shared" si="123"/>
        <v>112.85222904462067</v>
      </c>
      <c r="BD57" t="str">
        <f t="shared" si="144"/>
        <v>42 Secretarial and related occupations</v>
      </c>
      <c r="BE57" s="18">
        <f t="shared" si="153"/>
        <v>2.3044018064372818</v>
      </c>
      <c r="BF57" s="18">
        <f t="shared" si="153"/>
        <v>1.965008839761333</v>
      </c>
      <c r="BG57" s="18">
        <f t="shared" si="153"/>
        <v>2.0501189955267245</v>
      </c>
      <c r="BH57" s="18">
        <f t="shared" si="153"/>
        <v>2.5218009285201863</v>
      </c>
      <c r="BI57" s="18">
        <f t="shared" si="153"/>
        <v>1.3521582132648673</v>
      </c>
      <c r="BK57" s="68">
        <f t="shared" si="125"/>
        <v>-31.343762536471313</v>
      </c>
      <c r="BL57" s="69">
        <f t="shared" si="126"/>
        <v>50.522895111807351</v>
      </c>
      <c r="BM57" s="69">
        <f t="shared" si="127"/>
        <v>19.179132575336038</v>
      </c>
      <c r="BO57" t="str">
        <f t="shared" si="145"/>
        <v>42 Secretarial and related occupations</v>
      </c>
      <c r="BP57" s="18">
        <f t="shared" si="154"/>
        <v>2.7887193998349113</v>
      </c>
      <c r="BQ57" s="18">
        <f t="shared" si="154"/>
        <v>2.246359932142703</v>
      </c>
      <c r="BR57" s="18">
        <f t="shared" si="154"/>
        <v>2.3644033696038043</v>
      </c>
      <c r="BS57" s="18">
        <f t="shared" si="154"/>
        <v>2.1924734481179859</v>
      </c>
      <c r="BT57" s="18">
        <f t="shared" si="154"/>
        <v>0.80044778971382602</v>
      </c>
      <c r="BV57" s="68">
        <f t="shared" si="129"/>
        <v>-76.50941270694706</v>
      </c>
      <c r="BW57" s="69">
        <f t="shared" si="130"/>
        <v>29.011483370965507</v>
      </c>
      <c r="BX57" s="69">
        <f t="shared" si="131"/>
        <v>-47.49792933598156</v>
      </c>
      <c r="BZ57" t="str">
        <f t="shared" si="146"/>
        <v>42 Secretarial and related occupations</v>
      </c>
      <c r="CA57" s="18">
        <f t="shared" si="155"/>
        <v>3.4646862254936996</v>
      </c>
      <c r="CB57" s="18">
        <f t="shared" si="155"/>
        <v>3.385247110495472</v>
      </c>
      <c r="CC57" s="18">
        <f t="shared" si="155"/>
        <v>3.184675209928034</v>
      </c>
      <c r="CD57" s="18">
        <f t="shared" si="155"/>
        <v>2.3567677324794123</v>
      </c>
      <c r="CE57" s="18">
        <f t="shared" si="155"/>
        <v>1.113036342633509</v>
      </c>
      <c r="CG57" s="68">
        <f t="shared" si="133"/>
        <v>-79.161553027911253</v>
      </c>
      <c r="CH57" s="69">
        <f t="shared" si="134"/>
        <v>21.271811619919188</v>
      </c>
      <c r="CI57" s="69">
        <f t="shared" si="135"/>
        <v>-57.889741407992069</v>
      </c>
      <c r="CK57" t="str">
        <f t="shared" si="147"/>
        <v>42 Secretarial and related occupations</v>
      </c>
      <c r="CL57" s="18">
        <f t="shared" si="156"/>
        <v>2.0169779170997866</v>
      </c>
      <c r="CM57" s="18">
        <f t="shared" si="156"/>
        <v>2.1812458816532239</v>
      </c>
      <c r="CN57" s="18">
        <f t="shared" si="156"/>
        <v>2.4141735600477299</v>
      </c>
      <c r="CO57" s="18">
        <f t="shared" si="156"/>
        <v>3.1039884532999356</v>
      </c>
      <c r="CP57" s="18">
        <f t="shared" si="156"/>
        <v>6.0185901339022907</v>
      </c>
      <c r="CR57" s="68">
        <f t="shared" si="137"/>
        <v>17.919722441133775</v>
      </c>
      <c r="CS57" s="69">
        <f t="shared" si="138"/>
        <v>45.065704659103694</v>
      </c>
      <c r="CT57" s="69">
        <f t="shared" si="139"/>
        <v>62.985427100237466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0.18709753823920283</v>
      </c>
      <c r="C58" s="18">
        <f t="shared" si="148"/>
        <v>0.32687453834006558</v>
      </c>
      <c r="D58" s="18">
        <f t="shared" si="148"/>
        <v>0.14933400667355629</v>
      </c>
      <c r="E58" s="18">
        <f t="shared" si="148"/>
        <v>0.14903708671018032</v>
      </c>
      <c r="F58" s="18">
        <f t="shared" si="148"/>
        <v>0.17058475315370175</v>
      </c>
      <c r="H58" s="68">
        <f t="shared" si="105"/>
        <v>109.66217663697108</v>
      </c>
      <c r="I58" s="69">
        <f t="shared" si="106"/>
        <v>100.33547588951417</v>
      </c>
      <c r="J58" s="69">
        <f t="shared" si="107"/>
        <v>209.99765252648524</v>
      </c>
      <c r="L58" t="str">
        <f t="shared" si="140"/>
        <v>51 Skilled agricultural and related trades</v>
      </c>
      <c r="M58" s="18">
        <f t="shared" si="149"/>
        <v>0.34121535970685712</v>
      </c>
      <c r="N58" s="18">
        <f t="shared" si="149"/>
        <v>0.27869704743725754</v>
      </c>
      <c r="O58" s="18">
        <f t="shared" si="149"/>
        <v>0.21592826360060463</v>
      </c>
      <c r="P58" s="18">
        <f t="shared" si="149"/>
        <v>0.22256157659049716</v>
      </c>
      <c r="Q58" s="18">
        <f t="shared" si="149"/>
        <v>0.25548921051601287</v>
      </c>
      <c r="S58" s="68">
        <f t="shared" si="109"/>
        <v>119.24152970783474</v>
      </c>
      <c r="T58" s="69">
        <f t="shared" si="110"/>
        <v>99.056938605139024</v>
      </c>
      <c r="U58" s="69">
        <f t="shared" si="111"/>
        <v>218.2984683129738</v>
      </c>
      <c r="W58" t="str">
        <f t="shared" si="141"/>
        <v>51 Skilled agricultural and related trades</v>
      </c>
      <c r="X58" s="18">
        <f t="shared" si="150"/>
        <v>1.1175740122429134</v>
      </c>
      <c r="Y58" s="18">
        <f t="shared" si="150"/>
        <v>1.0997345227820476</v>
      </c>
      <c r="Z58" s="18">
        <f t="shared" si="150"/>
        <v>0.87358488374939569</v>
      </c>
      <c r="AA58" s="18">
        <f t="shared" si="150"/>
        <v>0.95817238677266325</v>
      </c>
      <c r="AB58" s="18">
        <f t="shared" si="150"/>
        <v>1.1700686639672013</v>
      </c>
      <c r="AD58" s="68">
        <f t="shared" si="113"/>
        <v>75.763498786118873</v>
      </c>
      <c r="AE58" s="69">
        <f t="shared" si="114"/>
        <v>95.010445668076073</v>
      </c>
      <c r="AF58" s="69">
        <f t="shared" si="115"/>
        <v>170.77394445419495</v>
      </c>
      <c r="AH58" t="str">
        <f t="shared" si="142"/>
        <v>51 Skilled agricultural and related trades</v>
      </c>
      <c r="AI58" s="18">
        <f t="shared" si="151"/>
        <v>1.3869014411693632</v>
      </c>
      <c r="AJ58" s="18">
        <f t="shared" si="151"/>
        <v>1.6908785219222127</v>
      </c>
      <c r="AK58" s="18">
        <f t="shared" si="151"/>
        <v>1.4142149799614863</v>
      </c>
      <c r="AL58" s="18">
        <f t="shared" si="151"/>
        <v>1.6543981197163844</v>
      </c>
      <c r="AM58" s="18">
        <f t="shared" si="151"/>
        <v>2.1123386894569518</v>
      </c>
      <c r="AO58" s="68">
        <f t="shared" si="117"/>
        <v>72.889530321309095</v>
      </c>
      <c r="AP58" s="69">
        <f t="shared" si="118"/>
        <v>102.00686325721118</v>
      </c>
      <c r="AQ58" s="69">
        <f t="shared" si="119"/>
        <v>174.89639357852028</v>
      </c>
      <c r="AS58" t="str">
        <f t="shared" si="143"/>
        <v>51 Skilled agricultural and related trades</v>
      </c>
      <c r="AT58" s="18">
        <f t="shared" si="152"/>
        <v>2.6673415265461404</v>
      </c>
      <c r="AU58" s="18">
        <f t="shared" si="152"/>
        <v>2.5855745382959157</v>
      </c>
      <c r="AV58" s="18">
        <f t="shared" si="152"/>
        <v>2.3900017095692903</v>
      </c>
      <c r="AW58" s="18">
        <f t="shared" si="152"/>
        <v>2.4623794051440515</v>
      </c>
      <c r="AX58" s="18">
        <f t="shared" si="152"/>
        <v>2.8532792360087966</v>
      </c>
      <c r="AZ58" s="68">
        <f t="shared" si="121"/>
        <v>53.905053158092834</v>
      </c>
      <c r="BA58" s="69">
        <f t="shared" si="122"/>
        <v>84.007499166380313</v>
      </c>
      <c r="BB58" s="69">
        <f t="shared" si="123"/>
        <v>137.91255232447315</v>
      </c>
      <c r="BD58" t="str">
        <f t="shared" si="144"/>
        <v>51 Skilled agricultural and related trades</v>
      </c>
      <c r="BE58" s="18">
        <f t="shared" si="153"/>
        <v>1.1577588034798889</v>
      </c>
      <c r="BF58" s="18">
        <f t="shared" si="153"/>
        <v>1.1626049130643812</v>
      </c>
      <c r="BG58" s="18">
        <f t="shared" si="153"/>
        <v>0.90566431164625627</v>
      </c>
      <c r="BH58" s="18">
        <f t="shared" si="153"/>
        <v>0.84209752251002867</v>
      </c>
      <c r="BI58" s="18">
        <f t="shared" si="153"/>
        <v>0.85963306899207825</v>
      </c>
      <c r="BK58" s="68">
        <f t="shared" si="125"/>
        <v>-1.195342292470172</v>
      </c>
      <c r="BL58" s="69">
        <f t="shared" si="126"/>
        <v>46.394151302228472</v>
      </c>
      <c r="BM58" s="69">
        <f t="shared" si="127"/>
        <v>45.198809009758307</v>
      </c>
      <c r="BO58" t="str">
        <f t="shared" si="145"/>
        <v>51 Skilled agricultural and related trades</v>
      </c>
      <c r="BP58" s="18">
        <f t="shared" si="154"/>
        <v>1.8437705673773503</v>
      </c>
      <c r="BQ58" s="18">
        <f t="shared" si="154"/>
        <v>1.8884673923177369</v>
      </c>
      <c r="BR58" s="18">
        <f t="shared" si="154"/>
        <v>1.4326735222773403</v>
      </c>
      <c r="BS58" s="18">
        <f t="shared" si="154"/>
        <v>1.4389259748284844</v>
      </c>
      <c r="BT58" s="18">
        <f t="shared" si="154"/>
        <v>1.5811370899745998</v>
      </c>
      <c r="BV58" s="68">
        <f t="shared" si="129"/>
        <v>-23.421875370661031</v>
      </c>
      <c r="BW58" s="69">
        <f t="shared" si="130"/>
        <v>44.629434116416036</v>
      </c>
      <c r="BX58" s="69">
        <f t="shared" si="131"/>
        <v>21.207558745755009</v>
      </c>
      <c r="BZ58" t="str">
        <f t="shared" si="146"/>
        <v>51 Skilled agricultural and related trades</v>
      </c>
      <c r="CA58" s="18">
        <f t="shared" si="155"/>
        <v>2.2196984070080261</v>
      </c>
      <c r="CB58" s="18">
        <f t="shared" si="155"/>
        <v>1.909540371414967</v>
      </c>
      <c r="CC58" s="18">
        <f t="shared" si="155"/>
        <v>1.7350536637607878</v>
      </c>
      <c r="CD58" s="18">
        <f t="shared" si="155"/>
        <v>1.9257385276517749</v>
      </c>
      <c r="CE58" s="18">
        <f t="shared" si="155"/>
        <v>3.0992466743886848</v>
      </c>
      <c r="CG58" s="68">
        <f t="shared" si="133"/>
        <v>6.5036234494681349</v>
      </c>
      <c r="CH58" s="69">
        <f t="shared" si="134"/>
        <v>46.743339004709881</v>
      </c>
      <c r="CI58" s="69">
        <f t="shared" si="135"/>
        <v>53.246962454178018</v>
      </c>
      <c r="CK58" t="str">
        <f t="shared" si="147"/>
        <v>51 Skilled agricultural and related trades</v>
      </c>
      <c r="CL58" s="18">
        <f t="shared" si="156"/>
        <v>4.0093386798718553</v>
      </c>
      <c r="CM58" s="18">
        <f t="shared" si="156"/>
        <v>3.8191094969837351</v>
      </c>
      <c r="CN58" s="18">
        <f t="shared" si="156"/>
        <v>3.5451443938615617</v>
      </c>
      <c r="CO58" s="18">
        <f t="shared" si="156"/>
        <v>4.2781382065564664</v>
      </c>
      <c r="CP58" s="18">
        <f t="shared" si="156"/>
        <v>3.5576526410738252</v>
      </c>
      <c r="CR58" s="68">
        <f t="shared" si="137"/>
        <v>-52.533218800982461</v>
      </c>
      <c r="CS58" s="69">
        <f t="shared" si="138"/>
        <v>31.222911068379922</v>
      </c>
      <c r="CT58" s="69">
        <f t="shared" si="139"/>
        <v>-21.310307732602546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0.21107883003235284</v>
      </c>
      <c r="C59" s="18">
        <f t="shared" si="148"/>
        <v>0.18429717422096559</v>
      </c>
      <c r="D59" s="18">
        <f t="shared" si="148"/>
        <v>0.17650428833315496</v>
      </c>
      <c r="E59" s="18">
        <f t="shared" si="148"/>
        <v>0.17790519902074567</v>
      </c>
      <c r="F59" s="18">
        <f t="shared" si="148"/>
        <v>0.17749803287360746</v>
      </c>
      <c r="H59" s="68">
        <f t="shared" si="105"/>
        <v>84.576700901347607</v>
      </c>
      <c r="I59" s="69">
        <f t="shared" si="106"/>
        <v>73.52131056738564</v>
      </c>
      <c r="J59" s="69">
        <f t="shared" si="107"/>
        <v>158.09801146873323</v>
      </c>
      <c r="L59" t="str">
        <f t="shared" si="140"/>
        <v>52 Skilled metal, electrical and electronic trades</v>
      </c>
      <c r="M59" s="18">
        <f t="shared" si="149"/>
        <v>0.86465482605808541</v>
      </c>
      <c r="N59" s="18">
        <f t="shared" si="149"/>
        <v>0.82661934594688757</v>
      </c>
      <c r="O59" s="18">
        <f t="shared" si="149"/>
        <v>0.67217673966427582</v>
      </c>
      <c r="P59" s="18">
        <f t="shared" si="149"/>
        <v>0.89824115493710188</v>
      </c>
      <c r="Q59" s="18">
        <f t="shared" si="149"/>
        <v>0.99768899678848533</v>
      </c>
      <c r="S59" s="68">
        <f t="shared" si="109"/>
        <v>175.02454468126444</v>
      </c>
      <c r="T59" s="69">
        <f t="shared" si="110"/>
        <v>112.07394892845623</v>
      </c>
      <c r="U59" s="69">
        <f t="shared" si="111"/>
        <v>287.09849360972066</v>
      </c>
      <c r="W59" t="str">
        <f t="shared" si="141"/>
        <v>52 Skilled metal, electrical and electronic trades</v>
      </c>
      <c r="X59" s="18">
        <f t="shared" si="150"/>
        <v>1.1283291388784489</v>
      </c>
      <c r="Y59" s="18">
        <f t="shared" si="150"/>
        <v>1.1213632696001097</v>
      </c>
      <c r="Z59" s="18">
        <f t="shared" si="150"/>
        <v>0.94649245001481519</v>
      </c>
      <c r="AA59" s="18">
        <f t="shared" si="150"/>
        <v>1.1591227775866968</v>
      </c>
      <c r="AB59" s="18">
        <f t="shared" si="150"/>
        <v>1.3025945500502509</v>
      </c>
      <c r="AD59" s="68">
        <f t="shared" si="113"/>
        <v>80.598672604297278</v>
      </c>
      <c r="AE59" s="69">
        <f t="shared" si="114"/>
        <v>77.693847180181635</v>
      </c>
      <c r="AF59" s="69">
        <f t="shared" si="115"/>
        <v>158.29251978447888</v>
      </c>
      <c r="AH59" t="str">
        <f t="shared" si="142"/>
        <v>52 Skilled metal, electrical and electronic trades</v>
      </c>
      <c r="AI59" s="18">
        <f t="shared" si="151"/>
        <v>1.3042282276636548</v>
      </c>
      <c r="AJ59" s="18">
        <f t="shared" si="151"/>
        <v>1.4186501272425389</v>
      </c>
      <c r="AK59" s="18">
        <f t="shared" si="151"/>
        <v>1.3372690360074271</v>
      </c>
      <c r="AL59" s="18">
        <f t="shared" si="151"/>
        <v>1.4736311830460314</v>
      </c>
      <c r="AM59" s="18">
        <f t="shared" si="151"/>
        <v>1.6547598507495695</v>
      </c>
      <c r="AO59" s="68">
        <f t="shared" si="117"/>
        <v>43.230913027717413</v>
      </c>
      <c r="AP59" s="69">
        <f t="shared" si="118"/>
        <v>60.027838131788791</v>
      </c>
      <c r="AQ59" s="69">
        <f t="shared" si="119"/>
        <v>103.2587511595062</v>
      </c>
      <c r="AS59" t="str">
        <f t="shared" si="143"/>
        <v>52 Skilled metal, electrical and electronic trades</v>
      </c>
      <c r="AT59" s="18">
        <f t="shared" si="152"/>
        <v>6.3982689018738466</v>
      </c>
      <c r="AU59" s="18">
        <f t="shared" si="152"/>
        <v>6.3058841561456829</v>
      </c>
      <c r="AV59" s="18">
        <f t="shared" si="152"/>
        <v>5.5492815091612098</v>
      </c>
      <c r="AW59" s="18">
        <f t="shared" si="152"/>
        <v>5.9643176338636197</v>
      </c>
      <c r="AX59" s="18">
        <f t="shared" si="152"/>
        <v>6.0890023340198915</v>
      </c>
      <c r="AZ59" s="68">
        <f t="shared" si="121"/>
        <v>41.454314609005806</v>
      </c>
      <c r="BA59" s="69">
        <f t="shared" si="122"/>
        <v>60.035895162121257</v>
      </c>
      <c r="BB59" s="69">
        <f t="shared" si="123"/>
        <v>101.49020977112706</v>
      </c>
      <c r="BD59" t="str">
        <f t="shared" si="144"/>
        <v>52 Skilled metal, electrical and electronic trades</v>
      </c>
      <c r="BE59" s="18">
        <f t="shared" si="153"/>
        <v>8.3803738524450306</v>
      </c>
      <c r="BF59" s="18">
        <f t="shared" si="153"/>
        <v>8.3199308792812907</v>
      </c>
      <c r="BG59" s="18">
        <f t="shared" si="153"/>
        <v>7.4740087008281595</v>
      </c>
      <c r="BH59" s="18">
        <f t="shared" si="153"/>
        <v>7.0775944709843159</v>
      </c>
      <c r="BI59" s="18">
        <f t="shared" si="153"/>
        <v>6.2022942881222152</v>
      </c>
      <c r="BK59" s="68">
        <f t="shared" si="125"/>
        <v>-13.616593108885638</v>
      </c>
      <c r="BL59" s="69">
        <f t="shared" si="126"/>
        <v>30.733158704034285</v>
      </c>
      <c r="BM59" s="69">
        <f t="shared" si="127"/>
        <v>17.116565595148643</v>
      </c>
      <c r="BO59" t="str">
        <f t="shared" si="145"/>
        <v>52 Skilled metal, electrical and electronic trades</v>
      </c>
      <c r="BP59" s="18">
        <f t="shared" si="154"/>
        <v>4.7862598432995593</v>
      </c>
      <c r="BQ59" s="18">
        <f t="shared" si="154"/>
        <v>4.7120705413665815</v>
      </c>
      <c r="BR59" s="18">
        <f t="shared" si="154"/>
        <v>4.093574415578896</v>
      </c>
      <c r="BS59" s="18">
        <f t="shared" si="154"/>
        <v>4.0488923746304089</v>
      </c>
      <c r="BT59" s="18">
        <f t="shared" si="154"/>
        <v>3.7630789890094616</v>
      </c>
      <c r="BV59" s="68">
        <f t="shared" si="129"/>
        <v>-36.214336198619726</v>
      </c>
      <c r="BW59" s="69">
        <f t="shared" si="130"/>
        <v>27.957805950769703</v>
      </c>
      <c r="BX59" s="69">
        <f t="shared" si="131"/>
        <v>-8.2565302478500211</v>
      </c>
      <c r="BZ59" t="str">
        <f t="shared" si="146"/>
        <v>52 Skilled metal, electrical and electronic trades</v>
      </c>
      <c r="CA59" s="18">
        <f t="shared" si="155"/>
        <v>3.7146996125970277</v>
      </c>
      <c r="CB59" s="18">
        <f t="shared" si="155"/>
        <v>3.4628060342917109</v>
      </c>
      <c r="CC59" s="18">
        <f t="shared" si="155"/>
        <v>3.3042549521239457</v>
      </c>
      <c r="CD59" s="18">
        <f t="shared" si="155"/>
        <v>3.5767582441267582</v>
      </c>
      <c r="CE59" s="18">
        <f t="shared" si="155"/>
        <v>3.3795789409641896</v>
      </c>
      <c r="CG59" s="68">
        <f t="shared" si="133"/>
        <v>-39.016801756502325</v>
      </c>
      <c r="CH59" s="69">
        <f t="shared" si="134"/>
        <v>29.698066908472477</v>
      </c>
      <c r="CI59" s="69">
        <f t="shared" si="135"/>
        <v>-9.3187348480298482</v>
      </c>
      <c r="CK59" t="str">
        <f t="shared" si="147"/>
        <v>52 Skilled metal, electrical and electronic trades</v>
      </c>
      <c r="CL59" s="18">
        <f t="shared" si="156"/>
        <v>3.662531605153502</v>
      </c>
      <c r="CM59" s="18">
        <f t="shared" si="156"/>
        <v>3.9711938811311494</v>
      </c>
      <c r="CN59" s="18">
        <f t="shared" si="156"/>
        <v>3.8698753690557419</v>
      </c>
      <c r="CO59" s="18">
        <f t="shared" si="156"/>
        <v>4.3316510253462761</v>
      </c>
      <c r="CP59" s="18">
        <f t="shared" si="156"/>
        <v>4.6653643003412286</v>
      </c>
      <c r="CR59" s="68">
        <f t="shared" si="137"/>
        <v>-42.977172021317841</v>
      </c>
      <c r="CS59" s="69">
        <f t="shared" si="138"/>
        <v>29.503456548387113</v>
      </c>
      <c r="CT59" s="69">
        <f t="shared" si="139"/>
        <v>-13.473715472930724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0.1321713943924902</v>
      </c>
      <c r="C60" s="18">
        <f t="shared" si="148"/>
        <v>7.8831043702505599E-2</v>
      </c>
      <c r="D60" s="18">
        <f t="shared" si="148"/>
        <v>5.1532199664924783E-2</v>
      </c>
      <c r="E60" s="18">
        <f t="shared" si="148"/>
        <v>6.8775330272846547E-2</v>
      </c>
      <c r="F60" s="18">
        <f t="shared" si="148"/>
        <v>5.269839365378548E-2</v>
      </c>
      <c r="H60" s="68">
        <f t="shared" si="105"/>
        <v>87.696983366165412</v>
      </c>
      <c r="I60" s="69">
        <f t="shared" si="106"/>
        <v>90.052142877659293</v>
      </c>
      <c r="J60" s="69">
        <f t="shared" si="107"/>
        <v>177.74912624382472</v>
      </c>
      <c r="L60" t="str">
        <f t="shared" si="140"/>
        <v>53 Skilled construction and building trades</v>
      </c>
      <c r="M60" s="18">
        <f t="shared" si="149"/>
        <v>0.3808045963439875</v>
      </c>
      <c r="N60" s="18">
        <f t="shared" si="149"/>
        <v>0.3151585682780928</v>
      </c>
      <c r="O60" s="18">
        <f t="shared" si="149"/>
        <v>0.24153094631796757</v>
      </c>
      <c r="P60" s="18">
        <f t="shared" si="149"/>
        <v>0.28699301578759184</v>
      </c>
      <c r="Q60" s="18">
        <f t="shared" si="149"/>
        <v>0.26700461190930386</v>
      </c>
      <c r="S60" s="68">
        <f t="shared" si="109"/>
        <v>104.83573833247601</v>
      </c>
      <c r="T60" s="69">
        <f t="shared" si="110"/>
        <v>99.804427744609484</v>
      </c>
      <c r="U60" s="69">
        <f t="shared" si="111"/>
        <v>204.6401660770855</v>
      </c>
      <c r="W60" t="str">
        <f t="shared" si="141"/>
        <v>53 Skilled construction and building trades</v>
      </c>
      <c r="X60" s="18">
        <f t="shared" si="150"/>
        <v>0.69254847631057093</v>
      </c>
      <c r="Y60" s="18">
        <f t="shared" si="150"/>
        <v>0.63323945402953996</v>
      </c>
      <c r="Z60" s="18">
        <f t="shared" si="150"/>
        <v>0.52927418827213701</v>
      </c>
      <c r="AA60" s="18">
        <f t="shared" si="150"/>
        <v>0.62874886522688</v>
      </c>
      <c r="AB60" s="18">
        <f t="shared" si="150"/>
        <v>0.65466696275108038</v>
      </c>
      <c r="AD60" s="68">
        <f t="shared" si="113"/>
        <v>62.316310153127006</v>
      </c>
      <c r="AE60" s="69">
        <f t="shared" si="114"/>
        <v>78.94677086876186</v>
      </c>
      <c r="AF60" s="69">
        <f t="shared" si="115"/>
        <v>141.26308102188887</v>
      </c>
      <c r="AH60" t="str">
        <f t="shared" si="142"/>
        <v>53 Skilled construction and building trades</v>
      </c>
      <c r="AI60" s="18">
        <f t="shared" si="151"/>
        <v>1.2168514561009043</v>
      </c>
      <c r="AJ60" s="18">
        <f t="shared" si="151"/>
        <v>1.3889516024022841</v>
      </c>
      <c r="AK60" s="18">
        <f t="shared" si="151"/>
        <v>1.2236688830885096</v>
      </c>
      <c r="AL60" s="18">
        <f t="shared" si="151"/>
        <v>1.5322247996449159</v>
      </c>
      <c r="AM60" s="18">
        <f t="shared" si="151"/>
        <v>1.7621638699285644</v>
      </c>
      <c r="AO60" s="68">
        <f t="shared" si="117"/>
        <v>66.687468190871641</v>
      </c>
      <c r="AP60" s="69">
        <f t="shared" si="118"/>
        <v>82.883492084087138</v>
      </c>
      <c r="AQ60" s="69">
        <f t="shared" si="119"/>
        <v>149.57096027495879</v>
      </c>
      <c r="AS60" t="str">
        <f t="shared" si="143"/>
        <v>53 Skilled construction and building trades</v>
      </c>
      <c r="AT60" s="18">
        <f t="shared" si="152"/>
        <v>2.3087132322359829</v>
      </c>
      <c r="AU60" s="18">
        <f t="shared" si="152"/>
        <v>2.1906883633980563</v>
      </c>
      <c r="AV60" s="18">
        <f t="shared" si="152"/>
        <v>1.9018933384708911</v>
      </c>
      <c r="AW60" s="18">
        <f t="shared" si="152"/>
        <v>2.2601874014028747</v>
      </c>
      <c r="AX60" s="18">
        <f t="shared" si="152"/>
        <v>2.2281892352241557</v>
      </c>
      <c r="AZ60" s="68">
        <f t="shared" si="121"/>
        <v>51.033306171752294</v>
      </c>
      <c r="BA60" s="69">
        <f t="shared" si="122"/>
        <v>76.11165866218515</v>
      </c>
      <c r="BB60" s="69">
        <f t="shared" si="123"/>
        <v>127.14496483393745</v>
      </c>
      <c r="BD60" t="str">
        <f t="shared" si="144"/>
        <v>53 Skilled construction and building trades</v>
      </c>
      <c r="BE60" s="18">
        <f t="shared" si="153"/>
        <v>6.2939241566772495</v>
      </c>
      <c r="BF60" s="18">
        <f t="shared" si="153"/>
        <v>5.9794094891498348</v>
      </c>
      <c r="BG60" s="18">
        <f t="shared" si="153"/>
        <v>5.0728296790688985</v>
      </c>
      <c r="BH60" s="18">
        <f t="shared" si="153"/>
        <v>4.8323792315891012</v>
      </c>
      <c r="BI60" s="18">
        <f t="shared" si="153"/>
        <v>4.0409406897994238</v>
      </c>
      <c r="BK60" s="68">
        <f t="shared" si="125"/>
        <v>-17.07914841324105</v>
      </c>
      <c r="BL60" s="69">
        <f t="shared" si="126"/>
        <v>33.506571786927623</v>
      </c>
      <c r="BM60" s="69">
        <f t="shared" si="127"/>
        <v>16.427423373686569</v>
      </c>
      <c r="BO60" t="str">
        <f t="shared" si="145"/>
        <v>53 Skilled construction and building trades</v>
      </c>
      <c r="BP60" s="18">
        <f t="shared" si="154"/>
        <v>5.4575684209259636</v>
      </c>
      <c r="BQ60" s="18">
        <f t="shared" si="154"/>
        <v>5.6681477800349063</v>
      </c>
      <c r="BR60" s="18">
        <f t="shared" si="154"/>
        <v>4.8118914327913851</v>
      </c>
      <c r="BS60" s="18">
        <f t="shared" si="154"/>
        <v>5.4747853565269953</v>
      </c>
      <c r="BT60" s="18">
        <f t="shared" si="154"/>
        <v>5.9131469733348041</v>
      </c>
      <c r="BV60" s="68">
        <f t="shared" si="129"/>
        <v>-14.732154769978777</v>
      </c>
      <c r="BW60" s="69">
        <f t="shared" si="130"/>
        <v>40.358574560690734</v>
      </c>
      <c r="BX60" s="69">
        <f t="shared" si="131"/>
        <v>25.626419790711957</v>
      </c>
      <c r="BZ60" t="str">
        <f t="shared" si="146"/>
        <v>53 Skilled construction and building trades</v>
      </c>
      <c r="CA60" s="18">
        <f t="shared" si="155"/>
        <v>4.4007942423974979</v>
      </c>
      <c r="CB60" s="18">
        <f t="shared" si="155"/>
        <v>4.0911292344462646</v>
      </c>
      <c r="CC60" s="18">
        <f t="shared" si="155"/>
        <v>3.735013696731837</v>
      </c>
      <c r="CD60" s="18">
        <f t="shared" si="155"/>
        <v>4.3285034175169699</v>
      </c>
      <c r="CE60" s="18">
        <f t="shared" si="155"/>
        <v>5.1888903836243356</v>
      </c>
      <c r="CG60" s="68">
        <f t="shared" si="133"/>
        <v>-17.166988909196132</v>
      </c>
      <c r="CH60" s="69">
        <f t="shared" si="134"/>
        <v>37.611918370363753</v>
      </c>
      <c r="CI60" s="69">
        <f t="shared" si="135"/>
        <v>20.444929461167618</v>
      </c>
      <c r="CK60" t="str">
        <f t="shared" si="147"/>
        <v>53 Skilled construction and building trades</v>
      </c>
      <c r="CL60" s="18">
        <f t="shared" si="156"/>
        <v>5.6884928775255652</v>
      </c>
      <c r="CM60" s="18">
        <f t="shared" si="156"/>
        <v>5.6408210628141306</v>
      </c>
      <c r="CN60" s="18">
        <f t="shared" si="156"/>
        <v>5.079303265976475</v>
      </c>
      <c r="CO60" s="18">
        <f t="shared" si="156"/>
        <v>4.9447377905484826</v>
      </c>
      <c r="CP60" s="18">
        <f t="shared" si="156"/>
        <v>2.2766379115182045</v>
      </c>
      <c r="CR60" s="68">
        <f t="shared" si="137"/>
        <v>-78.79931035011154</v>
      </c>
      <c r="CS60" s="69">
        <f t="shared" si="138"/>
        <v>19.693009844443761</v>
      </c>
      <c r="CT60" s="69">
        <f t="shared" si="139"/>
        <v>-59.106300505667775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0.92946754471177861</v>
      </c>
      <c r="C61" s="18">
        <f t="shared" si="148"/>
        <v>0.57092524719903515</v>
      </c>
      <c r="D61" s="18">
        <f t="shared" si="148"/>
        <v>0.48776610873873821</v>
      </c>
      <c r="E61" s="18">
        <f t="shared" si="148"/>
        <v>0.57423512918421138</v>
      </c>
      <c r="F61" s="18">
        <f t="shared" si="148"/>
        <v>0.60378899737277947</v>
      </c>
      <c r="H61" s="68">
        <f t="shared" si="105"/>
        <v>127.20201041843771</v>
      </c>
      <c r="I61" s="69">
        <f t="shared" si="106"/>
        <v>97.226322852292341</v>
      </c>
      <c r="J61" s="69">
        <f t="shared" si="107"/>
        <v>224.42833327073006</v>
      </c>
      <c r="L61" t="str">
        <f t="shared" si="140"/>
        <v>54 Textiles, printing and other skilled trades</v>
      </c>
      <c r="M61" s="18">
        <f t="shared" si="149"/>
        <v>0.90664855947273848</v>
      </c>
      <c r="N61" s="18">
        <f t="shared" si="149"/>
        <v>0.77450303174922819</v>
      </c>
      <c r="O61" s="18">
        <f t="shared" si="149"/>
        <v>0.81771135833641795</v>
      </c>
      <c r="P61" s="18">
        <f t="shared" si="149"/>
        <v>0.89537662947137309</v>
      </c>
      <c r="Q61" s="18">
        <f t="shared" si="149"/>
        <v>0.93830111035382058</v>
      </c>
      <c r="S61" s="68">
        <f t="shared" si="109"/>
        <v>112.61894143667213</v>
      </c>
      <c r="T61" s="69">
        <f t="shared" si="110"/>
        <v>100.09951454410569</v>
      </c>
      <c r="U61" s="69">
        <f t="shared" si="111"/>
        <v>212.7184559807778</v>
      </c>
      <c r="W61" t="str">
        <f t="shared" si="141"/>
        <v>54 Textiles, printing and other skilled trades</v>
      </c>
      <c r="X61" s="18">
        <f t="shared" si="150"/>
        <v>1.1009193474291044</v>
      </c>
      <c r="Y61" s="18">
        <f t="shared" si="150"/>
        <v>0.87597389477383192</v>
      </c>
      <c r="Z61" s="18">
        <f t="shared" si="150"/>
        <v>0.85263282772768989</v>
      </c>
      <c r="AA61" s="18">
        <f t="shared" si="150"/>
        <v>0.93847137480840814</v>
      </c>
      <c r="AB61" s="18">
        <f t="shared" si="150"/>
        <v>0.93606817867889547</v>
      </c>
      <c r="AD61" s="68">
        <f t="shared" si="113"/>
        <v>44.068118135084397</v>
      </c>
      <c r="AE61" s="69">
        <f t="shared" si="114"/>
        <v>70.122722933004979</v>
      </c>
      <c r="AF61" s="69">
        <f t="shared" si="115"/>
        <v>114.19084106808937</v>
      </c>
      <c r="AH61" t="str">
        <f t="shared" si="142"/>
        <v>54 Textiles, printing and other skilled trades</v>
      </c>
      <c r="AI61" s="18">
        <f t="shared" si="151"/>
        <v>1.3500977544127415</v>
      </c>
      <c r="AJ61" s="18">
        <f t="shared" si="151"/>
        <v>1.2314499829578167</v>
      </c>
      <c r="AK61" s="18">
        <f t="shared" si="151"/>
        <v>1.1840800728310037</v>
      </c>
      <c r="AL61" s="18">
        <f t="shared" si="151"/>
        <v>1.286427090588528</v>
      </c>
      <c r="AM61" s="18">
        <f t="shared" si="151"/>
        <v>1.3916564802719678</v>
      </c>
      <c r="AO61" s="68">
        <f t="shared" si="117"/>
        <v>36.041542631753281</v>
      </c>
      <c r="AP61" s="69">
        <f t="shared" si="118"/>
        <v>67.507896568372132</v>
      </c>
      <c r="AQ61" s="69">
        <f t="shared" si="119"/>
        <v>103.54943920012541</v>
      </c>
      <c r="AS61" t="str">
        <f t="shared" si="143"/>
        <v>54 Textiles, printing and other skilled trades</v>
      </c>
      <c r="AT61" s="18">
        <f t="shared" si="152"/>
        <v>1.5922676763110255</v>
      </c>
      <c r="AU61" s="18">
        <f t="shared" si="152"/>
        <v>1.2571502502921972</v>
      </c>
      <c r="AV61" s="18">
        <f t="shared" si="152"/>
        <v>1.1355898274856728</v>
      </c>
      <c r="AW61" s="18">
        <f t="shared" si="152"/>
        <v>1.2638439389171672</v>
      </c>
      <c r="AX61" s="18">
        <f t="shared" si="152"/>
        <v>1.2575057507099059</v>
      </c>
      <c r="AZ61" s="68">
        <f t="shared" si="121"/>
        <v>42.756305899629531</v>
      </c>
      <c r="BA61" s="69">
        <f t="shared" si="122"/>
        <v>66.367596822604554</v>
      </c>
      <c r="BB61" s="69">
        <f t="shared" si="123"/>
        <v>109.12390272223409</v>
      </c>
      <c r="BD61" t="str">
        <f t="shared" si="144"/>
        <v>54 Textiles, printing and other skilled trades</v>
      </c>
      <c r="BE61" s="18">
        <f t="shared" si="153"/>
        <v>2.7613182885560796</v>
      </c>
      <c r="BF61" s="18">
        <f t="shared" si="153"/>
        <v>2.3686721269967741</v>
      </c>
      <c r="BG61" s="18">
        <f t="shared" si="153"/>
        <v>2.2217559625822734</v>
      </c>
      <c r="BH61" s="18">
        <f t="shared" si="153"/>
        <v>2.3168870099841272</v>
      </c>
      <c r="BI61" s="18">
        <f t="shared" si="153"/>
        <v>2.2723411598878274</v>
      </c>
      <c r="BK61" s="68">
        <f t="shared" si="125"/>
        <v>6.465461059973296</v>
      </c>
      <c r="BL61" s="69">
        <f t="shared" si="126"/>
        <v>40.570386695046984</v>
      </c>
      <c r="BM61" s="69">
        <f t="shared" si="127"/>
        <v>47.035847755020278</v>
      </c>
      <c r="BO61" t="str">
        <f t="shared" si="145"/>
        <v>54 Textiles, printing and other skilled trades</v>
      </c>
      <c r="BP61" s="18">
        <f t="shared" si="154"/>
        <v>3.0716019586745396</v>
      </c>
      <c r="BQ61" s="18">
        <f t="shared" si="154"/>
        <v>2.5253208509052043</v>
      </c>
      <c r="BR61" s="18">
        <f t="shared" si="154"/>
        <v>2.4678502652699463</v>
      </c>
      <c r="BS61" s="18">
        <f t="shared" si="154"/>
        <v>2.2978326635885784</v>
      </c>
      <c r="BT61" s="18">
        <f t="shared" si="154"/>
        <v>2.1703167350599712</v>
      </c>
      <c r="BV61" s="68">
        <f t="shared" si="129"/>
        <v>-38.977956356743256</v>
      </c>
      <c r="BW61" s="69">
        <f t="shared" si="130"/>
        <v>29.393180309569228</v>
      </c>
      <c r="BX61" s="69">
        <f t="shared" si="131"/>
        <v>-9.5847760471740244</v>
      </c>
      <c r="BZ61" t="str">
        <f t="shared" si="146"/>
        <v>54 Textiles, printing and other skilled trades</v>
      </c>
      <c r="CA61" s="18">
        <f t="shared" si="155"/>
        <v>3.615275943728085</v>
      </c>
      <c r="CB61" s="18">
        <f t="shared" si="155"/>
        <v>3.21238492443051</v>
      </c>
      <c r="CC61" s="18">
        <f t="shared" si="155"/>
        <v>3.3625994144785025</v>
      </c>
      <c r="CD61" s="18">
        <f t="shared" si="155"/>
        <v>3.4109359101060202</v>
      </c>
      <c r="CE61" s="18">
        <f t="shared" si="155"/>
        <v>3.5865504917391196</v>
      </c>
      <c r="CG61" s="68">
        <f t="shared" si="133"/>
        <v>-36.405000595397304</v>
      </c>
      <c r="CH61" s="69">
        <f t="shared" si="134"/>
        <v>27.583925951666004</v>
      </c>
      <c r="CI61" s="69">
        <f t="shared" si="135"/>
        <v>-8.8210746437312988</v>
      </c>
      <c r="CK61" t="str">
        <f t="shared" si="147"/>
        <v>54 Textiles, printing and other skilled trades</v>
      </c>
      <c r="CL61" s="18">
        <f t="shared" si="156"/>
        <v>4.1879874833053226</v>
      </c>
      <c r="CM61" s="18">
        <f t="shared" si="156"/>
        <v>3.8295821837076018</v>
      </c>
      <c r="CN61" s="18">
        <f t="shared" si="156"/>
        <v>3.9585666454475295</v>
      </c>
      <c r="CO61" s="18">
        <f t="shared" si="156"/>
        <v>3.2249542829889331</v>
      </c>
      <c r="CP61" s="18">
        <f t="shared" si="156"/>
        <v>2.9298740616790133</v>
      </c>
      <c r="CR61" s="68">
        <f t="shared" si="137"/>
        <v>-64.991688827231741</v>
      </c>
      <c r="CS61" s="69">
        <f t="shared" si="138"/>
        <v>18.594735289565499</v>
      </c>
      <c r="CT61" s="69">
        <f t="shared" si="139"/>
        <v>-46.396953537666249</v>
      </c>
    </row>
    <row r="62" spans="1:98" x14ac:dyDescent="0.2">
      <c r="A62" t="str">
        <f t="shared" si="103"/>
        <v>61 Caring personal service occupations</v>
      </c>
      <c r="B62" s="18">
        <f t="shared" si="148"/>
        <v>0.43904502833850739</v>
      </c>
      <c r="C62" s="18">
        <f t="shared" si="148"/>
        <v>0.40384085415639387</v>
      </c>
      <c r="D62" s="18">
        <f t="shared" si="148"/>
        <v>0.34192237626544891</v>
      </c>
      <c r="E62" s="18">
        <f t="shared" si="148"/>
        <v>0.43893897402144405</v>
      </c>
      <c r="F62" s="18">
        <f t="shared" si="148"/>
        <v>0.49950684182660765</v>
      </c>
      <c r="H62" s="68">
        <f t="shared" si="105"/>
        <v>168.13438738462793</v>
      </c>
      <c r="I62" s="69">
        <f t="shared" si="106"/>
        <v>120.39760798683461</v>
      </c>
      <c r="J62" s="69">
        <f t="shared" si="107"/>
        <v>288.53199537146253</v>
      </c>
      <c r="L62" t="str">
        <f t="shared" si="140"/>
        <v>61 Caring personal service occupations</v>
      </c>
      <c r="M62" s="18">
        <f t="shared" si="149"/>
        <v>3.0788748910641517</v>
      </c>
      <c r="N62" s="18">
        <f t="shared" si="149"/>
        <v>3.1478057161238491</v>
      </c>
      <c r="O62" s="18">
        <f t="shared" si="149"/>
        <v>2.6840741685252527</v>
      </c>
      <c r="P62" s="18">
        <f t="shared" si="149"/>
        <v>3.2868992625065561</v>
      </c>
      <c r="Q62" s="18">
        <f t="shared" si="149"/>
        <v>3.8257730812824553</v>
      </c>
      <c r="S62" s="68">
        <f t="shared" si="109"/>
        <v>164.10975740371512</v>
      </c>
      <c r="T62" s="69">
        <f t="shared" si="110"/>
        <v>121.86096474167165</v>
      </c>
      <c r="U62" s="69">
        <f t="shared" si="111"/>
        <v>285.97072214538679</v>
      </c>
      <c r="W62" t="str">
        <f t="shared" si="141"/>
        <v>61 Caring personal service occupations</v>
      </c>
      <c r="X62" s="18">
        <f t="shared" si="150"/>
        <v>5.1797834440291535</v>
      </c>
      <c r="Y62" s="18">
        <f t="shared" si="150"/>
        <v>5.0296053964487681</v>
      </c>
      <c r="Z62" s="18">
        <f t="shared" si="150"/>
        <v>4.2896818743302862</v>
      </c>
      <c r="AA62" s="18">
        <f t="shared" si="150"/>
        <v>4.8536792112152458</v>
      </c>
      <c r="AB62" s="18">
        <f t="shared" si="150"/>
        <v>4.835028657036097</v>
      </c>
      <c r="AD62" s="68">
        <f t="shared" si="113"/>
        <v>47.909618820079196</v>
      </c>
      <c r="AE62" s="69">
        <f t="shared" si="114"/>
        <v>86.660253063508378</v>
      </c>
      <c r="AF62" s="69">
        <f t="shared" si="115"/>
        <v>134.56987188358755</v>
      </c>
      <c r="AH62" t="str">
        <f t="shared" si="142"/>
        <v>61 Caring personal service occupations</v>
      </c>
      <c r="AI62" s="18">
        <f t="shared" si="151"/>
        <v>13.869522489645354</v>
      </c>
      <c r="AJ62" s="18">
        <f t="shared" si="151"/>
        <v>13.333922448765648</v>
      </c>
      <c r="AK62" s="18">
        <f t="shared" si="151"/>
        <v>11.814062668054621</v>
      </c>
      <c r="AL62" s="18">
        <f t="shared" si="151"/>
        <v>12.644166122380984</v>
      </c>
      <c r="AM62" s="18">
        <f t="shared" si="151"/>
        <v>11.400742251881638</v>
      </c>
      <c r="AO62" s="68">
        <f t="shared" si="117"/>
        <v>11.700323530909595</v>
      </c>
      <c r="AP62" s="69">
        <f t="shared" si="118"/>
        <v>66.143528868839681</v>
      </c>
      <c r="AQ62" s="69">
        <f t="shared" si="119"/>
        <v>77.843852399749281</v>
      </c>
      <c r="AS62" t="str">
        <f t="shared" si="143"/>
        <v>61 Caring personal service occupations</v>
      </c>
      <c r="AT62" s="18">
        <f t="shared" si="152"/>
        <v>8.344106305956835</v>
      </c>
      <c r="AU62" s="18">
        <f t="shared" si="152"/>
        <v>7.8858357231765774</v>
      </c>
      <c r="AV62" s="18">
        <f t="shared" si="152"/>
        <v>6.7499450150788221</v>
      </c>
      <c r="AW62" s="18">
        <f t="shared" si="152"/>
        <v>7.0510266251139289</v>
      </c>
      <c r="AX62" s="18">
        <f t="shared" si="152"/>
        <v>6.4685751983871818</v>
      </c>
      <c r="AZ62" s="68">
        <f t="shared" si="121"/>
        <v>23.542165928040735</v>
      </c>
      <c r="BA62" s="69">
        <f t="shared" si="122"/>
        <v>71.482289895504451</v>
      </c>
      <c r="BB62" s="69">
        <f t="shared" si="123"/>
        <v>95.024455823545182</v>
      </c>
      <c r="BD62" t="str">
        <f t="shared" si="144"/>
        <v>61 Caring personal service occupations</v>
      </c>
      <c r="BE62" s="18">
        <f t="shared" si="153"/>
        <v>12.899067503376077</v>
      </c>
      <c r="BF62" s="18">
        <f t="shared" si="153"/>
        <v>12.976627704274415</v>
      </c>
      <c r="BG62" s="18">
        <f t="shared" si="153"/>
        <v>12.274475461293134</v>
      </c>
      <c r="BH62" s="18">
        <f t="shared" si="153"/>
        <v>14.537926859347616</v>
      </c>
      <c r="BI62" s="18">
        <f t="shared" si="153"/>
        <v>17.216574521749237</v>
      </c>
      <c r="BK62" s="68">
        <f t="shared" si="125"/>
        <v>46.007566681075822</v>
      </c>
      <c r="BL62" s="69">
        <f t="shared" si="126"/>
        <v>70.097627257969762</v>
      </c>
      <c r="BM62" s="69">
        <f t="shared" si="127"/>
        <v>116.10519393904556</v>
      </c>
      <c r="BO62" t="str">
        <f t="shared" si="145"/>
        <v>61 Caring personal service occupations</v>
      </c>
      <c r="BP62" s="18">
        <f t="shared" si="154"/>
        <v>10.300762250518009</v>
      </c>
      <c r="BQ62" s="18">
        <f t="shared" si="154"/>
        <v>9.8211133567524431</v>
      </c>
      <c r="BR62" s="18">
        <f t="shared" si="154"/>
        <v>9.6840316585665462</v>
      </c>
      <c r="BS62" s="18">
        <f t="shared" si="154"/>
        <v>9.9044454123897658</v>
      </c>
      <c r="BT62" s="18">
        <f t="shared" si="154"/>
        <v>9.8078968798847086</v>
      </c>
      <c r="BV62" s="68">
        <f t="shared" si="129"/>
        <v>-29.724794353894552</v>
      </c>
      <c r="BW62" s="69">
        <f t="shared" si="130"/>
        <v>43.048331449256814</v>
      </c>
      <c r="BX62" s="69">
        <f t="shared" si="131"/>
        <v>13.323537095362264</v>
      </c>
      <c r="BZ62" t="str">
        <f t="shared" si="146"/>
        <v>61 Caring personal service occupations</v>
      </c>
      <c r="CA62" s="18">
        <f t="shared" si="155"/>
        <v>4.1227642944779692</v>
      </c>
      <c r="CB62" s="18">
        <f t="shared" si="155"/>
        <v>2.5215350232199039</v>
      </c>
      <c r="CC62" s="18">
        <f t="shared" si="155"/>
        <v>2.2767576085278418</v>
      </c>
      <c r="CD62" s="18">
        <f t="shared" si="155"/>
        <v>1.8088226840553583</v>
      </c>
      <c r="CE62" s="18">
        <f t="shared" si="155"/>
        <v>2.0880799601530335</v>
      </c>
      <c r="CG62" s="68">
        <f t="shared" si="133"/>
        <v>-45.317107343793289</v>
      </c>
      <c r="CH62" s="69">
        <f t="shared" si="134"/>
        <v>21.804455385992334</v>
      </c>
      <c r="CI62" s="69">
        <f t="shared" si="135"/>
        <v>-23.512651957800955</v>
      </c>
      <c r="CK62" t="str">
        <f t="shared" si="147"/>
        <v>61 Caring personal service occupations</v>
      </c>
      <c r="CL62" s="18">
        <f t="shared" si="156"/>
        <v>1.5026091516430318</v>
      </c>
      <c r="CM62" s="18">
        <f t="shared" si="156"/>
        <v>1.5174977665461049</v>
      </c>
      <c r="CN62" s="18">
        <f t="shared" si="156"/>
        <v>1.5671031391329897</v>
      </c>
      <c r="CO62" s="18">
        <f t="shared" si="156"/>
        <v>2.1447239234061657</v>
      </c>
      <c r="CP62" s="18">
        <f t="shared" si="156"/>
        <v>2.9139282589130375</v>
      </c>
      <c r="CR62" s="68">
        <f t="shared" si="137"/>
        <v>-12.048866027013885</v>
      </c>
      <c r="CS62" s="69">
        <f t="shared" si="138"/>
        <v>30.569166980969769</v>
      </c>
      <c r="CT62" s="69">
        <f t="shared" si="139"/>
        <v>18.520300953955886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0.24196616143058405</v>
      </c>
      <c r="C63" s="18">
        <f t="shared" si="148"/>
        <v>0.29794630180211229</v>
      </c>
      <c r="D63" s="18">
        <f t="shared" si="148"/>
        <v>0.31614759487691435</v>
      </c>
      <c r="E63" s="18">
        <f t="shared" si="148"/>
        <v>0.37232228224346098</v>
      </c>
      <c r="F63" s="18">
        <f t="shared" si="148"/>
        <v>0.46103472315384353</v>
      </c>
      <c r="H63" s="68">
        <f t="shared" si="105"/>
        <v>167.65930742922623</v>
      </c>
      <c r="I63" s="69">
        <f t="shared" si="106"/>
        <v>115.78161361265069</v>
      </c>
      <c r="J63" s="69">
        <f t="shared" si="107"/>
        <v>283.44092104187695</v>
      </c>
      <c r="L63" t="str">
        <f t="shared" si="140"/>
        <v>62 Leisure, travel and related personal service occupations</v>
      </c>
      <c r="M63" s="18">
        <f t="shared" si="149"/>
        <v>0.48308785806665611</v>
      </c>
      <c r="N63" s="18">
        <f t="shared" si="149"/>
        <v>0.54454861025776935</v>
      </c>
      <c r="O63" s="18">
        <f t="shared" si="149"/>
        <v>0.42752907421199349</v>
      </c>
      <c r="P63" s="18">
        <f t="shared" si="149"/>
        <v>0.47182556874756276</v>
      </c>
      <c r="Q63" s="18">
        <f t="shared" si="149"/>
        <v>0.55443344390789973</v>
      </c>
      <c r="S63" s="68">
        <f t="shared" si="109"/>
        <v>140.29432636553767</v>
      </c>
      <c r="T63" s="69">
        <f t="shared" si="110"/>
        <v>99.266153756568386</v>
      </c>
      <c r="U63" s="69">
        <f t="shared" si="111"/>
        <v>239.56048012210607</v>
      </c>
      <c r="W63" t="str">
        <f t="shared" si="141"/>
        <v>62 Leisure, travel and related personal service occupations</v>
      </c>
      <c r="X63" s="18">
        <f t="shared" si="150"/>
        <v>1.0268053644834612</v>
      </c>
      <c r="Y63" s="18">
        <f t="shared" si="150"/>
        <v>1.2280613678510699</v>
      </c>
      <c r="Z63" s="18">
        <f t="shared" si="150"/>
        <v>1.0309767888017387</v>
      </c>
      <c r="AA63" s="18">
        <f t="shared" si="150"/>
        <v>1.2070760223672614</v>
      </c>
      <c r="AB63" s="18">
        <f t="shared" si="150"/>
        <v>1.4292587444891871</v>
      </c>
      <c r="AD63" s="68">
        <f t="shared" si="113"/>
        <v>81.921664683263813</v>
      </c>
      <c r="AE63" s="69">
        <f t="shared" si="114"/>
        <v>89.082015622366825</v>
      </c>
      <c r="AF63" s="69">
        <f t="shared" si="115"/>
        <v>171.00368030563067</v>
      </c>
      <c r="AH63" t="str">
        <f t="shared" si="142"/>
        <v>62 Leisure, travel and related personal service occupations</v>
      </c>
      <c r="AI63" s="18">
        <f t="shared" si="151"/>
        <v>1.9024829976470001</v>
      </c>
      <c r="AJ63" s="18">
        <f t="shared" si="151"/>
        <v>2.6808018640872016</v>
      </c>
      <c r="AK63" s="18">
        <f t="shared" si="151"/>
        <v>2.3635323586041537</v>
      </c>
      <c r="AL63" s="18">
        <f t="shared" si="151"/>
        <v>2.6514891947975885</v>
      </c>
      <c r="AM63" s="18">
        <f t="shared" si="151"/>
        <v>3.1102256486815838</v>
      </c>
      <c r="AO63" s="68">
        <f t="shared" si="117"/>
        <v>52.317891763942569</v>
      </c>
      <c r="AP63" s="69">
        <f t="shared" si="118"/>
        <v>79.211096031280988</v>
      </c>
      <c r="AQ63" s="69">
        <f t="shared" si="119"/>
        <v>131.52898779522357</v>
      </c>
      <c r="AS63" t="str">
        <f t="shared" si="143"/>
        <v>62 Leisure, travel and related personal service occupations</v>
      </c>
      <c r="AT63" s="18">
        <f t="shared" si="152"/>
        <v>2.540066437712833</v>
      </c>
      <c r="AU63" s="18">
        <f t="shared" si="152"/>
        <v>3.3355911135280221</v>
      </c>
      <c r="AV63" s="18">
        <f t="shared" si="152"/>
        <v>3.10505807546599</v>
      </c>
      <c r="AW63" s="18">
        <f t="shared" si="152"/>
        <v>3.3512135264372556</v>
      </c>
      <c r="AX63" s="18">
        <f t="shared" si="152"/>
        <v>3.8144879031332852</v>
      </c>
      <c r="AZ63" s="68">
        <f t="shared" si="121"/>
        <v>58.370150501090045</v>
      </c>
      <c r="BA63" s="69">
        <f t="shared" si="122"/>
        <v>81.1659453873323</v>
      </c>
      <c r="BB63" s="69">
        <f t="shared" si="123"/>
        <v>139.53609588842235</v>
      </c>
      <c r="BD63" t="str">
        <f t="shared" si="144"/>
        <v>62 Leisure, travel and related personal service occupations</v>
      </c>
      <c r="BE63" s="18">
        <f t="shared" si="153"/>
        <v>2.4216243882911956</v>
      </c>
      <c r="BF63" s="18">
        <f t="shared" si="153"/>
        <v>2.6672470145958482</v>
      </c>
      <c r="BG63" s="18">
        <f t="shared" si="153"/>
        <v>2.4737298895966067</v>
      </c>
      <c r="BH63" s="18">
        <f t="shared" si="153"/>
        <v>2.3073769385872875</v>
      </c>
      <c r="BI63" s="18">
        <f t="shared" si="153"/>
        <v>1.953032072474449</v>
      </c>
      <c r="BK63" s="68">
        <f t="shared" si="125"/>
        <v>-17.815738469155235</v>
      </c>
      <c r="BL63" s="69">
        <f t="shared" si="126"/>
        <v>40.013403828289576</v>
      </c>
      <c r="BM63" s="69">
        <f t="shared" si="127"/>
        <v>22.197665359134344</v>
      </c>
      <c r="BO63" t="str">
        <f t="shared" si="145"/>
        <v>62 Leisure, travel and related personal service occupations</v>
      </c>
      <c r="BP63" s="18">
        <f t="shared" si="154"/>
        <v>2.5871365909246693</v>
      </c>
      <c r="BQ63" s="18">
        <f t="shared" si="154"/>
        <v>2.8653505894924587</v>
      </c>
      <c r="BR63" s="18">
        <f t="shared" si="154"/>
        <v>2.8776034528343155</v>
      </c>
      <c r="BS63" s="18">
        <f t="shared" si="154"/>
        <v>2.6064163195833605</v>
      </c>
      <c r="BT63" s="18">
        <f t="shared" si="154"/>
        <v>2.5176145225416464</v>
      </c>
      <c r="BV63" s="68">
        <f t="shared" si="129"/>
        <v>-39.292727105858752</v>
      </c>
      <c r="BW63" s="69">
        <f t="shared" si="130"/>
        <v>35.818547455211828</v>
      </c>
      <c r="BX63" s="69">
        <f t="shared" si="131"/>
        <v>-3.474179650646922</v>
      </c>
      <c r="BZ63" t="str">
        <f t="shared" si="146"/>
        <v>62 Leisure, travel and related personal service occupations</v>
      </c>
      <c r="CA63" s="18">
        <f t="shared" si="155"/>
        <v>2.3892553192745547</v>
      </c>
      <c r="CB63" s="18">
        <f t="shared" si="155"/>
        <v>3.0899605218357147</v>
      </c>
      <c r="CC63" s="18">
        <f t="shared" si="155"/>
        <v>2.9804677030021605</v>
      </c>
      <c r="CD63" s="18">
        <f t="shared" si="155"/>
        <v>2.9533826307438908</v>
      </c>
      <c r="CE63" s="18">
        <f t="shared" si="155"/>
        <v>3.0728562397386994</v>
      </c>
      <c r="CG63" s="68">
        <f t="shared" si="133"/>
        <v>-38.527769164089577</v>
      </c>
      <c r="CH63" s="69">
        <f t="shared" si="134"/>
        <v>31.689432735918555</v>
      </c>
      <c r="CI63" s="69">
        <f t="shared" si="135"/>
        <v>-6.8383364281710168</v>
      </c>
      <c r="CK63" t="str">
        <f t="shared" si="147"/>
        <v>62 Leisure, travel and related personal service occupations</v>
      </c>
      <c r="CL63" s="18">
        <f t="shared" si="156"/>
        <v>2.5445614391658995</v>
      </c>
      <c r="CM63" s="18">
        <f t="shared" si="156"/>
        <v>2.6273373048456645</v>
      </c>
      <c r="CN63" s="18">
        <f t="shared" si="156"/>
        <v>2.6843981108273804</v>
      </c>
      <c r="CO63" s="18">
        <f t="shared" si="156"/>
        <v>2.5460354915717969</v>
      </c>
      <c r="CP63" s="18">
        <f t="shared" si="156"/>
        <v>2.5813601710415828</v>
      </c>
      <c r="CR63" s="68">
        <f t="shared" si="137"/>
        <v>-54.515665057034887</v>
      </c>
      <c r="CS63" s="69">
        <f t="shared" si="138"/>
        <v>23.143865398981482</v>
      </c>
      <c r="CT63" s="69">
        <f t="shared" si="139"/>
        <v>-31.371799658053412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1.4938086513499435E-2</v>
      </c>
      <c r="C64" s="18">
        <f t="shared" si="148"/>
        <v>1.4357653623021412E-2</v>
      </c>
      <c r="D64" s="18">
        <f t="shared" si="148"/>
        <v>1.4214404169449442E-2</v>
      </c>
      <c r="E64" s="18">
        <f t="shared" si="148"/>
        <v>1.5664203163453724E-2</v>
      </c>
      <c r="F64" s="18">
        <f t="shared" si="148"/>
        <v>1.8321640518915432E-2</v>
      </c>
      <c r="H64" s="68">
        <f t="shared" si="105"/>
        <v>136.57796630958111</v>
      </c>
      <c r="I64" s="69">
        <f t="shared" si="106"/>
        <v>106.29354602890906</v>
      </c>
      <c r="J64" s="69">
        <f t="shared" si="107"/>
        <v>242.87151233849019</v>
      </c>
      <c r="L64" t="str">
        <f t="shared" si="140"/>
        <v>63 Community and civil enforcement occupations</v>
      </c>
      <c r="M64" s="18">
        <f t="shared" si="149"/>
        <v>4.6173178957391807E-2</v>
      </c>
      <c r="N64" s="18">
        <f t="shared" si="149"/>
        <v>3.3731296503187617E-2</v>
      </c>
      <c r="O64" s="18">
        <f t="shared" si="149"/>
        <v>4.0050289322268437E-2</v>
      </c>
      <c r="P64" s="18">
        <f t="shared" si="149"/>
        <v>3.5289287463632898E-2</v>
      </c>
      <c r="Q64" s="18">
        <f t="shared" si="149"/>
        <v>3.9232287809771609E-2</v>
      </c>
      <c r="S64" s="68">
        <f t="shared" si="109"/>
        <v>81.508817910565568</v>
      </c>
      <c r="T64" s="69">
        <f t="shared" si="110"/>
        <v>82.440914798091683</v>
      </c>
      <c r="U64" s="69">
        <f t="shared" si="111"/>
        <v>163.94973270865722</v>
      </c>
      <c r="W64" t="str">
        <f t="shared" si="141"/>
        <v>63 Community and civil enforcement occupations</v>
      </c>
      <c r="X64" s="18">
        <f t="shared" si="150"/>
        <v>0.10830106731302953</v>
      </c>
      <c r="Y64" s="18">
        <f t="shared" si="150"/>
        <v>9.8719227373055426E-2</v>
      </c>
      <c r="Z64" s="18">
        <f t="shared" si="150"/>
        <v>0.10448169046292949</v>
      </c>
      <c r="AA64" s="18">
        <f t="shared" si="150"/>
        <v>0.11503184362477066</v>
      </c>
      <c r="AB64" s="18">
        <f t="shared" si="150"/>
        <v>0.13175229133466421</v>
      </c>
      <c r="AD64" s="68">
        <f t="shared" si="113"/>
        <v>65.478066335857193</v>
      </c>
      <c r="AE64" s="69">
        <f t="shared" si="114"/>
        <v>88.63338921842967</v>
      </c>
      <c r="AF64" s="69">
        <f t="shared" si="115"/>
        <v>154.11145555428686</v>
      </c>
      <c r="AH64" t="str">
        <f t="shared" si="142"/>
        <v>63 Community and civil enforcement occupations</v>
      </c>
      <c r="AI64" s="18">
        <f t="shared" si="151"/>
        <v>9.2406839312983796E-2</v>
      </c>
      <c r="AJ64" s="18">
        <f t="shared" si="151"/>
        <v>8.936038258307373E-2</v>
      </c>
      <c r="AK64" s="18">
        <f t="shared" si="151"/>
        <v>0.11563474813407787</v>
      </c>
      <c r="AL64" s="18">
        <f t="shared" si="151"/>
        <v>0.1134224715573213</v>
      </c>
      <c r="AM64" s="18">
        <f t="shared" si="151"/>
        <v>0.13824610706766788</v>
      </c>
      <c r="AO64" s="68">
        <f t="shared" si="117"/>
        <v>38.383759788601793</v>
      </c>
      <c r="AP64" s="69">
        <f t="shared" si="118"/>
        <v>69.784577084138164</v>
      </c>
      <c r="AQ64" s="69">
        <f t="shared" si="119"/>
        <v>108.16833687273997</v>
      </c>
      <c r="AS64" t="str">
        <f t="shared" si="143"/>
        <v>63 Community and civil enforcement occupations</v>
      </c>
      <c r="AT64" s="18">
        <f t="shared" si="152"/>
        <v>9.9038497679858839E-2</v>
      </c>
      <c r="AU64" s="18">
        <f t="shared" si="152"/>
        <v>7.9589240903276154E-2</v>
      </c>
      <c r="AV64" s="18">
        <f t="shared" si="152"/>
        <v>9.0611191581078276E-2</v>
      </c>
      <c r="AW64" s="18">
        <f t="shared" si="152"/>
        <v>7.7070108126904638E-2</v>
      </c>
      <c r="AX64" s="18">
        <f t="shared" si="152"/>
        <v>7.6472202203107853E-2</v>
      </c>
      <c r="AZ64" s="68">
        <f t="shared" si="121"/>
        <v>8.7999185413936374</v>
      </c>
      <c r="BA64" s="69">
        <f t="shared" si="122"/>
        <v>60.629938102001823</v>
      </c>
      <c r="BB64" s="69">
        <f t="shared" si="123"/>
        <v>69.429856643395453</v>
      </c>
      <c r="BD64" t="str">
        <f t="shared" si="144"/>
        <v>63 Community and civil enforcement occupations</v>
      </c>
      <c r="BE64" s="18">
        <f t="shared" si="153"/>
        <v>9.4560911943671472E-2</v>
      </c>
      <c r="BF64" s="18">
        <f t="shared" si="153"/>
        <v>6.5131709948370781E-2</v>
      </c>
      <c r="BG64" s="18">
        <f t="shared" si="153"/>
        <v>9.1762045140520443E-2</v>
      </c>
      <c r="BH64" s="18">
        <f t="shared" si="153"/>
        <v>6.0596531035719839E-2</v>
      </c>
      <c r="BI64" s="18">
        <f t="shared" si="153"/>
        <v>6.4576105578044593E-2</v>
      </c>
      <c r="BK64" s="68">
        <f t="shared" si="125"/>
        <v>-26.744485246518128</v>
      </c>
      <c r="BL64" s="69">
        <f t="shared" si="126"/>
        <v>24.84653507279868</v>
      </c>
      <c r="BM64" s="69">
        <f t="shared" si="127"/>
        <v>-1.8979501737194477</v>
      </c>
      <c r="BO64" t="str">
        <f t="shared" si="145"/>
        <v>63 Community and civil enforcement occupations</v>
      </c>
      <c r="BP64" s="18">
        <f t="shared" si="154"/>
        <v>0.12870851781005183</v>
      </c>
      <c r="BQ64" s="18">
        <f t="shared" si="154"/>
        <v>0.1083677710941152</v>
      </c>
      <c r="BR64" s="18">
        <f t="shared" si="154"/>
        <v>0.14168740433772634</v>
      </c>
      <c r="BS64" s="18">
        <f t="shared" si="154"/>
        <v>0.11284930849060144</v>
      </c>
      <c r="BT64" s="18">
        <f t="shared" si="154"/>
        <v>0.12605430559495995</v>
      </c>
      <c r="BV64" s="68">
        <f t="shared" si="129"/>
        <v>-38.268209344720461</v>
      </c>
      <c r="BW64" s="69">
        <f t="shared" si="130"/>
        <v>28.965555189866187</v>
      </c>
      <c r="BX64" s="69">
        <f t="shared" si="131"/>
        <v>-9.3026541548542738</v>
      </c>
      <c r="BZ64" t="str">
        <f t="shared" si="146"/>
        <v>63 Community and civil enforcement occupations</v>
      </c>
      <c r="CA64" s="18">
        <f t="shared" si="155"/>
        <v>0.15680403981750024</v>
      </c>
      <c r="CB64" s="18">
        <f t="shared" si="155"/>
        <v>0.14642310482814996</v>
      </c>
      <c r="CC64" s="18">
        <f t="shared" si="155"/>
        <v>0.19842889098409108</v>
      </c>
      <c r="CD64" s="18">
        <f t="shared" si="155"/>
        <v>0.18188984300601799</v>
      </c>
      <c r="CE64" s="18">
        <f t="shared" si="155"/>
        <v>0.22237277192010654</v>
      </c>
      <c r="CG64" s="68">
        <f t="shared" si="133"/>
        <v>-33.181325540519715</v>
      </c>
      <c r="CH64" s="69">
        <f t="shared" si="134"/>
        <v>30.20865219227246</v>
      </c>
      <c r="CI64" s="69">
        <f t="shared" si="135"/>
        <v>-2.9726733482472518</v>
      </c>
      <c r="CK64" t="str">
        <f t="shared" si="147"/>
        <v>63 Community and civil enforcement occupations</v>
      </c>
      <c r="CL64" s="18">
        <f t="shared" si="156"/>
        <v>0.12705687989643374</v>
      </c>
      <c r="CM64" s="18">
        <f t="shared" si="156"/>
        <v>9.8961184486214812E-2</v>
      </c>
      <c r="CN64" s="18">
        <f t="shared" si="156"/>
        <v>0.14797730205880663</v>
      </c>
      <c r="CO64" s="18">
        <f t="shared" si="156"/>
        <v>0.10175078083262913</v>
      </c>
      <c r="CP64" s="18">
        <f t="shared" si="156"/>
        <v>0.11216310442100687</v>
      </c>
      <c r="CR64" s="68">
        <f t="shared" si="137"/>
        <v>-64.147859906739171</v>
      </c>
      <c r="CS64" s="69">
        <f t="shared" si="138"/>
        <v>14.85118174451457</v>
      </c>
      <c r="CT64" s="69">
        <f t="shared" si="139"/>
        <v>-49.296678162224602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1.2528369776925317</v>
      </c>
      <c r="C65" s="18">
        <f t="shared" si="157"/>
        <v>1.0712937528260396</v>
      </c>
      <c r="D65" s="18">
        <f t="shared" si="157"/>
        <v>0.96721749267268831</v>
      </c>
      <c r="E65" s="18">
        <f t="shared" si="157"/>
        <v>0.99250541631578126</v>
      </c>
      <c r="F65" s="18">
        <f t="shared" si="157"/>
        <v>0.95643289051231506</v>
      </c>
      <c r="H65" s="68">
        <f t="shared" si="105"/>
        <v>81.496793366049218</v>
      </c>
      <c r="I65" s="69">
        <f t="shared" si="106"/>
        <v>77.434449456859625</v>
      </c>
      <c r="J65" s="69">
        <f t="shared" si="107"/>
        <v>158.93124282290881</v>
      </c>
      <c r="L65" t="str">
        <f t="shared" si="140"/>
        <v>71 Sales occupations</v>
      </c>
      <c r="M65" s="18">
        <f t="shared" ref="M65:Q70" si="158">M28/M$35*100</f>
        <v>2.2876709291141668</v>
      </c>
      <c r="N65" s="18">
        <f t="shared" si="158"/>
        <v>2.1918500429208567</v>
      </c>
      <c r="O65" s="18">
        <f t="shared" si="158"/>
        <v>1.9419562241181334</v>
      </c>
      <c r="P65" s="18">
        <f t="shared" si="158"/>
        <v>2.0829454559427627</v>
      </c>
      <c r="Q65" s="18">
        <f t="shared" si="158"/>
        <v>2.2455676846629928</v>
      </c>
      <c r="S65" s="68">
        <f t="shared" si="109"/>
        <v>114.26264694852608</v>
      </c>
      <c r="T65" s="69">
        <f t="shared" si="110"/>
        <v>87.753549357352838</v>
      </c>
      <c r="U65" s="69">
        <f t="shared" si="111"/>
        <v>202.01619630587894</v>
      </c>
      <c r="W65" t="str">
        <f t="shared" si="141"/>
        <v>71 Sales occupations</v>
      </c>
      <c r="X65" s="18">
        <f t="shared" ref="X65:AB70" si="159">X28/X$35*100</f>
        <v>4.3865724646453792</v>
      </c>
      <c r="Y65" s="18">
        <f t="shared" si="159"/>
        <v>4.4001248769749672</v>
      </c>
      <c r="Z65" s="18">
        <f t="shared" si="159"/>
        <v>4.0766053178344821</v>
      </c>
      <c r="AA65" s="18">
        <f t="shared" si="159"/>
        <v>4.2336939131834326</v>
      </c>
      <c r="AB65" s="18">
        <f t="shared" si="159"/>
        <v>4.5390758943700371</v>
      </c>
      <c r="AD65" s="68">
        <f t="shared" si="113"/>
        <v>46.113797699568245</v>
      </c>
      <c r="AE65" s="69">
        <f t="shared" si="114"/>
        <v>68.743063679177865</v>
      </c>
      <c r="AF65" s="69">
        <f t="shared" si="115"/>
        <v>114.85686137874612</v>
      </c>
      <c r="AH65" t="str">
        <f t="shared" si="142"/>
        <v>71 Sales occupations</v>
      </c>
      <c r="AI65" s="18">
        <f t="shared" ref="AI65:AM70" si="160">AI28/AI$35*100</f>
        <v>4.6484794611743805</v>
      </c>
      <c r="AJ65" s="18">
        <f t="shared" si="160"/>
        <v>4.7707176885143241</v>
      </c>
      <c r="AK65" s="18">
        <f t="shared" si="160"/>
        <v>4.6880230458652949</v>
      </c>
      <c r="AL65" s="18">
        <f t="shared" si="160"/>
        <v>4.929596483986697</v>
      </c>
      <c r="AM65" s="18">
        <f t="shared" si="160"/>
        <v>5.2698588652905487</v>
      </c>
      <c r="AO65" s="68">
        <f t="shared" si="117"/>
        <v>30.115735315677544</v>
      </c>
      <c r="AP65" s="69">
        <f t="shared" si="118"/>
        <v>65.098729328643898</v>
      </c>
      <c r="AQ65" s="69">
        <f t="shared" si="119"/>
        <v>95.214464644321453</v>
      </c>
      <c r="AS65" t="str">
        <f t="shared" si="143"/>
        <v>71 Sales occupations</v>
      </c>
      <c r="AT65" s="18">
        <f t="shared" ref="AT65:AX70" si="161">AT28/AT$35*100</f>
        <v>4.2550961157643075</v>
      </c>
      <c r="AU65" s="18">
        <f t="shared" si="161"/>
        <v>4.1053549897363792</v>
      </c>
      <c r="AV65" s="18">
        <f t="shared" si="161"/>
        <v>3.6674570440317211</v>
      </c>
      <c r="AW65" s="18">
        <f t="shared" si="161"/>
        <v>3.4749781491386322</v>
      </c>
      <c r="AX65" s="18">
        <f t="shared" si="161"/>
        <v>3.4714102468591621</v>
      </c>
      <c r="AZ65" s="68">
        <f t="shared" si="121"/>
        <v>22.024692019018524</v>
      </c>
      <c r="BA65" s="69">
        <f t="shared" si="122"/>
        <v>53.041331191322492</v>
      </c>
      <c r="BB65" s="69">
        <f t="shared" si="123"/>
        <v>75.066023210341015</v>
      </c>
      <c r="BD65" t="str">
        <f t="shared" si="144"/>
        <v>71 Sales occupations</v>
      </c>
      <c r="BE65" s="18">
        <f t="shared" ref="BE65:BI70" si="162">BE28/BE$35*100</f>
        <v>8.0285077651543499</v>
      </c>
      <c r="BF65" s="18">
        <f t="shared" si="162"/>
        <v>8.068089533472687</v>
      </c>
      <c r="BG65" s="18">
        <f t="shared" si="162"/>
        <v>7.8290926743471561</v>
      </c>
      <c r="BH65" s="18">
        <f t="shared" si="162"/>
        <v>7.6576079244288868</v>
      </c>
      <c r="BI65" s="18">
        <f t="shared" si="162"/>
        <v>7.6683633356357488</v>
      </c>
      <c r="BK65" s="68">
        <f t="shared" si="125"/>
        <v>1.958351868324502</v>
      </c>
      <c r="BL65" s="69">
        <f t="shared" si="126"/>
        <v>44.591411059308925</v>
      </c>
      <c r="BM65" s="69">
        <f t="shared" si="127"/>
        <v>46.549762927633424</v>
      </c>
      <c r="BO65" t="str">
        <f t="shared" si="145"/>
        <v>71 Sales occupations</v>
      </c>
      <c r="BP65" s="18">
        <f t="shared" ref="BP65:BT70" si="163">BP28/BP$35*100</f>
        <v>8.4875198352336696</v>
      </c>
      <c r="BQ65" s="18">
        <f t="shared" si="163"/>
        <v>8.1735385038665527</v>
      </c>
      <c r="BR65" s="18">
        <f t="shared" si="163"/>
        <v>8.1525289739720357</v>
      </c>
      <c r="BS65" s="18">
        <f t="shared" si="163"/>
        <v>7.4543313902289885</v>
      </c>
      <c r="BT65" s="18">
        <f t="shared" si="163"/>
        <v>7.0393616604425526</v>
      </c>
      <c r="BV65" s="68">
        <f t="shared" si="129"/>
        <v>-40.086683283243019</v>
      </c>
      <c r="BW65" s="69">
        <f t="shared" si="130"/>
        <v>35.341943017198794</v>
      </c>
      <c r="BX65" s="69">
        <f t="shared" si="131"/>
        <v>-4.7447402660442259</v>
      </c>
      <c r="BZ65" t="str">
        <f t="shared" si="146"/>
        <v>71 Sales occupations</v>
      </c>
      <c r="CA65" s="18">
        <f t="shared" ref="CA65:CE70" si="164">CA28/CA$35*100</f>
        <v>8.3547596859655737</v>
      </c>
      <c r="CB65" s="18">
        <f t="shared" si="164"/>
        <v>8.7689655900679533</v>
      </c>
      <c r="CC65" s="18">
        <f t="shared" si="164"/>
        <v>8.0987417488809363</v>
      </c>
      <c r="CD65" s="18">
        <f t="shared" si="164"/>
        <v>6.9799176575232877</v>
      </c>
      <c r="CE65" s="18">
        <f t="shared" si="164"/>
        <v>4.7867970738990406</v>
      </c>
      <c r="CG65" s="68">
        <f t="shared" si="133"/>
        <v>-64.75896800579271</v>
      </c>
      <c r="CH65" s="69">
        <f t="shared" si="134"/>
        <v>22.232116318851634</v>
      </c>
      <c r="CI65" s="69">
        <f t="shared" si="135"/>
        <v>-42.526851686941072</v>
      </c>
      <c r="CK65" t="str">
        <f t="shared" si="147"/>
        <v>71 Sales occupations</v>
      </c>
      <c r="CL65" s="18">
        <f t="shared" ref="CL65:CP70" si="165">CL28/CL$35*100</f>
        <v>10.016128894012452</v>
      </c>
      <c r="CM65" s="18">
        <f t="shared" si="165"/>
        <v>9.6922664188823493</v>
      </c>
      <c r="CN65" s="18">
        <f t="shared" si="165"/>
        <v>9.0451373269192175</v>
      </c>
      <c r="CO65" s="18">
        <f t="shared" si="165"/>
        <v>8.1062732014163412</v>
      </c>
      <c r="CP65" s="18">
        <f t="shared" si="165"/>
        <v>7.9066752185550611</v>
      </c>
      <c r="CR65" s="68">
        <f t="shared" si="137"/>
        <v>-58.653485600621543</v>
      </c>
      <c r="CS65" s="69">
        <f t="shared" si="138"/>
        <v>18.596664898412822</v>
      </c>
      <c r="CT65" s="69">
        <f t="shared" si="139"/>
        <v>-40.056820702208725</v>
      </c>
    </row>
    <row r="66" spans="1:98" x14ac:dyDescent="0.2">
      <c r="A66" t="str">
        <f t="shared" si="103"/>
        <v>72 Customer service occupations</v>
      </c>
      <c r="B66" s="18">
        <f t="shared" si="157"/>
        <v>0.49779910896101137</v>
      </c>
      <c r="C66" s="18">
        <f t="shared" si="157"/>
        <v>0.43904207480598256</v>
      </c>
      <c r="D66" s="18">
        <f t="shared" si="157"/>
        <v>0.43603623499917166</v>
      </c>
      <c r="E66" s="18">
        <f t="shared" si="157"/>
        <v>0.64140014504823406</v>
      </c>
      <c r="F66" s="18">
        <f t="shared" si="157"/>
        <v>0.73325080547581512</v>
      </c>
      <c r="H66" s="68">
        <f t="shared" si="105"/>
        <v>208.65162229695554</v>
      </c>
      <c r="I66" s="69">
        <f t="shared" si="106"/>
        <v>107.63031514460089</v>
      </c>
      <c r="J66" s="69">
        <f t="shared" si="107"/>
        <v>316.28193744155641</v>
      </c>
      <c r="L66" t="str">
        <f t="shared" si="140"/>
        <v>72 Customer service occupations</v>
      </c>
      <c r="M66" s="18">
        <f t="shared" si="158"/>
        <v>0.70636356190375982</v>
      </c>
      <c r="N66" s="18">
        <f t="shared" si="158"/>
        <v>0.6805426386461646</v>
      </c>
      <c r="O66" s="18">
        <f t="shared" si="158"/>
        <v>0.66024974021655647</v>
      </c>
      <c r="P66" s="18">
        <f t="shared" si="158"/>
        <v>0.93869931342104607</v>
      </c>
      <c r="Q66" s="18">
        <f t="shared" si="158"/>
        <v>1.0754908262031011</v>
      </c>
      <c r="S66" s="68">
        <f t="shared" si="109"/>
        <v>201.82709440885915</v>
      </c>
      <c r="T66" s="69">
        <f t="shared" si="110"/>
        <v>113.50397594040464</v>
      </c>
      <c r="U66" s="69">
        <f t="shared" si="111"/>
        <v>315.33107034926383</v>
      </c>
      <c r="W66" t="str">
        <f t="shared" si="141"/>
        <v>72 Customer service occupations</v>
      </c>
      <c r="X66" s="18">
        <f t="shared" si="159"/>
        <v>1.5089367017551218</v>
      </c>
      <c r="Y66" s="18">
        <f t="shared" si="159"/>
        <v>1.5097741849819597</v>
      </c>
      <c r="Z66" s="18">
        <f t="shared" si="159"/>
        <v>1.5422671263288139</v>
      </c>
      <c r="AA66" s="18">
        <f t="shared" si="159"/>
        <v>2.0648030259838146</v>
      </c>
      <c r="AB66" s="18">
        <f t="shared" si="159"/>
        <v>2.3370802160926969</v>
      </c>
      <c r="AD66" s="68">
        <f t="shared" si="113"/>
        <v>98.854978589507795</v>
      </c>
      <c r="AE66" s="69">
        <f t="shared" si="114"/>
        <v>81.98080725534497</v>
      </c>
      <c r="AF66" s="69">
        <f t="shared" si="115"/>
        <v>180.83578584485275</v>
      </c>
      <c r="AH66" t="str">
        <f t="shared" si="142"/>
        <v>72 Customer service occupations</v>
      </c>
      <c r="AI66" s="18">
        <f t="shared" si="160"/>
        <v>1.3882570037832971</v>
      </c>
      <c r="AJ66" s="18">
        <f t="shared" si="160"/>
        <v>1.6267504075314305</v>
      </c>
      <c r="AK66" s="18">
        <f t="shared" si="160"/>
        <v>1.7203641599007959</v>
      </c>
      <c r="AL66" s="18">
        <f t="shared" si="160"/>
        <v>2.4880371118046121</v>
      </c>
      <c r="AM66" s="18">
        <f t="shared" si="160"/>
        <v>3.0122932015869313</v>
      </c>
      <c r="AO66" s="68">
        <f t="shared" si="117"/>
        <v>102.67371552184746</v>
      </c>
      <c r="AP66" s="69">
        <f t="shared" si="118"/>
        <v>87.614349967913981</v>
      </c>
      <c r="AQ66" s="69">
        <f t="shared" si="119"/>
        <v>190.28806548976144</v>
      </c>
      <c r="AS66" t="str">
        <f t="shared" si="143"/>
        <v>72 Customer service occupations</v>
      </c>
      <c r="AT66" s="18">
        <f t="shared" si="161"/>
        <v>2.2401557473950793</v>
      </c>
      <c r="AU66" s="18">
        <f t="shared" si="161"/>
        <v>2.3163676321074478</v>
      </c>
      <c r="AV66" s="18">
        <f t="shared" si="161"/>
        <v>2.3328721837322033</v>
      </c>
      <c r="AW66" s="18">
        <f t="shared" si="161"/>
        <v>3.0588316071682016</v>
      </c>
      <c r="AX66" s="18">
        <f t="shared" si="161"/>
        <v>3.2326693249312739</v>
      </c>
      <c r="AZ66" s="68">
        <f t="shared" si="121"/>
        <v>78.639359238617615</v>
      </c>
      <c r="BA66" s="69">
        <f t="shared" si="122"/>
        <v>71.516827379090088</v>
      </c>
      <c r="BB66" s="69">
        <f t="shared" si="123"/>
        <v>150.15618661770768</v>
      </c>
      <c r="BD66" t="str">
        <f t="shared" si="144"/>
        <v>72 Customer service occupations</v>
      </c>
      <c r="BE66" s="18">
        <f t="shared" si="162"/>
        <v>2.0310864003162417</v>
      </c>
      <c r="BF66" s="18">
        <f t="shared" si="162"/>
        <v>2.019547560944662</v>
      </c>
      <c r="BG66" s="18">
        <f t="shared" si="162"/>
        <v>2.1714296206815016</v>
      </c>
      <c r="BH66" s="18">
        <f t="shared" si="162"/>
        <v>2.775562341056077</v>
      </c>
      <c r="BI66" s="18">
        <f t="shared" si="162"/>
        <v>3.1273329125956204</v>
      </c>
      <c r="BK66" s="68">
        <f t="shared" si="125"/>
        <v>49.920118262703333</v>
      </c>
      <c r="BL66" s="69">
        <f t="shared" si="126"/>
        <v>54.403395935783713</v>
      </c>
      <c r="BM66" s="69">
        <f t="shared" si="127"/>
        <v>104.32351419848705</v>
      </c>
      <c r="BO66" t="str">
        <f t="shared" si="145"/>
        <v>72 Customer service occupations</v>
      </c>
      <c r="BP66" s="18">
        <f t="shared" si="163"/>
        <v>1.9296866067627458</v>
      </c>
      <c r="BQ66" s="18">
        <f t="shared" si="163"/>
        <v>2.052268117805526</v>
      </c>
      <c r="BR66" s="18">
        <f t="shared" si="163"/>
        <v>2.2002672100933758</v>
      </c>
      <c r="BS66" s="18">
        <f t="shared" si="163"/>
        <v>2.7951672078178111</v>
      </c>
      <c r="BT66" s="18">
        <f t="shared" si="163"/>
        <v>3.2349644435826059</v>
      </c>
      <c r="BV66" s="68">
        <f t="shared" si="129"/>
        <v>2.0179329097304182</v>
      </c>
      <c r="BW66" s="69">
        <f t="shared" si="130"/>
        <v>49.480720697200113</v>
      </c>
      <c r="BX66" s="69">
        <f t="shared" si="131"/>
        <v>51.498653606930532</v>
      </c>
      <c r="BZ66" t="str">
        <f t="shared" si="146"/>
        <v>72 Customer service occupations</v>
      </c>
      <c r="CA66" s="18">
        <f t="shared" si="164"/>
        <v>1.6004263294516534</v>
      </c>
      <c r="CB66" s="18">
        <f t="shared" si="164"/>
        <v>1.6524909268013865</v>
      </c>
      <c r="CC66" s="18">
        <f t="shared" si="164"/>
        <v>1.8156370486597</v>
      </c>
      <c r="CD66" s="18">
        <f t="shared" si="164"/>
        <v>2.3647127821185463</v>
      </c>
      <c r="CE66" s="18">
        <f t="shared" si="164"/>
        <v>3.5394430653774629</v>
      </c>
      <c r="CG66" s="68">
        <f t="shared" si="133"/>
        <v>16.2323573695917</v>
      </c>
      <c r="CH66" s="69">
        <f t="shared" si="134"/>
        <v>36.32427309975801</v>
      </c>
      <c r="CI66" s="69">
        <f t="shared" si="135"/>
        <v>52.556630469349706</v>
      </c>
      <c r="CK66" t="str">
        <f t="shared" si="147"/>
        <v>72 Customer service occupations</v>
      </c>
      <c r="CL66" s="18">
        <f t="shared" si="165"/>
        <v>1.1714703008149812</v>
      </c>
      <c r="CM66" s="18">
        <f t="shared" si="165"/>
        <v>1.5999510667801093</v>
      </c>
      <c r="CN66" s="18">
        <f t="shared" si="165"/>
        <v>1.7246975251969343</v>
      </c>
      <c r="CO66" s="18">
        <f t="shared" si="165"/>
        <v>2.8766124436434239</v>
      </c>
      <c r="CP66" s="18">
        <f t="shared" si="165"/>
        <v>4.3670212910822874</v>
      </c>
      <c r="CR66" s="68">
        <f t="shared" si="137"/>
        <v>19.765722220556388</v>
      </c>
      <c r="CS66" s="69">
        <f t="shared" si="138"/>
        <v>44.34281368510208</v>
      </c>
      <c r="CT66" s="69">
        <f t="shared" si="139"/>
        <v>64.108535905658471</v>
      </c>
    </row>
    <row r="67" spans="1:98" x14ac:dyDescent="0.2">
      <c r="A67" t="str">
        <f t="shared" si="103"/>
        <v>81 Process, plant and machine operatives</v>
      </c>
      <c r="B67" s="18">
        <f t="shared" si="157"/>
        <v>0.61808584790006293</v>
      </c>
      <c r="C67" s="18">
        <f t="shared" si="157"/>
        <v>0.55476248478134904</v>
      </c>
      <c r="D67" s="18">
        <f t="shared" si="157"/>
        <v>0.39911258344428258</v>
      </c>
      <c r="E67" s="18">
        <f t="shared" si="157"/>
        <v>0.64199827388105302</v>
      </c>
      <c r="F67" s="18">
        <f t="shared" si="157"/>
        <v>0.98865625635528087</v>
      </c>
      <c r="H67" s="68">
        <f t="shared" si="105"/>
        <v>354.6618289242723</v>
      </c>
      <c r="I67" s="69">
        <f t="shared" si="106"/>
        <v>169.30568208665625</v>
      </c>
      <c r="J67" s="69">
        <f t="shared" si="107"/>
        <v>523.96751101092855</v>
      </c>
      <c r="L67" t="str">
        <f t="shared" si="140"/>
        <v>81 Process, plant and machine operatives</v>
      </c>
      <c r="M67" s="18">
        <f t="shared" si="158"/>
        <v>0.71110045554218804</v>
      </c>
      <c r="N67" s="18">
        <f t="shared" si="158"/>
        <v>0.71961181741482805</v>
      </c>
      <c r="O67" s="18">
        <f t="shared" si="158"/>
        <v>0.58500425699088587</v>
      </c>
      <c r="P67" s="18">
        <f t="shared" si="158"/>
        <v>0.87345016609910198</v>
      </c>
      <c r="Q67" s="18">
        <f t="shared" si="158"/>
        <v>1.0877883480740362</v>
      </c>
      <c r="S67" s="68">
        <f t="shared" si="109"/>
        <v>244.54434623599587</v>
      </c>
      <c r="T67" s="69">
        <f t="shared" si="110"/>
        <v>135.75245100839547</v>
      </c>
      <c r="U67" s="69">
        <f t="shared" si="111"/>
        <v>380.29679724439131</v>
      </c>
      <c r="W67" t="str">
        <f t="shared" si="141"/>
        <v>81 Process, plant and machine operatives</v>
      </c>
      <c r="X67" s="18">
        <f t="shared" si="159"/>
        <v>0.88438117755954981</v>
      </c>
      <c r="Y67" s="18">
        <f t="shared" si="159"/>
        <v>0.80790464809205897</v>
      </c>
      <c r="Z67" s="18">
        <f t="shared" si="159"/>
        <v>0.69442284051876968</v>
      </c>
      <c r="AA67" s="18">
        <f t="shared" si="159"/>
        <v>1.0727513900220282</v>
      </c>
      <c r="AB67" s="18">
        <f t="shared" si="159"/>
        <v>1.4687969165727592</v>
      </c>
      <c r="AD67" s="68">
        <f t="shared" si="113"/>
        <v>177.56212667329811</v>
      </c>
      <c r="AE67" s="69">
        <f t="shared" si="114"/>
        <v>109.4692837679647</v>
      </c>
      <c r="AF67" s="69">
        <f t="shared" si="115"/>
        <v>287.03141044126284</v>
      </c>
      <c r="AH67" t="str">
        <f t="shared" si="142"/>
        <v>81 Process, plant and machine operatives</v>
      </c>
      <c r="AI67" s="18">
        <f t="shared" si="160"/>
        <v>1.1624927962739209</v>
      </c>
      <c r="AJ67" s="18">
        <f t="shared" si="160"/>
        <v>1.2351744767680586</v>
      </c>
      <c r="AK67" s="18">
        <f t="shared" si="160"/>
        <v>1.1536554262427889</v>
      </c>
      <c r="AL67" s="18">
        <f t="shared" si="160"/>
        <v>1.7923141537119789</v>
      </c>
      <c r="AM67" s="18">
        <f t="shared" si="160"/>
        <v>2.303580746903469</v>
      </c>
      <c r="AO67" s="68">
        <f t="shared" si="117"/>
        <v>131.12551984454166</v>
      </c>
      <c r="AP67" s="69">
        <f t="shared" si="118"/>
        <v>90.438299284931276</v>
      </c>
      <c r="AQ67" s="69">
        <f t="shared" si="119"/>
        <v>221.56381912947296</v>
      </c>
      <c r="AS67" t="str">
        <f t="shared" si="143"/>
        <v>81 Process, plant and machine operatives</v>
      </c>
      <c r="AT67" s="18">
        <f t="shared" si="161"/>
        <v>2.8727472877093927</v>
      </c>
      <c r="AU67" s="18">
        <f t="shared" si="161"/>
        <v>2.7118153463556847</v>
      </c>
      <c r="AV67" s="18">
        <f t="shared" si="161"/>
        <v>2.4847921942553173</v>
      </c>
      <c r="AW67" s="18">
        <f t="shared" si="161"/>
        <v>3.505754693775684</v>
      </c>
      <c r="AX67" s="18">
        <f t="shared" si="161"/>
        <v>4.0359751613962018</v>
      </c>
      <c r="AZ67" s="68">
        <f t="shared" si="121"/>
        <v>109.39447848505608</v>
      </c>
      <c r="BA67" s="69">
        <f t="shared" si="122"/>
        <v>84.911180127463666</v>
      </c>
      <c r="BB67" s="69">
        <f t="shared" si="123"/>
        <v>194.30565861251975</v>
      </c>
      <c r="BD67" t="str">
        <f t="shared" si="144"/>
        <v>81 Process, plant and machine operatives</v>
      </c>
      <c r="BE67" s="18">
        <f t="shared" si="162"/>
        <v>4.6383739216701976</v>
      </c>
      <c r="BF67" s="18">
        <f t="shared" si="162"/>
        <v>4.7156418477698612</v>
      </c>
      <c r="BG67" s="18">
        <f t="shared" si="162"/>
        <v>4.3987404658043889</v>
      </c>
      <c r="BH67" s="18">
        <f t="shared" si="162"/>
        <v>5.6647352858545128</v>
      </c>
      <c r="BI67" s="18">
        <f t="shared" si="162"/>
        <v>6.0954406722117227</v>
      </c>
      <c r="BK67" s="68">
        <f t="shared" si="125"/>
        <v>44.247511131816189</v>
      </c>
      <c r="BL67" s="69">
        <f t="shared" si="126"/>
        <v>47.162176834010708</v>
      </c>
      <c r="BM67" s="69">
        <f t="shared" si="127"/>
        <v>91.409687965826905</v>
      </c>
      <c r="BO67" t="str">
        <f t="shared" si="145"/>
        <v>81 Process, plant and machine operatives</v>
      </c>
      <c r="BP67" s="18">
        <f t="shared" si="163"/>
        <v>6.0488598664151336</v>
      </c>
      <c r="BQ67" s="18">
        <f t="shared" si="163"/>
        <v>6.1546998123259469</v>
      </c>
      <c r="BR67" s="18">
        <f t="shared" si="163"/>
        <v>5.7701887474573414</v>
      </c>
      <c r="BS67" s="18">
        <f t="shared" si="163"/>
        <v>7.7293342839843033</v>
      </c>
      <c r="BT67" s="18">
        <f t="shared" si="163"/>
        <v>8.5912938994378525</v>
      </c>
      <c r="BV67" s="68">
        <f t="shared" si="129"/>
        <v>3.3120528500465549</v>
      </c>
      <c r="BW67" s="69">
        <f t="shared" si="130"/>
        <v>44.413898377964458</v>
      </c>
      <c r="BX67" s="69">
        <f t="shared" si="131"/>
        <v>47.725951228011013</v>
      </c>
      <c r="BZ67" t="str">
        <f t="shared" si="146"/>
        <v>81 Process, plant and machine operatives</v>
      </c>
      <c r="CA67" s="18">
        <f t="shared" si="164"/>
        <v>7.8434760624866664</v>
      </c>
      <c r="CB67" s="18">
        <f t="shared" si="164"/>
        <v>7.5776244566935755</v>
      </c>
      <c r="CC67" s="18">
        <f t="shared" si="164"/>
        <v>7.1643644854824755</v>
      </c>
      <c r="CD67" s="18">
        <f t="shared" si="164"/>
        <v>8.9687800992300026</v>
      </c>
      <c r="CE67" s="18">
        <f t="shared" si="164"/>
        <v>6.815376802994896</v>
      </c>
      <c r="CG67" s="68">
        <f t="shared" si="133"/>
        <v>-43.280375015685486</v>
      </c>
      <c r="CH67" s="69">
        <f t="shared" si="134"/>
        <v>32.4091707866665</v>
      </c>
      <c r="CI67" s="69">
        <f t="shared" si="135"/>
        <v>-10.871204229018984</v>
      </c>
      <c r="CK67" t="str">
        <f t="shared" si="147"/>
        <v>81 Process, plant and machine operatives</v>
      </c>
      <c r="CL67" s="18">
        <f t="shared" si="165"/>
        <v>9.9671862823637998</v>
      </c>
      <c r="CM67" s="18">
        <f t="shared" si="165"/>
        <v>8.8198501438305303</v>
      </c>
      <c r="CN67" s="18">
        <f t="shared" si="165"/>
        <v>8.5058295825828143</v>
      </c>
      <c r="CO67" s="18">
        <f t="shared" si="165"/>
        <v>5.779941408657546</v>
      </c>
      <c r="CP67" s="18">
        <f t="shared" si="165"/>
        <v>2.9313300265600635</v>
      </c>
      <c r="CR67" s="68">
        <f t="shared" si="137"/>
        <v>-83.699226682061919</v>
      </c>
      <c r="CS67" s="69">
        <f t="shared" si="138"/>
        <v>12.903997313078497</v>
      </c>
      <c r="CT67" s="69">
        <f t="shared" si="139"/>
        <v>-70.795229368983442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0.61354596630299418</v>
      </c>
      <c r="C68" s="18">
        <f t="shared" si="157"/>
        <v>0.49857731353811052</v>
      </c>
      <c r="D68" s="18">
        <f t="shared" si="157"/>
        <v>0.44513111599425792</v>
      </c>
      <c r="E68" s="18">
        <f t="shared" si="157"/>
        <v>0.59554257883999284</v>
      </c>
      <c r="F68" s="18">
        <f t="shared" si="157"/>
        <v>0.67848380435764388</v>
      </c>
      <c r="H68" s="68">
        <f t="shared" si="105"/>
        <v>179.76290428036262</v>
      </c>
      <c r="I68" s="69">
        <f t="shared" si="106"/>
        <v>152.37660502945599</v>
      </c>
      <c r="J68" s="69">
        <f t="shared" si="107"/>
        <v>332.13950930981861</v>
      </c>
      <c r="L68" t="str">
        <f t="shared" si="140"/>
        <v>82 Transport and mobile machine drivers and operatives</v>
      </c>
      <c r="M68" s="18">
        <f t="shared" si="158"/>
        <v>0.56616579664447098</v>
      </c>
      <c r="N68" s="18">
        <f t="shared" si="158"/>
        <v>0.52946665067247012</v>
      </c>
      <c r="O68" s="18">
        <f t="shared" si="158"/>
        <v>0.45878565476459621</v>
      </c>
      <c r="P68" s="18">
        <f t="shared" si="158"/>
        <v>0.53610194517051613</v>
      </c>
      <c r="Q68" s="18">
        <f t="shared" si="158"/>
        <v>0.58201950827171522</v>
      </c>
      <c r="S68" s="68">
        <f t="shared" si="109"/>
        <v>135.06472595482055</v>
      </c>
      <c r="T68" s="69">
        <f t="shared" si="110"/>
        <v>126.52591130298431</v>
      </c>
      <c r="U68" s="69">
        <f t="shared" si="111"/>
        <v>261.59063725780487</v>
      </c>
      <c r="W68" t="str">
        <f t="shared" si="141"/>
        <v>82 Transport and mobile machine drivers and operatives</v>
      </c>
      <c r="X68" s="18">
        <f t="shared" si="159"/>
        <v>0.89618373550426877</v>
      </c>
      <c r="Y68" s="18">
        <f t="shared" si="159"/>
        <v>0.87658729987878004</v>
      </c>
      <c r="Z68" s="18">
        <f t="shared" si="159"/>
        <v>0.85450837901320154</v>
      </c>
      <c r="AA68" s="18">
        <f t="shared" si="159"/>
        <v>0.98884363096800632</v>
      </c>
      <c r="AB68" s="18">
        <f t="shared" si="159"/>
        <v>1.1919883988061919</v>
      </c>
      <c r="AD68" s="68">
        <f t="shared" si="113"/>
        <v>83.053549359019968</v>
      </c>
      <c r="AE68" s="69">
        <f t="shared" si="114"/>
        <v>103.30833364532754</v>
      </c>
      <c r="AF68" s="69">
        <f t="shared" si="115"/>
        <v>186.3618830043475</v>
      </c>
      <c r="AH68" t="str">
        <f t="shared" si="142"/>
        <v>82 Transport and mobile machine drivers and operatives</v>
      </c>
      <c r="AI68" s="18">
        <f t="shared" si="160"/>
        <v>1.2677813711644663</v>
      </c>
      <c r="AJ68" s="18">
        <f t="shared" si="160"/>
        <v>1.3976174954950638</v>
      </c>
      <c r="AK68" s="18">
        <f t="shared" si="160"/>
        <v>1.404384712312001</v>
      </c>
      <c r="AL68" s="18">
        <f t="shared" si="160"/>
        <v>1.7151157798853429</v>
      </c>
      <c r="AM68" s="18">
        <f t="shared" si="160"/>
        <v>2.008547287055455</v>
      </c>
      <c r="AO68" s="68">
        <f t="shared" si="117"/>
        <v>65.545180439458562</v>
      </c>
      <c r="AP68" s="69">
        <f t="shared" si="118"/>
        <v>93.688990170918046</v>
      </c>
      <c r="AQ68" s="69">
        <f t="shared" si="119"/>
        <v>159.23417061037659</v>
      </c>
      <c r="AS68" t="str">
        <f t="shared" si="143"/>
        <v>82 Transport and mobile machine drivers and operatives</v>
      </c>
      <c r="AT68" s="18">
        <f t="shared" si="161"/>
        <v>2.4476118119427293</v>
      </c>
      <c r="AU68" s="18">
        <f t="shared" si="161"/>
        <v>2.3201702347106474</v>
      </c>
      <c r="AV68" s="18">
        <f t="shared" si="161"/>
        <v>2.24723802969759</v>
      </c>
      <c r="AW68" s="18">
        <f t="shared" si="161"/>
        <v>2.6848213667724536</v>
      </c>
      <c r="AX68" s="18">
        <f t="shared" si="161"/>
        <v>3.0363113764639116</v>
      </c>
      <c r="AZ68" s="68">
        <f t="shared" si="121"/>
        <v>74.182310031835058</v>
      </c>
      <c r="BA68" s="69">
        <f t="shared" si="122"/>
        <v>102.58908998261444</v>
      </c>
      <c r="BB68" s="69">
        <f t="shared" si="123"/>
        <v>176.77140001444948</v>
      </c>
      <c r="BD68" t="str">
        <f t="shared" si="144"/>
        <v>82 Transport and mobile machine drivers and operatives</v>
      </c>
      <c r="BE68" s="18">
        <f t="shared" si="162"/>
        <v>3.4993694581657042</v>
      </c>
      <c r="BF68" s="18">
        <f t="shared" si="162"/>
        <v>3.5657708991665884</v>
      </c>
      <c r="BG68" s="18">
        <f t="shared" si="162"/>
        <v>3.3161210955267131</v>
      </c>
      <c r="BH68" s="18">
        <f t="shared" si="162"/>
        <v>3.5550466396617448</v>
      </c>
      <c r="BI68" s="18">
        <f t="shared" si="162"/>
        <v>3.7865282577573267</v>
      </c>
      <c r="BK68" s="68">
        <f t="shared" si="125"/>
        <v>18.861820930177064</v>
      </c>
      <c r="BL68" s="69">
        <f t="shared" si="126"/>
        <v>53.984413378268684</v>
      </c>
      <c r="BM68" s="69">
        <f t="shared" si="127"/>
        <v>72.846234308445744</v>
      </c>
      <c r="BO68" t="str">
        <f t="shared" si="145"/>
        <v>82 Transport and mobile machine drivers and operatives</v>
      </c>
      <c r="BP68" s="18">
        <f t="shared" si="163"/>
        <v>5.2821129162868869</v>
      </c>
      <c r="BQ68" s="18">
        <f t="shared" si="163"/>
        <v>5.3460524026129805</v>
      </c>
      <c r="BR68" s="18">
        <f t="shared" si="163"/>
        <v>4.9040286903857693</v>
      </c>
      <c r="BS68" s="18">
        <f t="shared" si="163"/>
        <v>5.7017404865253036</v>
      </c>
      <c r="BT68" s="18">
        <f t="shared" si="163"/>
        <v>6.718801905855039</v>
      </c>
      <c r="BV68" s="68">
        <f t="shared" si="129"/>
        <v>-4.9348650358288495</v>
      </c>
      <c r="BW68" s="69">
        <f t="shared" si="130"/>
        <v>52.090168565425707</v>
      </c>
      <c r="BX68" s="69">
        <f t="shared" si="131"/>
        <v>47.155303529596857</v>
      </c>
      <c r="BZ68" t="str">
        <f t="shared" si="146"/>
        <v>82 Transport and mobile machine drivers and operatives</v>
      </c>
      <c r="CA68" s="18">
        <f t="shared" si="164"/>
        <v>7.7383542904607223</v>
      </c>
      <c r="CB68" s="18">
        <f t="shared" si="164"/>
        <v>6.7389569448842686</v>
      </c>
      <c r="CC68" s="18">
        <f t="shared" si="164"/>
        <v>6.7745863656654581</v>
      </c>
      <c r="CD68" s="18">
        <f t="shared" si="164"/>
        <v>7.4719473129833371</v>
      </c>
      <c r="CE68" s="18">
        <f t="shared" si="164"/>
        <v>8.681138617676277</v>
      </c>
      <c r="CG68" s="68">
        <f t="shared" si="133"/>
        <v>-23.596182494655039</v>
      </c>
      <c r="CH68" s="69">
        <f t="shared" si="134"/>
        <v>41.704830271791323</v>
      </c>
      <c r="CI68" s="69">
        <f t="shared" si="135"/>
        <v>18.108647777136287</v>
      </c>
      <c r="CK68" t="str">
        <f t="shared" si="147"/>
        <v>82 Transport and mobile machine drivers and operatives</v>
      </c>
      <c r="CL68" s="18">
        <f t="shared" si="165"/>
        <v>8.0246841367141872</v>
      </c>
      <c r="CM68" s="18">
        <f t="shared" si="165"/>
        <v>9.0883004385273658</v>
      </c>
      <c r="CN68" s="18">
        <f t="shared" si="165"/>
        <v>9.5370198003967932</v>
      </c>
      <c r="CO68" s="18">
        <f t="shared" si="165"/>
        <v>11.252679268411647</v>
      </c>
      <c r="CP68" s="18">
        <f t="shared" si="165"/>
        <v>9.8109250554582861</v>
      </c>
      <c r="CR68" s="68">
        <f t="shared" si="137"/>
        <v>-51.341642764670226</v>
      </c>
      <c r="CS68" s="69">
        <f t="shared" si="138"/>
        <v>33.588665056909896</v>
      </c>
      <c r="CT68" s="69">
        <f t="shared" si="139"/>
        <v>-17.752977707760333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7.3088329540150002E-3</v>
      </c>
      <c r="C69" s="18">
        <f t="shared" si="157"/>
        <v>6.6614072449827739E-3</v>
      </c>
      <c r="D69" s="18">
        <f t="shared" si="157"/>
        <v>5.6234653429955992E-3</v>
      </c>
      <c r="E69" s="18">
        <f t="shared" si="157"/>
        <v>5.7619946308674463E-3</v>
      </c>
      <c r="F69" s="18">
        <f t="shared" si="157"/>
        <v>7.1540038714781092E-3</v>
      </c>
      <c r="H69" s="68">
        <f t="shared" si="105"/>
        <v>133.49831138124318</v>
      </c>
      <c r="I69" s="69">
        <f t="shared" si="106"/>
        <v>112.23305038239539</v>
      </c>
      <c r="J69" s="69">
        <f t="shared" si="107"/>
        <v>245.7313617636386</v>
      </c>
      <c r="L69" t="str">
        <f t="shared" si="140"/>
        <v>91 Elementary trades and related occupations</v>
      </c>
      <c r="M69" s="18">
        <f t="shared" si="158"/>
        <v>0.33063991055895275</v>
      </c>
      <c r="N69" s="18">
        <f t="shared" si="158"/>
        <v>0.26540897236800931</v>
      </c>
      <c r="O69" s="18">
        <f t="shared" si="158"/>
        <v>0.18790119112342055</v>
      </c>
      <c r="P69" s="18">
        <f t="shared" si="158"/>
        <v>0.19644449864166103</v>
      </c>
      <c r="Q69" s="18">
        <f t="shared" si="158"/>
        <v>0.22968103419259853</v>
      </c>
      <c r="S69" s="68">
        <f t="shared" si="109"/>
        <v>126.49329689614311</v>
      </c>
      <c r="T69" s="69">
        <f t="shared" si="110"/>
        <v>99.548107556072452</v>
      </c>
      <c r="U69" s="69">
        <f t="shared" si="111"/>
        <v>226.04140445221557</v>
      </c>
      <c r="W69" t="str">
        <f t="shared" si="141"/>
        <v>91 Elementary trades and related occupations</v>
      </c>
      <c r="X69" s="18">
        <f t="shared" si="159"/>
        <v>0.5760871701985244</v>
      </c>
      <c r="Y69" s="18">
        <f t="shared" si="159"/>
        <v>0.50715475526436093</v>
      </c>
      <c r="Z69" s="18">
        <f t="shared" si="159"/>
        <v>0.42676137236998118</v>
      </c>
      <c r="AA69" s="18">
        <f t="shared" si="159"/>
        <v>0.39468121249033483</v>
      </c>
      <c r="AB69" s="18">
        <f t="shared" si="159"/>
        <v>0.40833062709600626</v>
      </c>
      <c r="AD69" s="68">
        <f t="shared" si="113"/>
        <v>25.559420842992107</v>
      </c>
      <c r="AE69" s="69">
        <f t="shared" si="114"/>
        <v>69.89022792857962</v>
      </c>
      <c r="AF69" s="69">
        <f t="shared" si="115"/>
        <v>95.449648771571731</v>
      </c>
      <c r="AH69" t="str">
        <f t="shared" si="142"/>
        <v>91 Elementary trades and related occupations</v>
      </c>
      <c r="AI69" s="18">
        <f t="shared" si="160"/>
        <v>1.0171293383119262</v>
      </c>
      <c r="AJ69" s="18">
        <f t="shared" si="160"/>
        <v>1.0346929223038139</v>
      </c>
      <c r="AK69" s="18">
        <f t="shared" si="160"/>
        <v>0.8775790174129291</v>
      </c>
      <c r="AL69" s="18">
        <f t="shared" si="160"/>
        <v>0.8675634870881479</v>
      </c>
      <c r="AM69" s="18">
        <f t="shared" si="160"/>
        <v>1.028832419277196</v>
      </c>
      <c r="AO69" s="68">
        <f t="shared" si="117"/>
        <v>35.699730106259501</v>
      </c>
      <c r="AP69" s="69">
        <f t="shared" si="118"/>
        <v>73.299324729840038</v>
      </c>
      <c r="AQ69" s="69">
        <f t="shared" si="119"/>
        <v>108.99905483609953</v>
      </c>
      <c r="AS69" t="str">
        <f t="shared" si="143"/>
        <v>91 Elementary trades and related occupations</v>
      </c>
      <c r="AT69" s="18">
        <f t="shared" si="161"/>
        <v>1.3117270515447119</v>
      </c>
      <c r="AU69" s="18">
        <f t="shared" si="161"/>
        <v>1.1289551143448568</v>
      </c>
      <c r="AV69" s="18">
        <f t="shared" si="161"/>
        <v>1.0769911613651382</v>
      </c>
      <c r="AW69" s="18">
        <f t="shared" si="161"/>
        <v>0.99824241601343022</v>
      </c>
      <c r="AX69" s="18">
        <f t="shared" si="161"/>
        <v>1.0495024923161491</v>
      </c>
      <c r="AZ69" s="68">
        <f t="shared" si="121"/>
        <v>25.625600291352647</v>
      </c>
      <c r="BA69" s="69">
        <f t="shared" si="122"/>
        <v>59.233498069433168</v>
      </c>
      <c r="BB69" s="69">
        <f t="shared" si="123"/>
        <v>84.859098360785808</v>
      </c>
      <c r="BD69" t="str">
        <f t="shared" si="144"/>
        <v>91 Elementary trades and related occupations</v>
      </c>
      <c r="BE69" s="18">
        <f t="shared" si="162"/>
        <v>1.6792432639604844</v>
      </c>
      <c r="BF69" s="18">
        <f t="shared" si="162"/>
        <v>1.4340770961633682</v>
      </c>
      <c r="BG69" s="18">
        <f t="shared" si="162"/>
        <v>1.3565848416607278</v>
      </c>
      <c r="BH69" s="18">
        <f t="shared" si="162"/>
        <v>1.1928117480174159</v>
      </c>
      <c r="BI69" s="18">
        <f t="shared" si="162"/>
        <v>1.3021129430714631</v>
      </c>
      <c r="BK69" s="68">
        <f t="shared" si="125"/>
        <v>-8.4410673849265969E-2</v>
      </c>
      <c r="BL69" s="69">
        <f t="shared" si="126"/>
        <v>35.381390969951667</v>
      </c>
      <c r="BM69" s="69">
        <f t="shared" si="127"/>
        <v>35.296980296102397</v>
      </c>
      <c r="BO69" t="str">
        <f t="shared" si="145"/>
        <v>91 Elementary trades and related occupations</v>
      </c>
      <c r="BP69" s="18">
        <f t="shared" si="163"/>
        <v>2.8002388820025459</v>
      </c>
      <c r="BQ69" s="18">
        <f t="shared" si="163"/>
        <v>2.4427212514250423</v>
      </c>
      <c r="BR69" s="18">
        <f t="shared" si="163"/>
        <v>2.3114613603202376</v>
      </c>
      <c r="BS69" s="18">
        <f t="shared" si="163"/>
        <v>2.013340291105564</v>
      </c>
      <c r="BT69" s="18">
        <f t="shared" si="163"/>
        <v>2.1703227075771494</v>
      </c>
      <c r="BV69" s="68">
        <f t="shared" si="129"/>
        <v>-34.849146260166307</v>
      </c>
      <c r="BW69" s="69">
        <f t="shared" si="130"/>
        <v>28.667574900531051</v>
      </c>
      <c r="BX69" s="69">
        <f t="shared" si="131"/>
        <v>-6.1815713596352584</v>
      </c>
      <c r="BZ69" t="str">
        <f t="shared" si="146"/>
        <v>91 Elementary trades and related occupations</v>
      </c>
      <c r="CA69" s="18">
        <f t="shared" si="164"/>
        <v>5.3267955777134182</v>
      </c>
      <c r="CB69" s="18">
        <f t="shared" si="164"/>
        <v>4.9489316050022474</v>
      </c>
      <c r="CC69" s="18">
        <f t="shared" si="164"/>
        <v>4.8224882394392807</v>
      </c>
      <c r="CD69" s="18">
        <f t="shared" si="164"/>
        <v>4.2974460588198049</v>
      </c>
      <c r="CE69" s="18">
        <f t="shared" si="164"/>
        <v>4.9846155958257663</v>
      </c>
      <c r="CG69" s="68">
        <f t="shared" si="133"/>
        <v>-38.371493085760328</v>
      </c>
      <c r="CH69" s="69">
        <f t="shared" si="134"/>
        <v>28.405291492377028</v>
      </c>
      <c r="CI69" s="69">
        <f t="shared" si="135"/>
        <v>-9.9662015933833015</v>
      </c>
      <c r="CK69" t="str">
        <f t="shared" si="147"/>
        <v>91 Elementary trades and related occupations</v>
      </c>
      <c r="CL69" s="18">
        <f t="shared" si="165"/>
        <v>6.5809661536222208</v>
      </c>
      <c r="CM69" s="18">
        <f t="shared" si="165"/>
        <v>5.8147443795301381</v>
      </c>
      <c r="CN69" s="18">
        <f t="shared" si="165"/>
        <v>5.8113411512220257</v>
      </c>
      <c r="CO69" s="18">
        <f t="shared" si="165"/>
        <v>4.9168863492092649</v>
      </c>
      <c r="CP69" s="18">
        <f t="shared" si="165"/>
        <v>4.2477463453448285</v>
      </c>
      <c r="CR69" s="68">
        <f t="shared" si="137"/>
        <v>-65.426577586205156</v>
      </c>
      <c r="CS69" s="69">
        <f t="shared" si="138"/>
        <v>19.037614915611336</v>
      </c>
      <c r="CT69" s="69">
        <f t="shared" si="139"/>
        <v>-46.388962670593813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0.5350246955464909</v>
      </c>
      <c r="C70" s="18">
        <f t="shared" si="157"/>
        <v>0.57872303613649745</v>
      </c>
      <c r="D70" s="18">
        <f t="shared" si="157"/>
        <v>0.50058980165272071</v>
      </c>
      <c r="E70" s="18">
        <f t="shared" si="157"/>
        <v>0.62708276495338022</v>
      </c>
      <c r="F70" s="18">
        <f t="shared" si="157"/>
        <v>0.71631613121924598</v>
      </c>
      <c r="H70" s="68">
        <f t="shared" si="105"/>
        <v>162.64027842399369</v>
      </c>
      <c r="I70" s="69">
        <f t="shared" si="106"/>
        <v>121.46125748663181</v>
      </c>
      <c r="J70" s="69">
        <f t="shared" si="107"/>
        <v>284.1015359106255</v>
      </c>
      <c r="L70" t="str">
        <f t="shared" ref="L70" si="166">A70</f>
        <v>92 Elementary administration and service occupations</v>
      </c>
      <c r="M70" s="18">
        <f t="shared" si="158"/>
        <v>1.8995901545467782</v>
      </c>
      <c r="N70" s="18">
        <f t="shared" si="158"/>
        <v>1.8517766604688783</v>
      </c>
      <c r="O70" s="18">
        <f t="shared" si="158"/>
        <v>1.5915849419379375</v>
      </c>
      <c r="P70" s="18">
        <f t="shared" si="158"/>
        <v>1.9528281256121629</v>
      </c>
      <c r="Q70" s="18">
        <f t="shared" si="158"/>
        <v>2.1430520773167263</v>
      </c>
      <c r="S70" s="68">
        <f t="shared" si="109"/>
        <v>149.49546431837217</v>
      </c>
      <c r="T70" s="69">
        <f t="shared" si="110"/>
        <v>115.41519580424469</v>
      </c>
      <c r="U70" s="69">
        <f t="shared" si="111"/>
        <v>264.91066012261683</v>
      </c>
      <c r="W70" t="str">
        <f t="shared" ref="W70" si="167">A70</f>
        <v>92 Elementary administration and service occupations</v>
      </c>
      <c r="X70" s="18">
        <f t="shared" si="159"/>
        <v>3.3642757633588363</v>
      </c>
      <c r="Y70" s="18">
        <f t="shared" si="159"/>
        <v>3.4554193218030118</v>
      </c>
      <c r="Z70" s="18">
        <f t="shared" si="159"/>
        <v>3.0945461449007312</v>
      </c>
      <c r="AA70" s="18">
        <f t="shared" si="159"/>
        <v>3.591845439633353</v>
      </c>
      <c r="AB70" s="18">
        <f t="shared" si="159"/>
        <v>3.8413383540225312</v>
      </c>
      <c r="AD70" s="68">
        <f t="shared" si="113"/>
        <v>62.895111228932684</v>
      </c>
      <c r="AE70" s="69">
        <f t="shared" si="114"/>
        <v>88.629753513455825</v>
      </c>
      <c r="AF70" s="69">
        <f t="shared" si="115"/>
        <v>151.52486474238853</v>
      </c>
      <c r="AH70" t="str">
        <f t="shared" ref="AH70" si="168">L70</f>
        <v>92 Elementary administration and service occupations</v>
      </c>
      <c r="AI70" s="18">
        <f t="shared" si="160"/>
        <v>4.8209258071719221</v>
      </c>
      <c r="AJ70" s="18">
        <f t="shared" si="160"/>
        <v>5.7549686333918935</v>
      </c>
      <c r="AK70" s="18">
        <f t="shared" si="160"/>
        <v>5.4774324979685023</v>
      </c>
      <c r="AL70" s="18">
        <f t="shared" si="160"/>
        <v>6.734043783869355</v>
      </c>
      <c r="AM70" s="18">
        <f t="shared" si="160"/>
        <v>8.011165030637212</v>
      </c>
      <c r="AO70" s="68">
        <f t="shared" si="117"/>
        <v>69.293084628614892</v>
      </c>
      <c r="AP70" s="69">
        <f t="shared" si="118"/>
        <v>87.136323730821204</v>
      </c>
      <c r="AQ70" s="69">
        <f t="shared" si="119"/>
        <v>156.42940835943608</v>
      </c>
      <c r="AS70" t="str">
        <f t="shared" ref="AS70" si="169">W70</f>
        <v>92 Elementary administration and service occupations</v>
      </c>
      <c r="AT70" s="18">
        <f t="shared" si="161"/>
        <v>5.1310450145333828</v>
      </c>
      <c r="AU70" s="18">
        <f t="shared" si="161"/>
        <v>5.0734135212560947</v>
      </c>
      <c r="AV70" s="18">
        <f t="shared" si="161"/>
        <v>4.71458907896944</v>
      </c>
      <c r="AW70" s="18">
        <f t="shared" si="161"/>
        <v>5.2996978327532176</v>
      </c>
      <c r="AX70" s="18">
        <f t="shared" si="161"/>
        <v>5.6916443219478943</v>
      </c>
      <c r="AZ70" s="68">
        <f t="shared" si="121"/>
        <v>55.632653342264646</v>
      </c>
      <c r="BA70" s="69">
        <f t="shared" si="122"/>
        <v>80.787167374029295</v>
      </c>
      <c r="BB70" s="69">
        <f t="shared" si="123"/>
        <v>136.41982071629394</v>
      </c>
      <c r="BD70" t="str">
        <f t="shared" ref="BD70" si="170">AH70</f>
        <v>92 Elementary administration and service occupations</v>
      </c>
      <c r="BE70" s="18">
        <f t="shared" si="162"/>
        <v>7.867623853467749</v>
      </c>
      <c r="BF70" s="18">
        <f t="shared" si="162"/>
        <v>7.3112400797014709</v>
      </c>
      <c r="BG70" s="18">
        <f t="shared" si="162"/>
        <v>6.7100688041209446</v>
      </c>
      <c r="BH70" s="18">
        <f t="shared" si="162"/>
        <v>6.8576470767372495</v>
      </c>
      <c r="BI70" s="18">
        <f t="shared" si="162"/>
        <v>6.8440500166967979</v>
      </c>
      <c r="BK70" s="68">
        <f t="shared" si="125"/>
        <v>6.1738974469123296</v>
      </c>
      <c r="BL70" s="69">
        <f t="shared" si="126"/>
        <v>48.830071468683641</v>
      </c>
      <c r="BM70" s="69">
        <f t="shared" si="127"/>
        <v>55.003968915595969</v>
      </c>
      <c r="BO70" t="str">
        <f t="shared" ref="BO70" si="171">AS70</f>
        <v>92 Elementary administration and service occupations</v>
      </c>
      <c r="BP70" s="18">
        <f t="shared" si="163"/>
        <v>12.273490835029509</v>
      </c>
      <c r="BQ70" s="18">
        <f t="shared" si="163"/>
        <v>12.846279478644895</v>
      </c>
      <c r="BR70" s="18">
        <f t="shared" si="163"/>
        <v>12.008341221857755</v>
      </c>
      <c r="BS70" s="18">
        <f t="shared" si="163"/>
        <v>12.794687985383085</v>
      </c>
      <c r="BT70" s="18">
        <f t="shared" si="163"/>
        <v>13.401364317807673</v>
      </c>
      <c r="BV70" s="68">
        <f t="shared" si="129"/>
        <v>-22.563016268355689</v>
      </c>
      <c r="BW70" s="69">
        <f t="shared" si="130"/>
        <v>41.631724594978451</v>
      </c>
      <c r="BX70" s="69">
        <f t="shared" si="131"/>
        <v>19.068708326622769</v>
      </c>
      <c r="BZ70" t="str">
        <f t="shared" ref="BZ70" si="172">BD70</f>
        <v>92 Elementary administration and service occupations</v>
      </c>
      <c r="CA70" s="18">
        <f t="shared" si="164"/>
        <v>16.969535897977654</v>
      </c>
      <c r="CB70" s="18">
        <f t="shared" si="164"/>
        <v>18.396379618917656</v>
      </c>
      <c r="CC70" s="18">
        <f t="shared" si="164"/>
        <v>17.599195975450417</v>
      </c>
      <c r="CD70" s="18">
        <f t="shared" si="164"/>
        <v>19.250714936172709</v>
      </c>
      <c r="CE70" s="18">
        <f t="shared" si="164"/>
        <v>20.841923642910569</v>
      </c>
      <c r="CG70" s="68">
        <f t="shared" si="133"/>
        <v>-29.390014154070045</v>
      </c>
      <c r="CH70" s="69">
        <f t="shared" si="134"/>
        <v>34.240407942071371</v>
      </c>
      <c r="CI70" s="69">
        <f t="shared" si="135"/>
        <v>4.8503937880013304</v>
      </c>
      <c r="CK70" t="str">
        <f t="shared" ref="CK70" si="173">BO70</f>
        <v>92 Elementary administration and service occupations</v>
      </c>
      <c r="CL70" s="18">
        <f t="shared" si="165"/>
        <v>23.76176638140301</v>
      </c>
      <c r="CM70" s="18">
        <f t="shared" si="165"/>
        <v>21.412203300234751</v>
      </c>
      <c r="CN70" s="18">
        <f t="shared" si="165"/>
        <v>19.762000291111491</v>
      </c>
      <c r="CO70" s="18">
        <f t="shared" si="165"/>
        <v>17.905284390479594</v>
      </c>
      <c r="CP70" s="18">
        <f t="shared" si="165"/>
        <v>15.384794555048344</v>
      </c>
      <c r="CR70" s="68">
        <f t="shared" si="137"/>
        <v>-63.176847338573808</v>
      </c>
      <c r="CS70" s="69">
        <f t="shared" si="138"/>
        <v>19.000737658586331</v>
      </c>
      <c r="CT70" s="69">
        <f t="shared" si="139"/>
        <v>-44.176109679987476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83.543325568416122</v>
      </c>
      <c r="I72" s="67">
        <f>IF(D35&gt;0,I35/D35*100,0)</f>
        <v>76.776366307153438</v>
      </c>
      <c r="J72" s="67">
        <f t="shared" ref="J72" si="175">IF(D35&gt;0,(J35/D35)*100,0)</f>
        <v>160.31969187556956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85.293315218045393</v>
      </c>
      <c r="T72" s="67">
        <f t="shared" ref="T72" si="177">IF(O35&gt;0,T35/O35*100,0)</f>
        <v>81.571510974252476</v>
      </c>
      <c r="U72" s="67">
        <f t="shared" ref="U72" si="178">IF(O35&gt;0,(U35/O35)*100,0)</f>
        <v>166.86482619229787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31.226773592804097</v>
      </c>
      <c r="AE72" s="67">
        <f t="shared" ref="AE72" si="180">IF(Z35&gt;0,AE35/Z35*100,0)</f>
        <v>64.635861808205931</v>
      </c>
      <c r="AF72" s="67">
        <f t="shared" ref="AF72" si="181">IF(Z35&gt;0,(AF35/Z35)*100,0)</f>
        <v>95.862635401010024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15.74988654956592</v>
      </c>
      <c r="AP72" s="67">
        <f t="shared" ref="AP72" si="183">IF(AK35&gt;0,AP35/AK35*100,0)</f>
        <v>58.423990829618766</v>
      </c>
      <c r="AQ72" s="67">
        <f t="shared" ref="AQ72" si="184">IF(AK35&gt;0,(AQ35/AK35)*100,0)</f>
        <v>74.173877379184688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28.915997956696437</v>
      </c>
      <c r="BA72" s="67">
        <f t="shared" ref="BA72" si="186">IF(AV35&gt;0,BA35/AV35*100,0)</f>
        <v>60.86148794728755</v>
      </c>
      <c r="BB72" s="67">
        <f t="shared" ref="BB72" si="187">IF(AV35&gt;0,(BB35/AV35)*100,0)</f>
        <v>89.777485903983987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4.0954048162130405</v>
      </c>
      <c r="BL72" s="67">
        <f t="shared" ref="BL72" si="189">IF(BG35&gt;0,BL35/BG35*100,0)</f>
        <v>44.451439240836351</v>
      </c>
      <c r="BM72" s="67">
        <f t="shared" ref="BM72" si="190">IF(BG35&gt;0,(BM35/BG35)*100,0)</f>
        <v>48.546844057049391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-30.612309180685475</v>
      </c>
      <c r="BW72" s="67">
        <f t="shared" ref="BW72" si="192">IF(BR35&gt;0,BW35/BR35*100,0)</f>
        <v>36.884485899198495</v>
      </c>
      <c r="BX72" s="67">
        <f t="shared" ref="BX72" si="193">IF(BR35&gt;0,(BX35/BR35)*100,0)</f>
        <v>6.2721767185130188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-40.375994077254873</v>
      </c>
      <c r="CH72" s="67">
        <f t="shared" ref="CH72" si="195">IF(CC35&gt;0,CH35/CC35*100,0)</f>
        <v>30.113234018108585</v>
      </c>
      <c r="CI72" s="67">
        <f t="shared" ref="CI72" si="196">IF(CC35&gt;0,(CI35/CC35)*100,0)</f>
        <v>-10.262760059146284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-52.700105873304551</v>
      </c>
      <c r="CS72" s="67">
        <f t="shared" ref="CS72" si="198">IF(CN35&gt;0,CS35/CN35*100,0)</f>
        <v>24.305744721923418</v>
      </c>
      <c r="CT72" s="67">
        <f t="shared" ref="CT72" si="199">IF(CN35&gt;0,(CT35/CN35)*100,0)</f>
        <v>-28.394361151381137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Humber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Humber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Humber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Humber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Humber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Humber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Humber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Humber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Humber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6.3074827719529214</v>
      </c>
      <c r="C82" s="18">
        <f t="shared" si="210"/>
        <v>-4.074847849536245</v>
      </c>
      <c r="D82" s="18">
        <f t="shared" si="210"/>
        <v>4.9507526928433521</v>
      </c>
      <c r="E82" s="18">
        <f t="shared" si="210"/>
        <v>3.2306030923987317</v>
      </c>
      <c r="F82" s="18">
        <f t="shared" ref="F82:F107" si="211">IF(AND(F$6-C$6 &lt;&gt; 0,C8&lt;&gt;0,F8&lt;&gt;0),(EXP(LN(F8/C8)/(F$6-C$6))-1)*100,0)</f>
        <v>3.2901856870462209</v>
      </c>
      <c r="H82" s="18">
        <f t="shared" ref="H82:H107" si="212">IF($F$6-$D$6 &lt;&gt; 0,(EXP(LN(1+(H45/100))/($F$6-$D$6))-1)*100,0)</f>
        <v>3.800830656783849</v>
      </c>
      <c r="I82" s="18">
        <f t="shared" ref="I82:I107" si="213">IF(D8&gt;0,((1+(I8/D8))^(1/($F$6-$D$6))-1)*100,0)</f>
        <v>4.037705072882547</v>
      </c>
      <c r="J82" s="18">
        <f t="shared" ref="J82:J107" si="214">IF($F$6-$D$6 &lt;&gt; 0,(EXP(LN(1+(J45/100))/($F$6-$D$6))-1)*100,0)</f>
        <v>6.4690677543243424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7.3246202335961907</v>
      </c>
      <c r="N82" s="18">
        <f t="shared" si="215"/>
        <v>-4.6638995164179464</v>
      </c>
      <c r="O82" s="18">
        <f t="shared" si="215"/>
        <v>4.8393072182024044</v>
      </c>
      <c r="P82" s="18">
        <f t="shared" si="215"/>
        <v>3.2248298431702516</v>
      </c>
      <c r="Q82" s="18">
        <f t="shared" ref="Q82:Q107" si="216">IF(AND(Q$6-N$6 &lt;&gt; 0,N8&lt;&gt;0,Q8&lt;&gt;0),(EXP(LN(Q8/N8)/(Q$6-N$6))-1)*100,0)</f>
        <v>3.2125459149452418</v>
      </c>
      <c r="S82" s="18">
        <f t="shared" ref="S82:S107" si="217">IF($F$6-$D$6 &lt;&gt; 0,(EXP(LN(1+(S45/100))/($F$6-$D$6))-1)*100,0)</f>
        <v>3.760207421457662</v>
      </c>
      <c r="T82" s="18">
        <f t="shared" ref="T82:T107" si="218">IF(O8&gt;0,((1+(T8/O8))^(1/($F$6-$D$6))-1)*100,0)</f>
        <v>4.0741311828785154</v>
      </c>
      <c r="U82" s="18">
        <f t="shared" ref="U82:U107" si="219">IF($F$6-$D$6 &lt;&gt; 0,(EXP(LN(1+(U45/100))/($F$6-$D$6))-1)*100,0)</f>
        <v>6.4670960591963755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6.187644996533459</v>
      </c>
      <c r="Y82" s="18">
        <f t="shared" si="220"/>
        <v>5.2662134129554339</v>
      </c>
      <c r="Z82" s="18">
        <f t="shared" si="220"/>
        <v>0.39482792360163721</v>
      </c>
      <c r="AA82" s="18">
        <f t="shared" si="220"/>
        <v>1.7406347901693486</v>
      </c>
      <c r="AB82" s="18">
        <f t="shared" ref="AB82:AB107" si="221">IF(AND(AB$6-Y$6 &lt;&gt; 0,Y8&lt;&gt;0,AB8&lt;&gt;0),(EXP(LN(AB8/Y8)/(AB$6-Y$6))-1)*100,0)</f>
        <v>1.5340905333117716</v>
      </c>
      <c r="AD82" s="18">
        <f t="shared" ref="AD82:AD107" si="222">IF($F$6-$D$6 &lt;&gt; 0,(EXP(LN(1+(AD45/100))/($F$6-$D$6))-1)*100,0)</f>
        <v>1.2900398256888046</v>
      </c>
      <c r="AE82" s="18">
        <f t="shared" ref="AE82:AE107" si="223">IF(Z8&gt;0,((1+(AE8/Z8))^(1/($F$6-$D$6))-1)*100,0)</f>
        <v>3.3544665002137153</v>
      </c>
      <c r="AF82" s="18">
        <f t="shared" ref="AF82:AF107" si="224">IF($F$6-$D$6 &lt;&gt; 0,(EXP(LN(1+(AF45/100))/($F$6-$D$6))-1)*100,0)</f>
        <v>4.1953335692130889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2.9741216058998043</v>
      </c>
      <c r="AJ82" s="18">
        <f t="shared" si="225"/>
        <v>9.6063047824840311</v>
      </c>
      <c r="AK82" s="18">
        <f t="shared" si="225"/>
        <v>-0.89916238247429447</v>
      </c>
      <c r="AL82" s="18">
        <f t="shared" si="225"/>
        <v>0.82011099705412427</v>
      </c>
      <c r="AM82" s="18">
        <f t="shared" ref="AM82:AM107" si="226">IF(AND(AM$6-AJ$6 &lt;&gt; 0,AJ8&lt;&gt;0,AM8&lt;&gt;0),(EXP(LN(AM8/AJ8)/(AM$6-AJ$6))-1)*100,0)</f>
        <v>0.80471989249963904</v>
      </c>
      <c r="AO82" s="18">
        <f t="shared" ref="AO82:AO107" si="227">IF($F$6-$D$6 &lt;&gt; 0,(EXP(LN(1+(AO45/100))/($F$6-$D$6))-1)*100,0)</f>
        <v>0.24373103483370517</v>
      </c>
      <c r="AP82" s="18">
        <f t="shared" ref="AP82:AP107" si="228">IF(AK8&gt;0,((1+(AP8/AK8))^(1/($F$6-$D$6))-1)*100,0)</f>
        <v>2.892151229791784</v>
      </c>
      <c r="AQ82" s="18">
        <f t="shared" ref="AQ82:AQ107" si="229">IF($F$6-$D$6 &lt;&gt; 0,(EXP(LN(1+(AQ45/100))/($F$6-$D$6))-1)*100,0)</f>
        <v>3.0566329701914752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4.3719297367873944</v>
      </c>
      <c r="AU82" s="18">
        <f t="shared" si="230"/>
        <v>10.581435152169272</v>
      </c>
      <c r="AV82" s="18">
        <f t="shared" si="230"/>
        <v>-0.88355081373572286</v>
      </c>
      <c r="AW82" s="18">
        <f t="shared" si="230"/>
        <v>1.2530430295436767</v>
      </c>
      <c r="AX82" s="18">
        <f t="shared" ref="AX82:AX107" si="231">IF(AND(AX$6-AU$6 &lt;&gt; 0,AU8&lt;&gt;0,AX8&lt;&gt;0),(EXP(LN(AX8/AU8)/(AX$6-AU$6))-1)*100,0)</f>
        <v>1.1359908693864718</v>
      </c>
      <c r="AZ82" s="18">
        <f t="shared" ref="AZ82:AZ107" si="232">IF($F$6-$D$6 &lt;&gt; 0,(EXP(LN(1+(AZ45/100))/($F$6-$D$6))-1)*100,0)</f>
        <v>0.53577602792966861</v>
      </c>
      <c r="BA82" s="18">
        <f t="shared" ref="BA82:BA107" si="233">IF(AV8&gt;0,((1+(BA8/AV8))^(1/($F$6-$D$6))-1)*100,0)</f>
        <v>2.944790983629253</v>
      </c>
      <c r="BB82" s="18">
        <f t="shared" ref="BB82:BB107" si="234">IF($F$6-$D$6 &lt;&gt; 0,(EXP(LN(1+(BB45/100))/($F$6-$D$6))-1)*100,0)</f>
        <v>3.306345673102884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5.0632398873655005</v>
      </c>
      <c r="BF82" s="18">
        <f t="shared" si="235"/>
        <v>21.558838257692358</v>
      </c>
      <c r="BG82" s="18">
        <f t="shared" si="235"/>
        <v>-4.5663290317129679</v>
      </c>
      <c r="BH82" s="18">
        <f t="shared" si="235"/>
        <v>0.88508827798392531</v>
      </c>
      <c r="BI82" s="18">
        <f t="shared" ref="BI82:BI107" si="236">IF(AND(BI$6-BF$6 &lt;&gt; 0,BF8&lt;&gt;0,BI8&lt;&gt;0),(EXP(LN(BI8/BF8)/(BI$6-BF$6))-1)*100,0)</f>
        <v>0.3108197647018196</v>
      </c>
      <c r="BK82" s="18">
        <f t="shared" ref="BK82:BK107" si="237">IF($F$6-$D$6 &lt;&gt; 0,(EXP(LN(1+(BK45/100))/($F$6-$D$6))-1)*100,0)</f>
        <v>-0.96580049929846368</v>
      </c>
      <c r="BL82" s="18">
        <f t="shared" ref="BL82:BL107" si="238">IF(BG8&gt;0,((1+(BL8/BG8))^(1/($F$6-$D$6))-1)*100,0)</f>
        <v>2.0686225179171513</v>
      </c>
      <c r="BM82" s="18">
        <f t="shared" ref="BM82:BM107" si="239">IF($F$6-$D$6 &lt;&gt; 0,(EXP(LN(1+(BM45/100))/($F$6-$D$6))-1)*100,0)</f>
        <v>1.3568357156019006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2.4166963624961957</v>
      </c>
      <c r="BQ82" s="18">
        <f t="shared" si="240"/>
        <v>15.792149647621034</v>
      </c>
      <c r="BR82" s="18">
        <f t="shared" si="240"/>
        <v>-6.4487059245298077</v>
      </c>
      <c r="BS82" s="18">
        <f t="shared" si="240"/>
        <v>-2.7394098460339245</v>
      </c>
      <c r="BT82" s="18">
        <f t="shared" ref="BT82:BT107" si="241">IF(AND(BT$6-BQ$6 &lt;&gt; 0,BQ8&lt;&gt;0,BT8&lt;&gt;0),(EXP(LN(BT8/BQ8)/(BT$6-BQ$6))-1)*100,0)</f>
        <v>-2.861013071407037</v>
      </c>
      <c r="BV82" s="18">
        <f t="shared" ref="BV82:BV107" si="242">IF($F$6-$D$6 &lt;&gt; 0,(EXP(LN(1+(BV45/100))/($F$6-$D$6))-1)*100,0)</f>
        <v>-3.9919018436709086</v>
      </c>
      <c r="BW82" s="18">
        <f t="shared" ref="BW82:BW107" si="243">IF(BR8&gt;0,((1+(BW8/BR8))^(1/($F$6-$D$6))-1)*100,0)</f>
        <v>1.790455078642772</v>
      </c>
      <c r="BX82" s="18">
        <f t="shared" ref="BX82:BX107" si="244">IF($F$6-$D$6 &lt;&gt; 0,(EXP(LN(1+(BX45/100))/($F$6-$D$6))-1)*100,0)</f>
        <v>-1.0950223179680529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1.7901539445137171</v>
      </c>
      <c r="CB82" s="18">
        <f t="shared" si="245"/>
        <v>5.9756352695997661</v>
      </c>
      <c r="CC82" s="18">
        <f t="shared" si="245"/>
        <v>-3.3065647942066123</v>
      </c>
      <c r="CD82" s="18">
        <f t="shared" si="245"/>
        <v>-3.0843600144861982</v>
      </c>
      <c r="CE82" s="18">
        <f t="shared" ref="CE82:CE107" si="246">IF(AND(CE$6-CB$6 &lt;&gt; 0,CB8&lt;&gt;0,CE8&lt;&gt;0),(EXP(LN(CE8/CB8)/(CE$6-CB$6))-1)*100,0)</f>
        <v>-2.6114043050146085</v>
      </c>
      <c r="CG82" s="18">
        <f t="shared" ref="CG82:CG107" si="247">IF($F$6-$D$6 &lt;&gt; 0,(EXP(LN(1+(CG45/100))/($F$6-$D$6))-1)*100,0)</f>
        <v>-3.1584849536431259</v>
      </c>
      <c r="CH82" s="18">
        <f t="shared" ref="CH82:CH107" si="248">IF(CC8&gt;0,((1+(CH8/CC8))^(1/($F$6-$D$6))-1)*100,0)</f>
        <v>1.8806315185408318</v>
      </c>
      <c r="CI82" s="18">
        <f t="shared" ref="CI82:CI107" si="249">IF($F$6-$D$6 &lt;&gt; 0,(EXP(LN(1+(CI45/100))/($F$6-$D$6))-1)*100,0)</f>
        <v>-0.40923084740748239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5.1182180470576766</v>
      </c>
      <c r="CM82" s="18">
        <f t="shared" si="250"/>
        <v>-19.773267639636892</v>
      </c>
      <c r="CN82" s="18">
        <f t="shared" si="250"/>
        <v>-5.3004101629105289</v>
      </c>
      <c r="CO82" s="18">
        <f t="shared" si="250"/>
        <v>-2.0743338747421847</v>
      </c>
      <c r="CP82" s="18">
        <f t="shared" ref="CP82:CP107" si="251">IF(AND(CP$6-CM$6 &lt;&gt; 0,CM8&lt;&gt;0,CP8&lt;&gt;0),(EXP(LN(CP8/CM8)/(CP$6-CM$6))-1)*100,0)</f>
        <v>-4.2940235307681984</v>
      </c>
      <c r="CR82" s="18">
        <f t="shared" ref="CR82:CR107" si="252">IF($F$6-$D$6 &lt;&gt; 0,(EXP(LN(1+(CR45/100))/($F$6-$D$6))-1)*100,0)</f>
        <v>-3.16172255349777</v>
      </c>
      <c r="CS82" s="18">
        <f t="shared" ref="CS82:CS107" si="253">IF(CN8&gt;0,((1+(CS8/CN8))^(1/($F$6-$D$6))-1)*100,0)</f>
        <v>1.5876977815544091</v>
      </c>
      <c r="CT82" s="18">
        <f t="shared" ref="CT82:CT107" si="254">IF($F$6-$D$6 &lt;&gt; 0,(EXP(LN(1+(CT45/100))/($F$6-$D$6))-1)*100,0)</f>
        <v>-0.81763397297316409</v>
      </c>
    </row>
    <row r="83" spans="1:98" x14ac:dyDescent="0.2">
      <c r="A83" t="str">
        <f t="shared" si="209"/>
        <v>12 Other managers and proprietors</v>
      </c>
      <c r="B83" s="18">
        <f t="shared" si="210"/>
        <v>5.9725675574199055</v>
      </c>
      <c r="C83" s="18">
        <f t="shared" si="210"/>
        <v>-3.8303165420299212</v>
      </c>
      <c r="D83" s="18">
        <f t="shared" si="210"/>
        <v>10.901906299645781</v>
      </c>
      <c r="E83" s="18">
        <f t="shared" si="210"/>
        <v>4.0161184421895646</v>
      </c>
      <c r="F83" s="18">
        <f t="shared" si="211"/>
        <v>5.6017778321559186</v>
      </c>
      <c r="H83" s="18">
        <f t="shared" si="212"/>
        <v>6.262517145162505</v>
      </c>
      <c r="I83" s="18">
        <f t="shared" si="213"/>
        <v>5.5822784729593344</v>
      </c>
      <c r="J83" s="18">
        <f t="shared" si="214"/>
        <v>9.2035980336202527</v>
      </c>
      <c r="L83" t="str">
        <f t="shared" ref="L83:L106" si="255">A83</f>
        <v>12 Other managers and proprietors</v>
      </c>
      <c r="M83" s="18">
        <f t="shared" si="215"/>
        <v>6.6312811919495118</v>
      </c>
      <c r="N83" s="18">
        <f t="shared" si="215"/>
        <v>-7.5658164050075749</v>
      </c>
      <c r="O83" s="18">
        <f t="shared" si="215"/>
        <v>11.143180421400011</v>
      </c>
      <c r="P83" s="18">
        <f t="shared" si="215"/>
        <v>4.4241200495509947</v>
      </c>
      <c r="Q83" s="18">
        <f t="shared" si="216"/>
        <v>5.6704202471226095</v>
      </c>
      <c r="S83" s="18">
        <f t="shared" si="217"/>
        <v>6.6174168793819987</v>
      </c>
      <c r="T83" s="18">
        <f t="shared" si="218"/>
        <v>5.5719115174676537</v>
      </c>
      <c r="U83" s="18">
        <f t="shared" si="219"/>
        <v>9.4413864148862316</v>
      </c>
      <c r="W83" t="str">
        <f t="shared" ref="W83:W106" si="256">A83</f>
        <v>12 Other managers and proprietors</v>
      </c>
      <c r="X83" s="18">
        <f t="shared" si="220"/>
        <v>4.0665962496936103</v>
      </c>
      <c r="Y83" s="18">
        <f t="shared" si="220"/>
        <v>0.31922758622895397</v>
      </c>
      <c r="Z83" s="18">
        <f t="shared" si="220"/>
        <v>6.3381559419414479</v>
      </c>
      <c r="AA83" s="18">
        <f t="shared" si="220"/>
        <v>2.6727802682830593</v>
      </c>
      <c r="AB83" s="18">
        <f t="shared" si="221"/>
        <v>3.6540890415467153</v>
      </c>
      <c r="AD83" s="18">
        <f t="shared" si="222"/>
        <v>3.8803146734643024</v>
      </c>
      <c r="AE83" s="18">
        <f t="shared" si="223"/>
        <v>4.5348695169119324</v>
      </c>
      <c r="AF83" s="18">
        <f t="shared" si="224"/>
        <v>6.8855535660219402</v>
      </c>
      <c r="AH83" t="str">
        <f t="shared" ref="AH83:AH106" si="257">L83</f>
        <v>12 Other managers and proprietors</v>
      </c>
      <c r="AI83" s="18">
        <f t="shared" si="225"/>
        <v>3.5386412286545266</v>
      </c>
      <c r="AJ83" s="18">
        <f t="shared" si="225"/>
        <v>4.9398638681861007</v>
      </c>
      <c r="AK83" s="18">
        <f t="shared" si="225"/>
        <v>4.6659104359199732</v>
      </c>
      <c r="AL83" s="18">
        <f t="shared" si="225"/>
        <v>2.2280326548737239</v>
      </c>
      <c r="AM83" s="18">
        <f t="shared" si="226"/>
        <v>3.1523615943792382</v>
      </c>
      <c r="AO83" s="18">
        <f t="shared" si="227"/>
        <v>3.034283141239924</v>
      </c>
      <c r="AP83" s="18">
        <f t="shared" si="228"/>
        <v>4.2125968159133942</v>
      </c>
      <c r="AQ83" s="18">
        <f t="shared" si="229"/>
        <v>6.0767730844729417</v>
      </c>
      <c r="AS83" t="str">
        <f t="shared" ref="AS83:AS106" si="258">W83</f>
        <v>12 Other managers and proprietors</v>
      </c>
      <c r="AT83" s="18">
        <f t="shared" si="230"/>
        <v>3.1780254462260071</v>
      </c>
      <c r="AU83" s="18">
        <f t="shared" si="230"/>
        <v>1.0843442724257413</v>
      </c>
      <c r="AV83" s="18">
        <f t="shared" si="230"/>
        <v>5.7187257660866964</v>
      </c>
      <c r="AW83" s="18">
        <f t="shared" si="230"/>
        <v>2.1662610467651389</v>
      </c>
      <c r="AX83" s="18">
        <f t="shared" si="231"/>
        <v>3.1947031402953074</v>
      </c>
      <c r="AZ83" s="18">
        <f t="shared" si="232"/>
        <v>3.3369501790730727</v>
      </c>
      <c r="BA83" s="18">
        <f t="shared" si="233"/>
        <v>4.1411631893345735</v>
      </c>
      <c r="BB83" s="18">
        <f t="shared" si="234"/>
        <v>6.2254195462307926</v>
      </c>
      <c r="BD83" t="str">
        <f t="shared" ref="BD83:BD106" si="259">AH83</f>
        <v>12 Other managers and proprietors</v>
      </c>
      <c r="BE83" s="18">
        <f t="shared" si="235"/>
        <v>1.355910370889557</v>
      </c>
      <c r="BF83" s="18">
        <f t="shared" si="235"/>
        <v>14.464692506158471</v>
      </c>
      <c r="BG83" s="18">
        <f t="shared" si="235"/>
        <v>0.75099635651607599</v>
      </c>
      <c r="BH83" s="18">
        <f t="shared" si="235"/>
        <v>1.2287252147348049</v>
      </c>
      <c r="BI83" s="18">
        <f t="shared" si="236"/>
        <v>1.8584934147151566</v>
      </c>
      <c r="BK83" s="18">
        <f t="shared" si="237"/>
        <v>1.0692310979788067</v>
      </c>
      <c r="BL83" s="18">
        <f t="shared" si="238"/>
        <v>2.7327607064520532</v>
      </c>
      <c r="BM83" s="18">
        <f t="shared" si="239"/>
        <v>3.4836614573096947</v>
      </c>
      <c r="BO83" t="str">
        <f t="shared" ref="BO83:BO106" si="260">AS83</f>
        <v>12 Other managers and proprietors</v>
      </c>
      <c r="BP83" s="18">
        <f t="shared" si="240"/>
        <v>1.5489345397886378</v>
      </c>
      <c r="BQ83" s="18">
        <f t="shared" si="240"/>
        <v>8.1220062873798682</v>
      </c>
      <c r="BR83" s="18">
        <f t="shared" si="240"/>
        <v>5.3649565619973139E-2</v>
      </c>
      <c r="BS83" s="18">
        <f t="shared" si="240"/>
        <v>-1.0481436901571661</v>
      </c>
      <c r="BT83" s="18">
        <f t="shared" si="241"/>
        <v>-0.15360496929420764</v>
      </c>
      <c r="BV83" s="18">
        <f t="shared" si="242"/>
        <v>-0.68223402049526483</v>
      </c>
      <c r="BW83" s="18">
        <f t="shared" si="243"/>
        <v>2.8567477428561361</v>
      </c>
      <c r="BX83" s="18">
        <f t="shared" si="244"/>
        <v>2.4045064570840324</v>
      </c>
      <c r="BZ83" t="str">
        <f t="shared" ref="BZ83:BZ106" si="261">BD83</f>
        <v>12 Other managers and proprietors</v>
      </c>
      <c r="CA83" s="18">
        <f t="shared" si="245"/>
        <v>0.60135804362506651</v>
      </c>
      <c r="CB83" s="18">
        <f t="shared" si="245"/>
        <v>-8.4513243471477484</v>
      </c>
      <c r="CC83" s="18">
        <f t="shared" si="245"/>
        <v>9.8475124257557667E-2</v>
      </c>
      <c r="CD83" s="18">
        <f t="shared" si="245"/>
        <v>-3.1885647882937573</v>
      </c>
      <c r="CE83" s="18">
        <f t="shared" si="246"/>
        <v>-2.5142813809784004</v>
      </c>
      <c r="CG83" s="18">
        <f t="shared" si="247"/>
        <v>-2.1050566201962106</v>
      </c>
      <c r="CH83" s="18">
        <f t="shared" si="248"/>
        <v>2.2450759129624798</v>
      </c>
      <c r="CI83" s="18">
        <f t="shared" si="249"/>
        <v>0.77025193946207438</v>
      </c>
      <c r="CK83" t="str">
        <f t="shared" ref="CK83:CK106" si="262">BO83</f>
        <v>12 Other managers and proprietors</v>
      </c>
      <c r="CL83" s="18">
        <f t="shared" si="250"/>
        <v>1.7286072523179374</v>
      </c>
      <c r="CM83" s="18">
        <f t="shared" si="250"/>
        <v>-23.313277009700386</v>
      </c>
      <c r="CN83" s="18">
        <f t="shared" si="250"/>
        <v>2.132740064367189</v>
      </c>
      <c r="CO83" s="18">
        <f t="shared" si="250"/>
        <v>-2.0203379097440632</v>
      </c>
      <c r="CP83" s="18">
        <f t="shared" si="251"/>
        <v>-2.2494905690626177</v>
      </c>
      <c r="CR83" s="18">
        <f t="shared" si="252"/>
        <v>-0.65509028863145469</v>
      </c>
      <c r="CS83" s="18">
        <f t="shared" si="253"/>
        <v>2.2521207705949342</v>
      </c>
      <c r="CT83" s="18">
        <f t="shared" si="254"/>
        <v>1.7788616938021695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5.9956800422821921</v>
      </c>
      <c r="C84" s="18">
        <f t="shared" si="210"/>
        <v>-2.0738137475235008</v>
      </c>
      <c r="D84" s="18">
        <f t="shared" si="210"/>
        <v>6.1625405284226664</v>
      </c>
      <c r="E84" s="18">
        <f t="shared" si="210"/>
        <v>2.7514612310138631</v>
      </c>
      <c r="F84" s="18">
        <f t="shared" si="211"/>
        <v>3.4938907009251841</v>
      </c>
      <c r="H84" s="18">
        <f t="shared" si="212"/>
        <v>3.8761326017267894</v>
      </c>
      <c r="I84" s="18">
        <f t="shared" si="213"/>
        <v>3.1962390052999945</v>
      </c>
      <c r="J84" s="18">
        <f t="shared" si="214"/>
        <v>5.9276128930664918</v>
      </c>
      <c r="L84" t="str">
        <f t="shared" si="255"/>
        <v>21 Science, research, engineering and technology professionals</v>
      </c>
      <c r="M84" s="18">
        <f t="shared" si="215"/>
        <v>6.9758154383441129</v>
      </c>
      <c r="N84" s="18">
        <f t="shared" si="215"/>
        <v>-1.9354279506534566</v>
      </c>
      <c r="O84" s="18">
        <f t="shared" si="215"/>
        <v>6.6701451944490397</v>
      </c>
      <c r="P84" s="18">
        <f t="shared" si="215"/>
        <v>2.8238653218998655</v>
      </c>
      <c r="Q84" s="18">
        <f t="shared" si="216"/>
        <v>3.7030701843542291</v>
      </c>
      <c r="S84" s="18">
        <f t="shared" si="217"/>
        <v>4.0902965611173014</v>
      </c>
      <c r="T84" s="18">
        <f t="shared" si="218"/>
        <v>3.4191044178897068</v>
      </c>
      <c r="U84" s="18">
        <f t="shared" si="219"/>
        <v>6.2431473112600333</v>
      </c>
      <c r="W84" t="str">
        <f t="shared" si="256"/>
        <v>21 Science, research, engineering and technology professionals</v>
      </c>
      <c r="X84" s="18">
        <f t="shared" si="220"/>
        <v>4.7441900096101053</v>
      </c>
      <c r="Y84" s="18">
        <f t="shared" si="220"/>
        <v>7.3796873792792095</v>
      </c>
      <c r="Z84" s="18">
        <f t="shared" si="220"/>
        <v>1.2510901206796321</v>
      </c>
      <c r="AA84" s="18">
        <f t="shared" si="220"/>
        <v>1.1400121654452144</v>
      </c>
      <c r="AB84" s="18">
        <f t="shared" si="221"/>
        <v>1.5539728871868386</v>
      </c>
      <c r="AD84" s="18">
        <f t="shared" si="222"/>
        <v>1.1770246040772481</v>
      </c>
      <c r="AE84" s="18">
        <f t="shared" si="223"/>
        <v>2.4668539582815674</v>
      </c>
      <c r="AF84" s="18">
        <f t="shared" si="224"/>
        <v>3.324159078218325</v>
      </c>
      <c r="AH84" t="str">
        <f t="shared" si="257"/>
        <v>21 Science, research, engineering and technology professionals</v>
      </c>
      <c r="AI84" s="18">
        <f t="shared" si="225"/>
        <v>2.8465020745161773</v>
      </c>
      <c r="AJ84" s="18">
        <f t="shared" si="225"/>
        <v>14.510053677851475</v>
      </c>
      <c r="AK84" s="18">
        <f t="shared" si="225"/>
        <v>0.72089288337588986</v>
      </c>
      <c r="AL84" s="18">
        <f t="shared" si="225"/>
        <v>1.0426658778690312</v>
      </c>
      <c r="AM84" s="18">
        <f t="shared" si="226"/>
        <v>1.7344609682342416</v>
      </c>
      <c r="AO84" s="18">
        <f t="shared" si="227"/>
        <v>0.9352941562392969</v>
      </c>
      <c r="AP84" s="18">
        <f t="shared" si="228"/>
        <v>2.3552611675705437</v>
      </c>
      <c r="AQ84" s="18">
        <f t="shared" si="229"/>
        <v>3.0431434218450182</v>
      </c>
      <c r="AS84" t="str">
        <f t="shared" si="258"/>
        <v>21 Science, research, engineering and technology professionals</v>
      </c>
      <c r="AT84" s="18">
        <f t="shared" si="230"/>
        <v>4.4836323520118793</v>
      </c>
      <c r="AU84" s="18">
        <f t="shared" si="230"/>
        <v>9.6480633455484632</v>
      </c>
      <c r="AV84" s="18">
        <f t="shared" si="230"/>
        <v>0.13214518509794271</v>
      </c>
      <c r="AW84" s="18">
        <f t="shared" si="230"/>
        <v>0.69258078888132513</v>
      </c>
      <c r="AX84" s="18">
        <f t="shared" si="231"/>
        <v>1.0538130974022009</v>
      </c>
      <c r="AZ84" s="18">
        <f t="shared" si="232"/>
        <v>0.50542125892607537</v>
      </c>
      <c r="BA84" s="18">
        <f t="shared" si="233"/>
        <v>2.133636979895992</v>
      </c>
      <c r="BB84" s="18">
        <f t="shared" si="234"/>
        <v>2.5132878691227267</v>
      </c>
      <c r="BD84" t="str">
        <f t="shared" si="259"/>
        <v>21 Science, research, engineering and technology professionals</v>
      </c>
      <c r="BE84" s="18">
        <f t="shared" si="235"/>
        <v>4.9283983657541386</v>
      </c>
      <c r="BF84" s="18">
        <f t="shared" si="235"/>
        <v>24.121178869384341</v>
      </c>
      <c r="BG84" s="18">
        <f t="shared" si="235"/>
        <v>-3.8884862945124499</v>
      </c>
      <c r="BH84" s="18">
        <f t="shared" si="235"/>
        <v>-7.0858739020185357E-2</v>
      </c>
      <c r="BI84" s="18">
        <f t="shared" si="236"/>
        <v>6.686251807135335E-2</v>
      </c>
      <c r="BK84" s="18">
        <f t="shared" si="237"/>
        <v>-1.3599593364992502</v>
      </c>
      <c r="BL84" s="18">
        <f t="shared" si="238"/>
        <v>1.4390444395567359</v>
      </c>
      <c r="BM84" s="18">
        <f t="shared" si="239"/>
        <v>0.34706391531813541</v>
      </c>
      <c r="BO84" t="str">
        <f t="shared" si="260"/>
        <v>21 Science, research, engineering and technology professionals</v>
      </c>
      <c r="BP84" s="18">
        <f t="shared" si="240"/>
        <v>2.2628300711253546</v>
      </c>
      <c r="BQ84" s="18">
        <f t="shared" si="240"/>
        <v>24.247762639355773</v>
      </c>
      <c r="BR84" s="18">
        <f t="shared" si="240"/>
        <v>-4.5077275514173287</v>
      </c>
      <c r="BS84" s="18">
        <f t="shared" si="240"/>
        <v>-2.0419507047954588</v>
      </c>
      <c r="BT84" s="18">
        <f t="shared" si="241"/>
        <v>-1.3645142828109025</v>
      </c>
      <c r="BV84" s="18">
        <f t="shared" si="242"/>
        <v>-2.8708708502408586</v>
      </c>
      <c r="BW84" s="18">
        <f t="shared" si="243"/>
        <v>1.5368701462426415</v>
      </c>
      <c r="BX84" s="18">
        <f t="shared" si="244"/>
        <v>-0.6773497044032073</v>
      </c>
      <c r="BZ84" t="str">
        <f t="shared" si="261"/>
        <v>21 Science, research, engineering and technology professionals</v>
      </c>
      <c r="CA84" s="18">
        <f t="shared" si="245"/>
        <v>1.9163413603654256</v>
      </c>
      <c r="CB84" s="18">
        <f t="shared" si="245"/>
        <v>9.6599788450079558</v>
      </c>
      <c r="CC84" s="18">
        <f t="shared" si="245"/>
        <v>-1.4434983860812101</v>
      </c>
      <c r="CD84" s="18">
        <f t="shared" si="245"/>
        <v>-2.6631840926417683</v>
      </c>
      <c r="CE84" s="18">
        <f t="shared" si="246"/>
        <v>-1.5529131857136447</v>
      </c>
      <c r="CG84" s="18">
        <f t="shared" si="247"/>
        <v>-2.2583086174394307</v>
      </c>
      <c r="CH84" s="18">
        <f t="shared" si="248"/>
        <v>1.4290709265626589</v>
      </c>
      <c r="CI84" s="18">
        <f t="shared" si="249"/>
        <v>-0.36173899151901168</v>
      </c>
      <c r="CK84" t="str">
        <f t="shared" si="262"/>
        <v>21 Science, research, engineering and technology professionals</v>
      </c>
      <c r="CL84" s="18">
        <f t="shared" si="250"/>
        <v>9.8900227838976775</v>
      </c>
      <c r="CM84" s="18">
        <f t="shared" si="250"/>
        <v>-6.3214735645378379</v>
      </c>
      <c r="CN84" s="18">
        <f t="shared" si="250"/>
        <v>1.1082394483632463</v>
      </c>
      <c r="CO84" s="18">
        <f t="shared" si="250"/>
        <v>-2.630651024420394</v>
      </c>
      <c r="CP84" s="18">
        <f t="shared" si="251"/>
        <v>-1.7150059020210606</v>
      </c>
      <c r="CR84" s="18">
        <f t="shared" si="252"/>
        <v>-1.3999745728506707</v>
      </c>
      <c r="CS84" s="18">
        <f t="shared" si="253"/>
        <v>1.8399870655747774</v>
      </c>
      <c r="CT84" s="18">
        <f t="shared" si="254"/>
        <v>0.78191273053067611</v>
      </c>
    </row>
    <row r="85" spans="1:98" x14ac:dyDescent="0.2">
      <c r="A85" t="str">
        <f t="shared" si="209"/>
        <v>22 Health professionals</v>
      </c>
      <c r="B85" s="18">
        <f t="shared" si="210"/>
        <v>5.2881081295063304</v>
      </c>
      <c r="C85" s="18">
        <f t="shared" si="210"/>
        <v>-4.0347507324757004</v>
      </c>
      <c r="D85" s="18">
        <f t="shared" si="210"/>
        <v>7.3006762257315172</v>
      </c>
      <c r="E85" s="18">
        <f t="shared" si="210"/>
        <v>3.3355734711957297</v>
      </c>
      <c r="F85" s="18">
        <f t="shared" si="211"/>
        <v>4.0762299279311964</v>
      </c>
      <c r="H85" s="18">
        <f t="shared" si="212"/>
        <v>4.6407207400005257</v>
      </c>
      <c r="I85" s="18">
        <f t="shared" si="213"/>
        <v>4.0431095723219679</v>
      </c>
      <c r="J85" s="18">
        <f t="shared" si="214"/>
        <v>7.0717610567357481</v>
      </c>
      <c r="L85" t="str">
        <f t="shared" si="255"/>
        <v>22 Health professionals</v>
      </c>
      <c r="M85" s="18">
        <f t="shared" si="215"/>
        <v>6.9172912959913457</v>
      </c>
      <c r="N85" s="18">
        <f t="shared" si="215"/>
        <v>-5.5633433273877149</v>
      </c>
      <c r="O85" s="18">
        <f t="shared" si="215"/>
        <v>6.9144558500296327</v>
      </c>
      <c r="P85" s="18">
        <f t="shared" si="215"/>
        <v>3.2094859329526049</v>
      </c>
      <c r="Q85" s="18">
        <f t="shared" si="216"/>
        <v>3.7755231447357707</v>
      </c>
      <c r="S85" s="18">
        <f t="shared" si="217"/>
        <v>4.4299860326239671</v>
      </c>
      <c r="T85" s="18">
        <f t="shared" si="218"/>
        <v>4.139134464393468</v>
      </c>
      <c r="U85" s="18">
        <f t="shared" si="219"/>
        <v>6.9852923851856819</v>
      </c>
      <c r="W85" t="str">
        <f t="shared" si="256"/>
        <v>22 Health professionals</v>
      </c>
      <c r="X85" s="18">
        <f t="shared" si="220"/>
        <v>3.4433497511398903</v>
      </c>
      <c r="Y85" s="18">
        <f t="shared" si="220"/>
        <v>1.546661900434354</v>
      </c>
      <c r="Z85" s="18">
        <f t="shared" si="220"/>
        <v>2.320789480574259</v>
      </c>
      <c r="AA85" s="18">
        <f t="shared" si="220"/>
        <v>1.0040088484370102</v>
      </c>
      <c r="AB85" s="18">
        <f t="shared" si="221"/>
        <v>1.4476400282592339</v>
      </c>
      <c r="AD85" s="18">
        <f t="shared" si="222"/>
        <v>1.441042004395654</v>
      </c>
      <c r="AE85" s="18">
        <f t="shared" si="223"/>
        <v>3.4129851647774823</v>
      </c>
      <c r="AF85" s="18">
        <f t="shared" si="224"/>
        <v>4.3488919759568256</v>
      </c>
      <c r="AH85" t="str">
        <f t="shared" si="257"/>
        <v>22 Health professionals</v>
      </c>
      <c r="AI85" s="18">
        <f t="shared" si="225"/>
        <v>-6.6398433767892673</v>
      </c>
      <c r="AJ85" s="18">
        <f t="shared" si="225"/>
        <v>-9.1027686759179378</v>
      </c>
      <c r="AK85" s="18">
        <f t="shared" si="225"/>
        <v>-9.8555997762456045</v>
      </c>
      <c r="AL85" s="18">
        <f t="shared" si="225"/>
        <v>-9.5852339407815119</v>
      </c>
      <c r="AM85" s="18">
        <f t="shared" si="226"/>
        <v>-9.6397594815728187</v>
      </c>
      <c r="AO85" s="18">
        <f t="shared" si="227"/>
        <v>-9.6754458655388671</v>
      </c>
      <c r="AP85" s="18">
        <f t="shared" si="228"/>
        <v>1.1809053999020103</v>
      </c>
      <c r="AQ85" s="18">
        <f t="shared" si="229"/>
        <v>-5.7727909915631699</v>
      </c>
      <c r="AS85" t="str">
        <f t="shared" si="258"/>
        <v>22 Health professionals</v>
      </c>
      <c r="AT85" s="18">
        <f t="shared" si="230"/>
        <v>4.4955313122557961</v>
      </c>
      <c r="AU85" s="18">
        <f t="shared" si="230"/>
        <v>11.176266999032602</v>
      </c>
      <c r="AV85" s="18">
        <f t="shared" si="230"/>
        <v>1.6827143189607652</v>
      </c>
      <c r="AW85" s="18">
        <f t="shared" si="230"/>
        <v>1.44725232322791</v>
      </c>
      <c r="AX85" s="18">
        <f t="shared" si="231"/>
        <v>2.1035081831942914</v>
      </c>
      <c r="AZ85" s="18">
        <f t="shared" si="232"/>
        <v>1.5256790095325323</v>
      </c>
      <c r="BA85" s="18">
        <f t="shared" si="233"/>
        <v>3.0714756390096243</v>
      </c>
      <c r="BB85" s="18">
        <f t="shared" si="234"/>
        <v>4.1081780858768457</v>
      </c>
      <c r="BD85" t="str">
        <f t="shared" si="259"/>
        <v>22 Health professionals</v>
      </c>
      <c r="BE85" s="18">
        <f t="shared" si="235"/>
        <v>5.167112060157697</v>
      </c>
      <c r="BF85" s="18">
        <f t="shared" si="235"/>
        <v>19.884348449674505</v>
      </c>
      <c r="BG85" s="18">
        <f t="shared" si="235"/>
        <v>0.87715089442275129</v>
      </c>
      <c r="BH85" s="18">
        <f t="shared" si="235"/>
        <v>1.8047689970370762</v>
      </c>
      <c r="BI85" s="18">
        <f t="shared" si="236"/>
        <v>2.556451264585724</v>
      </c>
      <c r="BK85" s="18">
        <f t="shared" si="237"/>
        <v>1.4946190452831187</v>
      </c>
      <c r="BL85" s="18">
        <f t="shared" si="238"/>
        <v>3.1878072420498116</v>
      </c>
      <c r="BM85" s="18">
        <f t="shared" si="239"/>
        <v>4.1878707286822525</v>
      </c>
      <c r="BO85" t="str">
        <f t="shared" si="260"/>
        <v>22 Health professionals</v>
      </c>
      <c r="BP85" s="18">
        <f t="shared" si="240"/>
        <v>3.9228159772426219</v>
      </c>
      <c r="BQ85" s="18">
        <f t="shared" si="240"/>
        <v>20.396504814189441</v>
      </c>
      <c r="BR85" s="18">
        <f t="shared" si="240"/>
        <v>-3.7783639896281751</v>
      </c>
      <c r="BS85" s="18">
        <f t="shared" si="240"/>
        <v>-2.6690217041936415</v>
      </c>
      <c r="BT85" s="18">
        <f t="shared" si="241"/>
        <v>-1.7193482044429831</v>
      </c>
      <c r="BV85" s="18">
        <f t="shared" si="242"/>
        <v>-3.0402163043797059</v>
      </c>
      <c r="BW85" s="18">
        <f t="shared" si="243"/>
        <v>2.1192005222478327</v>
      </c>
      <c r="BX85" s="18">
        <f t="shared" si="244"/>
        <v>-6.8092627914073667E-3</v>
      </c>
      <c r="BZ85" t="str">
        <f t="shared" si="261"/>
        <v>22 Health professionals</v>
      </c>
      <c r="CA85" s="18">
        <f t="shared" si="245"/>
        <v>4.895818481520875</v>
      </c>
      <c r="CB85" s="18">
        <f t="shared" si="245"/>
        <v>-11.893081358681744</v>
      </c>
      <c r="CC85" s="18">
        <f t="shared" si="245"/>
        <v>-3.8754069418184822</v>
      </c>
      <c r="CD85" s="18">
        <f t="shared" si="245"/>
        <v>-6.0408463769017988</v>
      </c>
      <c r="CE85" s="18">
        <f t="shared" si="246"/>
        <v>-5.749026091304188</v>
      </c>
      <c r="CG85" s="18">
        <f t="shared" si="247"/>
        <v>-5.3245084207772297</v>
      </c>
      <c r="CH85" s="18">
        <f t="shared" si="248"/>
        <v>1.6389029364590968</v>
      </c>
      <c r="CI85" s="18">
        <f t="shared" si="249"/>
        <v>-2.2002195130745528</v>
      </c>
      <c r="CK85" t="str">
        <f t="shared" si="262"/>
        <v>22 Health professionals</v>
      </c>
      <c r="CL85" s="18">
        <f t="shared" si="250"/>
        <v>10.600843993265707</v>
      </c>
      <c r="CM85" s="18">
        <f t="shared" si="250"/>
        <v>-0.24941292819695704</v>
      </c>
      <c r="CN85" s="18">
        <f t="shared" si="250"/>
        <v>0.99204060474908928</v>
      </c>
      <c r="CO85" s="18">
        <f t="shared" si="250"/>
        <v>-1.9761203080919221</v>
      </c>
      <c r="CP85" s="18">
        <f t="shared" si="251"/>
        <v>-0.95002288539633994</v>
      </c>
      <c r="CR85" s="18">
        <f t="shared" si="252"/>
        <v>-0.99655486990198883</v>
      </c>
      <c r="CS85" s="18">
        <f t="shared" si="253"/>
        <v>2.2278377662833915</v>
      </c>
      <c r="CT85" s="18">
        <f t="shared" si="254"/>
        <v>1.5105447414184958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2.8358005310805456</v>
      </c>
      <c r="C86" s="18">
        <f t="shared" si="210"/>
        <v>-1.8635874081576853</v>
      </c>
      <c r="D86" s="18">
        <f t="shared" si="210"/>
        <v>3.7246417412109656</v>
      </c>
      <c r="E86" s="18">
        <f t="shared" si="210"/>
        <v>1.824808939381084</v>
      </c>
      <c r="F86" s="18">
        <f t="shared" si="211"/>
        <v>2.1788465647375244</v>
      </c>
      <c r="H86" s="18">
        <f t="shared" si="212"/>
        <v>2.4541883293588862</v>
      </c>
      <c r="I86" s="18">
        <f t="shared" si="213"/>
        <v>3.4135238209571206</v>
      </c>
      <c r="J86" s="18">
        <f t="shared" si="214"/>
        <v>5.0475446391404333</v>
      </c>
      <c r="L86" t="str">
        <f t="shared" si="255"/>
        <v>23 Teaching and other educational professionals</v>
      </c>
      <c r="M86" s="18">
        <f t="shared" si="215"/>
        <v>4.0321730810207956</v>
      </c>
      <c r="N86" s="18">
        <f t="shared" si="215"/>
        <v>0.51292415203780806</v>
      </c>
      <c r="O86" s="18">
        <f t="shared" si="215"/>
        <v>3.764837287059053</v>
      </c>
      <c r="P86" s="18">
        <f t="shared" si="215"/>
        <v>1.9566826261716352</v>
      </c>
      <c r="Q86" s="18">
        <f t="shared" si="216"/>
        <v>2.4269804494461145</v>
      </c>
      <c r="S86" s="18">
        <f t="shared" si="217"/>
        <v>2.5558725646620539</v>
      </c>
      <c r="T86" s="18">
        <f t="shared" si="218"/>
        <v>3.5405099304541388</v>
      </c>
      <c r="U86" s="18">
        <f t="shared" si="219"/>
        <v>5.2205371256038413</v>
      </c>
      <c r="W86" t="str">
        <f t="shared" si="256"/>
        <v>23 Teaching and other educational professionals</v>
      </c>
      <c r="X86" s="18">
        <f t="shared" si="220"/>
        <v>-2.8258091133524954</v>
      </c>
      <c r="Y86" s="18">
        <f t="shared" si="220"/>
        <v>9.0275716256315022</v>
      </c>
      <c r="Z86" s="18">
        <f t="shared" si="220"/>
        <v>-4.0268293328380782</v>
      </c>
      <c r="AA86" s="18">
        <f t="shared" si="220"/>
        <v>-2.6141037563041092</v>
      </c>
      <c r="AB86" s="18">
        <f t="shared" si="221"/>
        <v>-2.3712142200200015</v>
      </c>
      <c r="AD86" s="18">
        <f t="shared" si="222"/>
        <v>-3.0873078859330438</v>
      </c>
      <c r="AE86" s="18">
        <f t="shared" si="223"/>
        <v>2.2585798386962397</v>
      </c>
      <c r="AF86" s="18">
        <f t="shared" si="224"/>
        <v>0.14988622887563974</v>
      </c>
      <c r="AH86" t="str">
        <f t="shared" si="257"/>
        <v>23 Teaching and other educational professionals</v>
      </c>
      <c r="AI86" s="18">
        <f t="shared" si="225"/>
        <v>-14.443955136119646</v>
      </c>
      <c r="AJ86" s="18">
        <f t="shared" si="225"/>
        <v>-9.5984225157128567</v>
      </c>
      <c r="AK86" s="18">
        <f t="shared" si="225"/>
        <v>-10.408314147762532</v>
      </c>
      <c r="AL86" s="18">
        <f t="shared" si="225"/>
        <v>-0.92824636966296614</v>
      </c>
      <c r="AM86" s="18">
        <f t="shared" si="226"/>
        <v>-4.541783481669337</v>
      </c>
      <c r="AO86" s="18">
        <f t="shared" si="227"/>
        <v>-4.1947879416822653</v>
      </c>
      <c r="AP86" s="18">
        <f t="shared" si="228"/>
        <v>1.0194106150955173</v>
      </c>
      <c r="AQ86" s="18">
        <f t="shared" si="229"/>
        <v>-2.4420898961941884</v>
      </c>
      <c r="AS86" t="str">
        <f t="shared" si="258"/>
        <v>23 Teaching and other educational professionals</v>
      </c>
      <c r="AT86" s="18">
        <f t="shared" si="230"/>
        <v>-0.9486677253245368</v>
      </c>
      <c r="AU86" s="18">
        <f t="shared" si="230"/>
        <v>6.2361452605405709</v>
      </c>
      <c r="AV86" s="18">
        <f t="shared" si="230"/>
        <v>-4.2675140450569637</v>
      </c>
      <c r="AW86" s="18">
        <f t="shared" si="230"/>
        <v>-1.3411438200906955</v>
      </c>
      <c r="AX86" s="18">
        <f t="shared" si="231"/>
        <v>-1.8120688795555728</v>
      </c>
      <c r="AZ86" s="18">
        <f t="shared" si="232"/>
        <v>-2.3264072077346931</v>
      </c>
      <c r="BA86" s="18">
        <f t="shared" si="233"/>
        <v>2.0219473414336164</v>
      </c>
      <c r="BB86" s="18">
        <f t="shared" si="234"/>
        <v>0.34320880742841897</v>
      </c>
      <c r="BD86" t="str">
        <f t="shared" si="259"/>
        <v>23 Teaching and other educational professionals</v>
      </c>
      <c r="BE86" s="18">
        <f t="shared" si="235"/>
        <v>0.34432165096875966</v>
      </c>
      <c r="BF86" s="18">
        <f t="shared" si="235"/>
        <v>29.196869516803314</v>
      </c>
      <c r="BG86" s="18">
        <f t="shared" si="235"/>
        <v>-3.484575324755379</v>
      </c>
      <c r="BH86" s="18">
        <f t="shared" si="235"/>
        <v>1.1573990306660509</v>
      </c>
      <c r="BI86" s="18">
        <f t="shared" si="236"/>
        <v>1.2192838259247329</v>
      </c>
      <c r="BK86" s="18">
        <f t="shared" si="237"/>
        <v>-0.41421645186601186</v>
      </c>
      <c r="BL86" s="18">
        <f t="shared" si="238"/>
        <v>2.0613543336508666</v>
      </c>
      <c r="BM86" s="18">
        <f t="shared" si="239"/>
        <v>1.7524689402645732</v>
      </c>
      <c r="BO86" t="str">
        <f t="shared" si="260"/>
        <v>23 Teaching and other educational professionals</v>
      </c>
      <c r="BP86" s="18">
        <f t="shared" si="240"/>
        <v>-0.12904790441738978</v>
      </c>
      <c r="BQ86" s="18">
        <f t="shared" si="240"/>
        <v>25.934553713895969</v>
      </c>
      <c r="BR86" s="18">
        <f t="shared" si="240"/>
        <v>-6.4212101117992137</v>
      </c>
      <c r="BS86" s="18">
        <f t="shared" si="240"/>
        <v>-2.6154717056172894</v>
      </c>
      <c r="BT86" s="18">
        <f t="shared" si="241"/>
        <v>-2.2631742546677658</v>
      </c>
      <c r="BV86" s="18">
        <f t="shared" si="242"/>
        <v>-3.9009447218096405</v>
      </c>
      <c r="BW86" s="18">
        <f t="shared" si="243"/>
        <v>1.9603548931818482</v>
      </c>
      <c r="BX86" s="18">
        <f t="shared" si="244"/>
        <v>-0.78444173811437201</v>
      </c>
      <c r="BZ86" t="str">
        <f t="shared" si="261"/>
        <v>23 Teaching and other educational professionals</v>
      </c>
      <c r="CA86" s="18">
        <f t="shared" si="245"/>
        <v>1.0604917236014311</v>
      </c>
      <c r="CB86" s="18">
        <f t="shared" si="245"/>
        <v>2.9069893388482315</v>
      </c>
      <c r="CC86" s="18">
        <f t="shared" si="245"/>
        <v>-4.8979576033679972</v>
      </c>
      <c r="CD86" s="18">
        <f t="shared" si="245"/>
        <v>-4.4874383424861382</v>
      </c>
      <c r="CE86" s="18">
        <f t="shared" si="246"/>
        <v>-4.1703418504516527</v>
      </c>
      <c r="CG86" s="18">
        <f t="shared" si="247"/>
        <v>-4.6244746143354609</v>
      </c>
      <c r="CH86" s="18">
        <f t="shared" si="248"/>
        <v>1.6278254037698225</v>
      </c>
      <c r="CI86" s="18">
        <f t="shared" si="249"/>
        <v>-1.7649320233469878</v>
      </c>
      <c r="CK86" t="str">
        <f t="shared" si="262"/>
        <v>23 Teaching and other educational professionals</v>
      </c>
      <c r="CL86" s="18">
        <f t="shared" si="250"/>
        <v>7.3686122432586654</v>
      </c>
      <c r="CM86" s="18">
        <f t="shared" si="250"/>
        <v>6.8479447779571823</v>
      </c>
      <c r="CN86" s="18">
        <f t="shared" si="250"/>
        <v>-2.3111776534405548</v>
      </c>
      <c r="CO86" s="18">
        <f t="shared" si="250"/>
        <v>-2.8602650228125803</v>
      </c>
      <c r="CP86" s="18">
        <f t="shared" si="251"/>
        <v>-2.1079371418560644</v>
      </c>
      <c r="CR86" s="18">
        <f t="shared" si="252"/>
        <v>-2.6775796813090724</v>
      </c>
      <c r="CS86" s="18">
        <f t="shared" si="253"/>
        <v>1.9929490023669727</v>
      </c>
      <c r="CT86" s="18">
        <f t="shared" si="254"/>
        <v>6.6642366751290538E-2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8.3335214393522872</v>
      </c>
      <c r="C87" s="18">
        <f t="shared" si="210"/>
        <v>-0.18067709417072253</v>
      </c>
      <c r="D87" s="18">
        <f t="shared" si="210"/>
        <v>7.974979110084246</v>
      </c>
      <c r="E87" s="18">
        <f t="shared" si="210"/>
        <v>3.2577273758837455</v>
      </c>
      <c r="F87" s="18">
        <f t="shared" si="211"/>
        <v>4.4878980973665161</v>
      </c>
      <c r="H87" s="18">
        <f t="shared" si="212"/>
        <v>4.8067895350247802</v>
      </c>
      <c r="I87" s="18">
        <f t="shared" si="213"/>
        <v>4.2464731597316563</v>
      </c>
      <c r="J87" s="18">
        <f t="shared" si="214"/>
        <v>7.3271679285819902</v>
      </c>
      <c r="L87" t="str">
        <f t="shared" si="255"/>
        <v>24 Business, media and public service professionals</v>
      </c>
      <c r="M87" s="18">
        <f t="shared" si="215"/>
        <v>8.6376852111533999</v>
      </c>
      <c r="N87" s="18">
        <f t="shared" si="215"/>
        <v>2.0207905029887785</v>
      </c>
      <c r="O87" s="18">
        <f t="shared" si="215"/>
        <v>6.9335555296983431</v>
      </c>
      <c r="P87" s="18">
        <f t="shared" si="215"/>
        <v>3.0312912062925523</v>
      </c>
      <c r="Q87" s="18">
        <f t="shared" si="216"/>
        <v>4.1710122068459032</v>
      </c>
      <c r="S87" s="18">
        <f t="shared" si="217"/>
        <v>4.3159611939977083</v>
      </c>
      <c r="T87" s="18">
        <f t="shared" si="218"/>
        <v>4.0617625574929539</v>
      </c>
      <c r="U87" s="18">
        <f t="shared" si="219"/>
        <v>6.8506758663372747</v>
      </c>
      <c r="W87" t="str">
        <f t="shared" si="256"/>
        <v>24 Business, media and public service professionals</v>
      </c>
      <c r="X87" s="18">
        <f t="shared" si="220"/>
        <v>5.5728414978463148</v>
      </c>
      <c r="Y87" s="18">
        <f t="shared" si="220"/>
        <v>13.965360308639085</v>
      </c>
      <c r="Z87" s="18">
        <f t="shared" si="220"/>
        <v>2.3163987047788659</v>
      </c>
      <c r="AA87" s="18">
        <f t="shared" si="220"/>
        <v>1.311538433129944</v>
      </c>
      <c r="AB87" s="18">
        <f t="shared" si="221"/>
        <v>2.3747872861628272</v>
      </c>
      <c r="AD87" s="18">
        <f t="shared" si="222"/>
        <v>1.6453905053189333</v>
      </c>
      <c r="AE87" s="18">
        <f t="shared" si="223"/>
        <v>3.2234699798946442</v>
      </c>
      <c r="AF87" s="18">
        <f t="shared" si="224"/>
        <v>4.3234475578861176</v>
      </c>
      <c r="AH87" t="str">
        <f t="shared" si="257"/>
        <v>24 Business, media and public service professionals</v>
      </c>
      <c r="AI87" s="18">
        <f t="shared" si="225"/>
        <v>-0.6476860234153059</v>
      </c>
      <c r="AJ87" s="18">
        <f t="shared" si="225"/>
        <v>13.032202911200152</v>
      </c>
      <c r="AK87" s="18">
        <f t="shared" si="225"/>
        <v>-0.92083784227697807</v>
      </c>
      <c r="AL87" s="18">
        <f t="shared" si="225"/>
        <v>0.62758416618147184</v>
      </c>
      <c r="AM87" s="18">
        <f t="shared" si="226"/>
        <v>0.87133478385834628</v>
      </c>
      <c r="AO87" s="18">
        <f t="shared" si="227"/>
        <v>0.10877323282636464</v>
      </c>
      <c r="AP87" s="18">
        <f t="shared" si="228"/>
        <v>2.0924172978857181</v>
      </c>
      <c r="AQ87" s="18">
        <f t="shared" si="229"/>
        <v>2.1739801919532953</v>
      </c>
      <c r="AS87" t="str">
        <f t="shared" si="258"/>
        <v>24 Business, media and public service professionals</v>
      </c>
      <c r="AT87" s="18">
        <f t="shared" si="230"/>
        <v>4.6619760445946623</v>
      </c>
      <c r="AU87" s="18">
        <f t="shared" si="230"/>
        <v>14.544685012742175</v>
      </c>
      <c r="AV87" s="18">
        <f t="shared" si="230"/>
        <v>1.8729208025727972</v>
      </c>
      <c r="AW87" s="18">
        <f t="shared" si="230"/>
        <v>1.3577819963170645</v>
      </c>
      <c r="AX87" s="18">
        <f t="shared" si="231"/>
        <v>2.2974910292947515</v>
      </c>
      <c r="AZ87" s="18">
        <f t="shared" si="232"/>
        <v>1.5292048468551922</v>
      </c>
      <c r="BA87" s="18">
        <f t="shared" si="233"/>
        <v>2.9812614444203023</v>
      </c>
      <c r="BB87" s="18">
        <f t="shared" si="234"/>
        <v>4.0323324134082794</v>
      </c>
      <c r="BD87" t="str">
        <f t="shared" si="259"/>
        <v>24 Business, media and public service professionals</v>
      </c>
      <c r="BE87" s="18">
        <f t="shared" si="235"/>
        <v>5.7436393614439085</v>
      </c>
      <c r="BF87" s="18">
        <f t="shared" si="235"/>
        <v>28.438706871327589</v>
      </c>
      <c r="BG87" s="18">
        <f t="shared" si="235"/>
        <v>-0.91342935513064605</v>
      </c>
      <c r="BH87" s="18">
        <f t="shared" si="235"/>
        <v>1.024940532306351</v>
      </c>
      <c r="BI87" s="18">
        <f t="shared" si="236"/>
        <v>1.9332794495330985</v>
      </c>
      <c r="BK87" s="18">
        <f t="shared" si="237"/>
        <v>0.3746402173190333</v>
      </c>
      <c r="BL87" s="18">
        <f t="shared" si="238"/>
        <v>2.2629135252299593</v>
      </c>
      <c r="BM87" s="18">
        <f t="shared" si="239"/>
        <v>2.5388215132558178</v>
      </c>
      <c r="BO87" t="str">
        <f t="shared" si="260"/>
        <v>24 Business, media and public service professionals</v>
      </c>
      <c r="BP87" s="18">
        <f t="shared" si="240"/>
        <v>2.5414808354757401</v>
      </c>
      <c r="BQ87" s="18">
        <f t="shared" si="240"/>
        <v>29.75533431867261</v>
      </c>
      <c r="BR87" s="18">
        <f t="shared" si="240"/>
        <v>-3.9762486124528262</v>
      </c>
      <c r="BS87" s="18">
        <f t="shared" si="240"/>
        <v>-2.3443718929025303</v>
      </c>
      <c r="BT87" s="18">
        <f t="shared" si="241"/>
        <v>-1.1163568131538404</v>
      </c>
      <c r="BV87" s="18">
        <f t="shared" si="242"/>
        <v>-2.8913891916826362</v>
      </c>
      <c r="BW87" s="18">
        <f t="shared" si="243"/>
        <v>1.813183057432588</v>
      </c>
      <c r="BX87" s="18">
        <f t="shared" si="244"/>
        <v>-0.31809126398301135</v>
      </c>
      <c r="BZ87" t="str">
        <f t="shared" si="261"/>
        <v>24 Business, media and public service professionals</v>
      </c>
      <c r="CA87" s="18">
        <f t="shared" si="245"/>
        <v>3.9743156993508277</v>
      </c>
      <c r="CB87" s="18">
        <f t="shared" si="245"/>
        <v>9.5680768383509029</v>
      </c>
      <c r="CC87" s="18">
        <f t="shared" si="245"/>
        <v>-1.874167706615093</v>
      </c>
      <c r="CD87" s="18">
        <f t="shared" si="245"/>
        <v>-3.9407503691135326</v>
      </c>
      <c r="CE87" s="18">
        <f t="shared" si="246"/>
        <v>-2.5011385988162549</v>
      </c>
      <c r="CG87" s="18">
        <f t="shared" si="247"/>
        <v>-3.2567712376662228</v>
      </c>
      <c r="CH87" s="18">
        <f t="shared" si="248"/>
        <v>1.737861100315552</v>
      </c>
      <c r="CI87" s="18">
        <f t="shared" si="249"/>
        <v>-0.67442214069792783</v>
      </c>
      <c r="CK87" t="str">
        <f t="shared" si="262"/>
        <v>24 Business, media and public service professionals</v>
      </c>
      <c r="CL87" s="18">
        <f t="shared" si="250"/>
        <v>8.3767786541176115</v>
      </c>
      <c r="CM87" s="18">
        <f t="shared" si="250"/>
        <v>-5.4525842657074719</v>
      </c>
      <c r="CN87" s="18">
        <f t="shared" si="250"/>
        <v>-1.9421469422384652</v>
      </c>
      <c r="CO87" s="18">
        <f t="shared" si="250"/>
        <v>-3.4819605518374597</v>
      </c>
      <c r="CP87" s="18">
        <f t="shared" si="251"/>
        <v>-3.1283593828708156</v>
      </c>
      <c r="CR87" s="18">
        <f t="shared" si="252"/>
        <v>-2.9713949248034166</v>
      </c>
      <c r="CS87" s="18">
        <f t="shared" si="253"/>
        <v>1.8432605827881643</v>
      </c>
      <c r="CT87" s="18">
        <f t="shared" si="254"/>
        <v>-0.33273376378620823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8.8521353606301201</v>
      </c>
      <c r="C88" s="18">
        <f t="shared" si="210"/>
        <v>-1.3486255827936278</v>
      </c>
      <c r="D88" s="18">
        <f t="shared" si="210"/>
        <v>5.4419052562697745</v>
      </c>
      <c r="E88" s="18">
        <f t="shared" si="210"/>
        <v>4.1473357507403552</v>
      </c>
      <c r="F88" s="18">
        <f t="shared" si="211"/>
        <v>4.1965136650629953</v>
      </c>
      <c r="H88" s="18">
        <f t="shared" si="212"/>
        <v>4.5770831955935565</v>
      </c>
      <c r="I88" s="18">
        <f t="shared" si="213"/>
        <v>3.8412078679121997</v>
      </c>
      <c r="J88" s="18">
        <f t="shared" si="214"/>
        <v>6.890395666863447</v>
      </c>
      <c r="L88" t="str">
        <f t="shared" si="255"/>
        <v>31 Science, engineering and technology associate professionals</v>
      </c>
      <c r="M88" s="18">
        <f t="shared" si="215"/>
        <v>6.5955636100680115</v>
      </c>
      <c r="N88" s="18">
        <f t="shared" si="215"/>
        <v>-0.22607838866613994</v>
      </c>
      <c r="O88" s="18">
        <f t="shared" si="215"/>
        <v>3.7105911689634619</v>
      </c>
      <c r="P88" s="18">
        <f t="shared" si="215"/>
        <v>2.940620098546054</v>
      </c>
      <c r="Q88" s="18">
        <f t="shared" si="216"/>
        <v>2.9793211301879508</v>
      </c>
      <c r="S88" s="18">
        <f t="shared" si="217"/>
        <v>3.1966398570034471</v>
      </c>
      <c r="T88" s="18">
        <f t="shared" si="218"/>
        <v>3.3243573297578433</v>
      </c>
      <c r="U88" s="18">
        <f t="shared" si="219"/>
        <v>5.5123157777568599</v>
      </c>
      <c r="W88" t="str">
        <f t="shared" si="256"/>
        <v>31 Science, engineering and technology associate professionals</v>
      </c>
      <c r="X88" s="18">
        <f t="shared" si="220"/>
        <v>6.8053823457371099</v>
      </c>
      <c r="Y88" s="18">
        <f t="shared" si="220"/>
        <v>7.3123643865723897</v>
      </c>
      <c r="Z88" s="18">
        <f t="shared" si="220"/>
        <v>-0.94398510015273329</v>
      </c>
      <c r="AA88" s="18">
        <f t="shared" si="220"/>
        <v>1.350870406993665</v>
      </c>
      <c r="AB88" s="18">
        <f t="shared" si="221"/>
        <v>0.98818180633484243</v>
      </c>
      <c r="AD88" s="18">
        <f t="shared" si="222"/>
        <v>0.58007130945001428</v>
      </c>
      <c r="AE88" s="18">
        <f t="shared" si="223"/>
        <v>2.5461291590617829</v>
      </c>
      <c r="AF88" s="18">
        <f t="shared" si="224"/>
        <v>2.9592180305316296</v>
      </c>
      <c r="AH88" t="str">
        <f t="shared" si="257"/>
        <v>31 Science, engineering and technology associate professionals</v>
      </c>
      <c r="AI88" s="18">
        <f t="shared" si="225"/>
        <v>6.3410602397604654</v>
      </c>
      <c r="AJ88" s="18">
        <f t="shared" si="225"/>
        <v>9.9013581753317546</v>
      </c>
      <c r="AK88" s="18">
        <f t="shared" si="225"/>
        <v>0.85177046237563392</v>
      </c>
      <c r="AL88" s="18">
        <f t="shared" si="225"/>
        <v>2.9216148923030927</v>
      </c>
      <c r="AM88" s="18">
        <f t="shared" si="226"/>
        <v>2.6905342392658405</v>
      </c>
      <c r="AO88" s="18">
        <f t="shared" si="227"/>
        <v>2.2269892150774906</v>
      </c>
      <c r="AP88" s="18">
        <f t="shared" si="228"/>
        <v>2.9523496655731174</v>
      </c>
      <c r="AQ88" s="18">
        <f t="shared" si="229"/>
        <v>4.5122642171075533</v>
      </c>
      <c r="AS88" t="str">
        <f t="shared" si="258"/>
        <v>31 Science, engineering and technology associate professionals</v>
      </c>
      <c r="AT88" s="18">
        <f t="shared" si="230"/>
        <v>4.481366410311205</v>
      </c>
      <c r="AU88" s="18">
        <f t="shared" si="230"/>
        <v>7.3876908777484651</v>
      </c>
      <c r="AV88" s="18">
        <f t="shared" si="230"/>
        <v>-3.0439619608286117</v>
      </c>
      <c r="AW88" s="18">
        <f t="shared" si="230"/>
        <v>0.65157023574720085</v>
      </c>
      <c r="AX88" s="18">
        <f t="shared" si="231"/>
        <v>-0.11456921200224679</v>
      </c>
      <c r="AZ88" s="18">
        <f t="shared" si="232"/>
        <v>-0.59566525298596629</v>
      </c>
      <c r="BA88" s="18">
        <f t="shared" si="233"/>
        <v>1.9840788726252612</v>
      </c>
      <c r="BB88" s="18">
        <f t="shared" si="234"/>
        <v>1.5365486350542801</v>
      </c>
      <c r="BD88" t="str">
        <f t="shared" si="259"/>
        <v>31 Science, engineering and technology associate professionals</v>
      </c>
      <c r="BE88" s="18">
        <f t="shared" si="235"/>
        <v>2.9945370100826985</v>
      </c>
      <c r="BF88" s="18">
        <f t="shared" si="235"/>
        <v>24.303026390387306</v>
      </c>
      <c r="BG88" s="18">
        <f t="shared" si="235"/>
        <v>-6.8904299479304427</v>
      </c>
      <c r="BH88" s="18">
        <f t="shared" si="235"/>
        <v>-1.1346596623306171</v>
      </c>
      <c r="BI88" s="18">
        <f t="shared" si="236"/>
        <v>-1.5720652066828933</v>
      </c>
      <c r="BK88" s="18">
        <f t="shared" si="237"/>
        <v>-3.0917351500437507</v>
      </c>
      <c r="BL88" s="18">
        <f t="shared" si="238"/>
        <v>1.4754576188197754</v>
      </c>
      <c r="BM88" s="18">
        <f t="shared" si="239"/>
        <v>-0.92387126517324836</v>
      </c>
      <c r="BO88" t="str">
        <f t="shared" si="260"/>
        <v>31 Science, engineering and technology associate professionals</v>
      </c>
      <c r="BP88" s="18">
        <f t="shared" si="240"/>
        <v>3.195889882077263</v>
      </c>
      <c r="BQ88" s="18">
        <f t="shared" si="240"/>
        <v>24.114206623718481</v>
      </c>
      <c r="BR88" s="18">
        <f t="shared" si="240"/>
        <v>-6.6143931776175062</v>
      </c>
      <c r="BS88" s="18">
        <f t="shared" si="240"/>
        <v>-1.3289268989524206</v>
      </c>
      <c r="BT88" s="18">
        <f t="shared" si="241"/>
        <v>-1.611354110197305</v>
      </c>
      <c r="BV88" s="18">
        <f t="shared" si="242"/>
        <v>-3.1231781926803426</v>
      </c>
      <c r="BW88" s="18">
        <f t="shared" si="243"/>
        <v>1.5514712014631282</v>
      </c>
      <c r="BX88" s="18">
        <f t="shared" si="244"/>
        <v>-0.84055785885496226</v>
      </c>
      <c r="BZ88" t="str">
        <f t="shared" si="261"/>
        <v>31 Science, engineering and technology associate professionals</v>
      </c>
      <c r="CA88" s="18">
        <f t="shared" si="245"/>
        <v>3.8799130427725093</v>
      </c>
      <c r="CB88" s="18">
        <f t="shared" si="245"/>
        <v>14.670378108482618</v>
      </c>
      <c r="CC88" s="18">
        <f t="shared" si="245"/>
        <v>-4.2949917140237996</v>
      </c>
      <c r="CD88" s="18">
        <f t="shared" si="245"/>
        <v>-1.7418590228854836</v>
      </c>
      <c r="CE88" s="18">
        <f t="shared" si="246"/>
        <v>-1.6015799641133865</v>
      </c>
      <c r="CG88" s="18">
        <f t="shared" si="247"/>
        <v>-2.6003826968286292</v>
      </c>
      <c r="CH88" s="18">
        <f t="shared" si="248"/>
        <v>1.5468076713278434</v>
      </c>
      <c r="CI88" s="18">
        <f t="shared" si="249"/>
        <v>-0.46524232710503099</v>
      </c>
      <c r="CK88" t="str">
        <f t="shared" si="262"/>
        <v>31 Science, engineering and technology associate professionals</v>
      </c>
      <c r="CL88" s="18">
        <f t="shared" si="250"/>
        <v>9.5821356715535941</v>
      </c>
      <c r="CM88" s="18">
        <f t="shared" si="250"/>
        <v>3.1420191481894122</v>
      </c>
      <c r="CN88" s="18">
        <f t="shared" si="250"/>
        <v>-2.2891767967431975</v>
      </c>
      <c r="CO88" s="18">
        <f t="shared" si="250"/>
        <v>-1.3879248763785101</v>
      </c>
      <c r="CP88" s="18">
        <f t="shared" si="251"/>
        <v>-1.3940496644295641</v>
      </c>
      <c r="CR88" s="18">
        <f t="shared" si="252"/>
        <v>-1.6892620665532099</v>
      </c>
      <c r="CS88" s="18">
        <f t="shared" si="253"/>
        <v>1.9822493424931809</v>
      </c>
      <c r="CT88" s="18">
        <f t="shared" si="254"/>
        <v>0.73944922953901315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7.1391763695645372</v>
      </c>
      <c r="C89" s="18">
        <f t="shared" si="210"/>
        <v>-20.948235640859991</v>
      </c>
      <c r="D89" s="18">
        <f t="shared" si="210"/>
        <v>8.7667625786254089</v>
      </c>
      <c r="E89" s="18">
        <f t="shared" si="210"/>
        <v>4.9008417783614311</v>
      </c>
      <c r="F89" s="18">
        <f t="shared" si="211"/>
        <v>4.2344776484922297</v>
      </c>
      <c r="H89" s="18">
        <f t="shared" si="212"/>
        <v>6.1739682687475428</v>
      </c>
      <c r="I89" s="18">
        <f t="shared" si="213"/>
        <v>5.1056997423387429</v>
      </c>
      <c r="J89" s="18">
        <f t="shared" si="214"/>
        <v>8.8474942908071341</v>
      </c>
      <c r="L89" t="str">
        <f t="shared" si="255"/>
        <v>32 Health and social care associate professionals</v>
      </c>
      <c r="M89" s="18">
        <f t="shared" si="215"/>
        <v>7.6160291839268979</v>
      </c>
      <c r="N89" s="18">
        <f t="shared" si="215"/>
        <v>-8.7769102979317388</v>
      </c>
      <c r="O89" s="18">
        <f t="shared" si="215"/>
        <v>7.7732316779637989</v>
      </c>
      <c r="P89" s="18">
        <f t="shared" si="215"/>
        <v>4.4819319828170112</v>
      </c>
      <c r="Q89" s="18">
        <f t="shared" si="216"/>
        <v>4.60849483261625</v>
      </c>
      <c r="S89" s="18">
        <f t="shared" si="217"/>
        <v>5.5677093845609038</v>
      </c>
      <c r="T89" s="18">
        <f t="shared" si="218"/>
        <v>4.7696948999526922</v>
      </c>
      <c r="U89" s="18">
        <f t="shared" si="219"/>
        <v>8.2092813638448447</v>
      </c>
      <c r="W89" t="str">
        <f t="shared" si="256"/>
        <v>32 Health and social care associate professionals</v>
      </c>
      <c r="X89" s="18">
        <f t="shared" si="220"/>
        <v>3.6896936016884263</v>
      </c>
      <c r="Y89" s="18">
        <f t="shared" si="220"/>
        <v>-1.4087968594762135</v>
      </c>
      <c r="Z89" s="18">
        <f t="shared" si="220"/>
        <v>2.7731710663990272</v>
      </c>
      <c r="AA89" s="18">
        <f t="shared" si="220"/>
        <v>1.7293198012810373</v>
      </c>
      <c r="AB89" s="18">
        <f t="shared" si="221"/>
        <v>1.8547172123533073</v>
      </c>
      <c r="AD89" s="18">
        <f t="shared" si="222"/>
        <v>2.076086847197578</v>
      </c>
      <c r="AE89" s="18">
        <f t="shared" si="223"/>
        <v>3.8445154784844338</v>
      </c>
      <c r="AF89" s="18">
        <f t="shared" si="224"/>
        <v>5.1435866879758096</v>
      </c>
      <c r="AH89" t="str">
        <f t="shared" si="257"/>
        <v>32 Health and social care associate professionals</v>
      </c>
      <c r="AI89" s="18">
        <f t="shared" si="225"/>
        <v>-4.0785771074602684</v>
      </c>
      <c r="AJ89" s="18">
        <f t="shared" si="225"/>
        <v>-5.8003525257500517</v>
      </c>
      <c r="AK89" s="18">
        <f t="shared" si="225"/>
        <v>-4.7653719471076217</v>
      </c>
      <c r="AL89" s="18">
        <f t="shared" si="225"/>
        <v>-4.4797429567029372</v>
      </c>
      <c r="AM89" s="18">
        <f t="shared" si="226"/>
        <v>-4.6520940335796013</v>
      </c>
      <c r="AO89" s="18">
        <f t="shared" si="227"/>
        <v>-4.5750476782184579</v>
      </c>
      <c r="AP89" s="18">
        <f t="shared" si="228"/>
        <v>1.8291888797873801</v>
      </c>
      <c r="AQ89" s="18">
        <f t="shared" si="229"/>
        <v>-1.4126669716070239</v>
      </c>
      <c r="AS89" t="str">
        <f t="shared" si="258"/>
        <v>32 Health and social care associate professionals</v>
      </c>
      <c r="AT89" s="18">
        <f t="shared" si="230"/>
        <v>3.7845920114134568</v>
      </c>
      <c r="AU89" s="18">
        <f t="shared" si="230"/>
        <v>5.0475596210875828</v>
      </c>
      <c r="AV89" s="18">
        <f t="shared" si="230"/>
        <v>0.31189478904731782</v>
      </c>
      <c r="AW89" s="18">
        <f t="shared" si="230"/>
        <v>1.265695248286991</v>
      </c>
      <c r="AX89" s="18">
        <f t="shared" si="231"/>
        <v>1.1983022241443209</v>
      </c>
      <c r="AZ89" s="18">
        <f t="shared" si="232"/>
        <v>0.94675832263164672</v>
      </c>
      <c r="BA89" s="18">
        <f t="shared" si="233"/>
        <v>3.2414545050402532</v>
      </c>
      <c r="BB89" s="18">
        <f t="shared" si="234"/>
        <v>3.86220682887779</v>
      </c>
      <c r="BD89" t="str">
        <f t="shared" si="259"/>
        <v>32 Health and social care associate professionals</v>
      </c>
      <c r="BE89" s="18">
        <f t="shared" si="235"/>
        <v>4.5874518432747147</v>
      </c>
      <c r="BF89" s="18">
        <f t="shared" si="235"/>
        <v>17.478214416267424</v>
      </c>
      <c r="BG89" s="18">
        <f t="shared" si="235"/>
        <v>0.13749045859616782</v>
      </c>
      <c r="BH89" s="18">
        <f t="shared" si="235"/>
        <v>2.4515270445582216</v>
      </c>
      <c r="BI89" s="18">
        <f t="shared" si="236"/>
        <v>2.5965662475774476</v>
      </c>
      <c r="BK89" s="18">
        <f t="shared" si="237"/>
        <v>1.6743001584406558</v>
      </c>
      <c r="BL89" s="18">
        <f t="shared" si="238"/>
        <v>3.2907363735524386</v>
      </c>
      <c r="BM89" s="18">
        <f t="shared" si="239"/>
        <v>4.4014205057927969</v>
      </c>
      <c r="BO89" t="str">
        <f t="shared" si="260"/>
        <v>32 Health and social care associate professionals</v>
      </c>
      <c r="BP89" s="18">
        <f t="shared" si="240"/>
        <v>2.2324574688832755</v>
      </c>
      <c r="BQ89" s="18">
        <f t="shared" si="240"/>
        <v>19.645641464345488</v>
      </c>
      <c r="BR89" s="18">
        <f t="shared" si="240"/>
        <v>-4.5512476388396284</v>
      </c>
      <c r="BS89" s="18">
        <f t="shared" si="240"/>
        <v>-2.3802482558276439</v>
      </c>
      <c r="BT89" s="18">
        <f t="shared" si="241"/>
        <v>-1.8234374869210868</v>
      </c>
      <c r="BV89" s="18">
        <f t="shared" si="242"/>
        <v>-3.109346619590192</v>
      </c>
      <c r="BW89" s="18">
        <f t="shared" si="243"/>
        <v>2.2518626174655498</v>
      </c>
      <c r="BX89" s="18">
        <f t="shared" si="244"/>
        <v>0.12697069850240439</v>
      </c>
      <c r="BZ89" t="str">
        <f t="shared" si="261"/>
        <v>32 Health and social care associate professionals</v>
      </c>
      <c r="CA89" s="18">
        <f t="shared" si="245"/>
        <v>-2.0628475095896603</v>
      </c>
      <c r="CB89" s="18">
        <f t="shared" si="245"/>
        <v>-11.853297863092827</v>
      </c>
      <c r="CC89" s="18">
        <f t="shared" si="245"/>
        <v>-6.5300189937212423</v>
      </c>
      <c r="CD89" s="18">
        <f t="shared" si="245"/>
        <v>-6.0620111235941572</v>
      </c>
      <c r="CE89" s="18">
        <f t="shared" si="246"/>
        <v>-6.5807849425983171</v>
      </c>
      <c r="CG89" s="18">
        <f t="shared" si="247"/>
        <v>-6.2182735396641098</v>
      </c>
      <c r="CH89" s="18">
        <f t="shared" si="248"/>
        <v>1.5038117300762099</v>
      </c>
      <c r="CI89" s="18">
        <f t="shared" si="249"/>
        <v>-3.0058198586041307</v>
      </c>
      <c r="CK89" t="str">
        <f t="shared" si="262"/>
        <v>32 Health and social care associate professionals</v>
      </c>
      <c r="CL89" s="18">
        <f t="shared" si="250"/>
        <v>5.7553700454372914</v>
      </c>
      <c r="CM89" s="18">
        <f t="shared" si="250"/>
        <v>-4.5641097328451892</v>
      </c>
      <c r="CN89" s="18">
        <f t="shared" si="250"/>
        <v>-0.68229540933903987</v>
      </c>
      <c r="CO89" s="18">
        <f t="shared" si="250"/>
        <v>-1.4691637582253447</v>
      </c>
      <c r="CP89" s="18">
        <f t="shared" si="251"/>
        <v>-1.4207694390807712</v>
      </c>
      <c r="CR89" s="18">
        <f t="shared" si="252"/>
        <v>-1.2075694427220895</v>
      </c>
      <c r="CS89" s="18">
        <f t="shared" si="253"/>
        <v>2.277309871104749</v>
      </c>
      <c r="CT89" s="18">
        <f t="shared" si="254"/>
        <v>1.4182577742122726</v>
      </c>
    </row>
    <row r="90" spans="1:98" x14ac:dyDescent="0.2">
      <c r="A90" t="str">
        <f t="shared" si="209"/>
        <v>33 Protective service occupations</v>
      </c>
      <c r="B90" s="18">
        <f t="shared" si="210"/>
        <v>4.2308604692375074</v>
      </c>
      <c r="C90" s="18">
        <f t="shared" si="210"/>
        <v>-8.3513265653604289</v>
      </c>
      <c r="D90" s="18">
        <f t="shared" si="210"/>
        <v>11.957976013701565</v>
      </c>
      <c r="E90" s="18">
        <f t="shared" si="210"/>
        <v>4.9489755310805794</v>
      </c>
      <c r="F90" s="18">
        <f t="shared" si="211"/>
        <v>6.1876386401978012</v>
      </c>
      <c r="H90" s="18">
        <f t="shared" si="212"/>
        <v>7.2351462868027072</v>
      </c>
      <c r="I90" s="18">
        <f t="shared" si="213"/>
        <v>4.1310656989909322</v>
      </c>
      <c r="J90" s="18">
        <f t="shared" si="214"/>
        <v>9.0876854783011431</v>
      </c>
      <c r="L90" t="str">
        <f t="shared" si="255"/>
        <v>33 Protective service occupations</v>
      </c>
      <c r="M90" s="18">
        <f t="shared" si="215"/>
        <v>2.5245747212984115</v>
      </c>
      <c r="N90" s="18">
        <f t="shared" si="215"/>
        <v>-5.0003260044723437</v>
      </c>
      <c r="O90" s="18">
        <f t="shared" si="215"/>
        <v>11.466906401200582</v>
      </c>
      <c r="P90" s="18">
        <f t="shared" si="215"/>
        <v>4.2966504886132961</v>
      </c>
      <c r="Q90" s="18">
        <f t="shared" si="216"/>
        <v>5.8667831062544362</v>
      </c>
      <c r="S90" s="18">
        <f t="shared" si="217"/>
        <v>6.6339647105420063</v>
      </c>
      <c r="T90" s="18">
        <f t="shared" si="218"/>
        <v>3.6872013623532984</v>
      </c>
      <c r="U90" s="18">
        <f t="shared" si="219"/>
        <v>8.3765478489787437</v>
      </c>
      <c r="W90" t="str">
        <f t="shared" si="256"/>
        <v>33 Protective service occupations</v>
      </c>
      <c r="X90" s="18">
        <f t="shared" si="220"/>
        <v>2.552361673049508</v>
      </c>
      <c r="Y90" s="18">
        <f t="shared" si="220"/>
        <v>11.456054519555137</v>
      </c>
      <c r="Z90" s="18">
        <f t="shared" si="220"/>
        <v>7.177228349336473</v>
      </c>
      <c r="AA90" s="18">
        <f t="shared" si="220"/>
        <v>4.0788636267726108</v>
      </c>
      <c r="AB90" s="18">
        <f t="shared" si="221"/>
        <v>5.4878900549935716</v>
      </c>
      <c r="AD90" s="18">
        <f t="shared" si="222"/>
        <v>5.1015695773671377</v>
      </c>
      <c r="AE90" s="18">
        <f t="shared" si="223"/>
        <v>3.5834153784209732</v>
      </c>
      <c r="AF90" s="18">
        <f t="shared" si="224"/>
        <v>7.1179743005893137</v>
      </c>
      <c r="AH90" t="str">
        <f t="shared" si="257"/>
        <v>33 Protective service occupations</v>
      </c>
      <c r="AI90" s="18">
        <f t="shared" si="225"/>
        <v>2.2861459618702007</v>
      </c>
      <c r="AJ90" s="18">
        <f t="shared" si="225"/>
        <v>14.101780783975215</v>
      </c>
      <c r="AK90" s="18">
        <f t="shared" si="225"/>
        <v>7.013939789301249</v>
      </c>
      <c r="AL90" s="18">
        <f t="shared" si="225"/>
        <v>3.9389232004839236</v>
      </c>
      <c r="AM90" s="18">
        <f t="shared" si="226"/>
        <v>5.5035978506898786</v>
      </c>
      <c r="AO90" s="18">
        <f t="shared" si="227"/>
        <v>4.953983452768429</v>
      </c>
      <c r="AP90" s="18">
        <f t="shared" si="228"/>
        <v>3.2338670975704531</v>
      </c>
      <c r="AQ90" s="18">
        <f t="shared" si="229"/>
        <v>6.7854018529969418</v>
      </c>
      <c r="AS90" t="str">
        <f t="shared" si="258"/>
        <v>33 Protective service occupations</v>
      </c>
      <c r="AT90" s="18">
        <f t="shared" si="230"/>
        <v>-1.5319575266677266</v>
      </c>
      <c r="AU90" s="18">
        <f t="shared" si="230"/>
        <v>5.8075201829989487</v>
      </c>
      <c r="AV90" s="18">
        <f t="shared" si="230"/>
        <v>3.5755754908199933</v>
      </c>
      <c r="AW90" s="18">
        <f t="shared" si="230"/>
        <v>2.2331533825637573</v>
      </c>
      <c r="AX90" s="18">
        <f t="shared" si="231"/>
        <v>2.8714958530757562</v>
      </c>
      <c r="AZ90" s="18">
        <f t="shared" si="232"/>
        <v>2.678682990905612</v>
      </c>
      <c r="BA90" s="18">
        <f t="shared" si="233"/>
        <v>2.4523905619074693</v>
      </c>
      <c r="BB90" s="18">
        <f t="shared" si="234"/>
        <v>4.4624416121795241</v>
      </c>
      <c r="BD90" t="str">
        <f t="shared" si="259"/>
        <v>33 Protective service occupations</v>
      </c>
      <c r="BE90" s="18">
        <f t="shared" si="235"/>
        <v>-1.4722019643925832</v>
      </c>
      <c r="BF90" s="18">
        <f t="shared" si="235"/>
        <v>12.912936288597798</v>
      </c>
      <c r="BG90" s="18">
        <f t="shared" si="235"/>
        <v>0.48403014575981729</v>
      </c>
      <c r="BH90" s="18">
        <f t="shared" si="235"/>
        <v>-0.14006931387767763</v>
      </c>
      <c r="BI90" s="18">
        <f t="shared" si="236"/>
        <v>0.82572315817759367</v>
      </c>
      <c r="BK90" s="18">
        <f t="shared" si="237"/>
        <v>6.7531952874566592E-2</v>
      </c>
      <c r="BL90" s="18">
        <f t="shared" si="238"/>
        <v>1.4770490893926569</v>
      </c>
      <c r="BM90" s="18">
        <f t="shared" si="239"/>
        <v>1.5320999226292153</v>
      </c>
      <c r="BO90" t="str">
        <f t="shared" si="260"/>
        <v>33 Protective service occupations</v>
      </c>
      <c r="BP90" s="18">
        <f t="shared" si="240"/>
        <v>-2.1124622345583099</v>
      </c>
      <c r="BQ90" s="18">
        <f t="shared" si="240"/>
        <v>14.06703343600384</v>
      </c>
      <c r="BR90" s="18">
        <f t="shared" si="240"/>
        <v>-0.89820141958485422</v>
      </c>
      <c r="BS90" s="18">
        <f t="shared" si="240"/>
        <v>-2.8732345117101987</v>
      </c>
      <c r="BT90" s="18">
        <f t="shared" si="241"/>
        <v>-1.273255112225391</v>
      </c>
      <c r="BV90" s="18">
        <f t="shared" si="242"/>
        <v>-2.2193027973460566</v>
      </c>
      <c r="BW90" s="18">
        <f t="shared" si="243"/>
        <v>1.5371055094762331</v>
      </c>
      <c r="BX90" s="18">
        <f t="shared" si="244"/>
        <v>-0.19416550802362487</v>
      </c>
      <c r="BZ90" t="str">
        <f t="shared" si="261"/>
        <v>33 Protective service occupations</v>
      </c>
      <c r="CA90" s="18">
        <f t="shared" si="245"/>
        <v>-2.6338243082204893</v>
      </c>
      <c r="CB90" s="18">
        <f t="shared" si="245"/>
        <v>2.9929430748762309</v>
      </c>
      <c r="CC90" s="18">
        <f t="shared" si="245"/>
        <v>1.4524809234566449</v>
      </c>
      <c r="CD90" s="18">
        <f t="shared" si="245"/>
        <v>-4.3313571316312194</v>
      </c>
      <c r="CE90" s="18">
        <f t="shared" si="246"/>
        <v>-2.1099478299005492</v>
      </c>
      <c r="CG90" s="18">
        <f t="shared" si="247"/>
        <v>-2.4410091342985329</v>
      </c>
      <c r="CH90" s="18">
        <f t="shared" si="248"/>
        <v>1.8402553466672522</v>
      </c>
      <c r="CI90" s="18">
        <f t="shared" si="249"/>
        <v>3.2264004538640201E-2</v>
      </c>
      <c r="CK90" t="str">
        <f t="shared" si="262"/>
        <v>33 Protective service occupations</v>
      </c>
      <c r="CL90" s="18">
        <f t="shared" si="250"/>
        <v>-2.4747416882758499</v>
      </c>
      <c r="CM90" s="18">
        <f t="shared" si="250"/>
        <v>-11.008533061234772</v>
      </c>
      <c r="CN90" s="18">
        <f t="shared" si="250"/>
        <v>-1.3260005010898857</v>
      </c>
      <c r="CO90" s="18">
        <f t="shared" si="250"/>
        <v>-1.8458731009014295</v>
      </c>
      <c r="CP90" s="18">
        <f t="shared" si="251"/>
        <v>-2.2840453808899985</v>
      </c>
      <c r="CR90" s="18">
        <f t="shared" si="252"/>
        <v>-1.6728872818167706</v>
      </c>
      <c r="CS90" s="18">
        <f t="shared" si="253"/>
        <v>1.28404853520665</v>
      </c>
      <c r="CT90" s="18">
        <f t="shared" si="254"/>
        <v>-8.4865186735116893E-2</v>
      </c>
    </row>
    <row r="91" spans="1:98" x14ac:dyDescent="0.2">
      <c r="A91" t="str">
        <f t="shared" si="209"/>
        <v>34 Culture, media and sports occupations</v>
      </c>
      <c r="B91" s="18">
        <f t="shared" si="210"/>
        <v>19.612936618718258</v>
      </c>
      <c r="C91" s="18">
        <f t="shared" si="210"/>
        <v>-0.49944699353406952</v>
      </c>
      <c r="D91" s="18">
        <f t="shared" si="210"/>
        <v>5.4070393862253319</v>
      </c>
      <c r="E91" s="18">
        <f t="shared" si="210"/>
        <v>3.8661614393888044</v>
      </c>
      <c r="F91" s="18">
        <f t="shared" si="211"/>
        <v>4.0655896392427282</v>
      </c>
      <c r="H91" s="18">
        <f t="shared" si="212"/>
        <v>4.3772682312212652</v>
      </c>
      <c r="I91" s="18">
        <f t="shared" si="213"/>
        <v>4.232060959353201</v>
      </c>
      <c r="J91" s="18">
        <f t="shared" si="214"/>
        <v>7.0119051504734298</v>
      </c>
      <c r="L91" t="str">
        <f t="shared" si="255"/>
        <v>34 Culture, media and sports occupations</v>
      </c>
      <c r="M91" s="18">
        <f t="shared" si="215"/>
        <v>9.3496701332430376</v>
      </c>
      <c r="N91" s="18">
        <f t="shared" si="215"/>
        <v>1.6303494130733842</v>
      </c>
      <c r="O91" s="18">
        <f t="shared" si="215"/>
        <v>3.78867584183189</v>
      </c>
      <c r="P91" s="18">
        <f t="shared" si="215"/>
        <v>2.7977941052687916</v>
      </c>
      <c r="Q91" s="18">
        <f t="shared" si="216"/>
        <v>3.032847330396593</v>
      </c>
      <c r="S91" s="18">
        <f t="shared" si="217"/>
        <v>3.1270324151419837</v>
      </c>
      <c r="T91" s="18">
        <f t="shared" si="218"/>
        <v>3.7140201035618547</v>
      </c>
      <c r="U91" s="18">
        <f t="shared" si="219"/>
        <v>5.755949103864122</v>
      </c>
      <c r="W91" t="str">
        <f t="shared" si="256"/>
        <v>34 Culture, media and sports occupations</v>
      </c>
      <c r="X91" s="18">
        <f t="shared" si="220"/>
        <v>5.9634588344113837</v>
      </c>
      <c r="Y91" s="18">
        <f t="shared" si="220"/>
        <v>7.4550230579647936</v>
      </c>
      <c r="Z91" s="18">
        <f t="shared" si="220"/>
        <v>-1.385618517019982</v>
      </c>
      <c r="AA91" s="18">
        <f t="shared" si="220"/>
        <v>0.777137610678591</v>
      </c>
      <c r="AB91" s="18">
        <f t="shared" si="221"/>
        <v>0.49842639466020078</v>
      </c>
      <c r="AD91" s="18">
        <f t="shared" si="222"/>
        <v>5.0999360990955367E-2</v>
      </c>
      <c r="AE91" s="18">
        <f t="shared" si="223"/>
        <v>2.6755525636615651</v>
      </c>
      <c r="AF91" s="18">
        <f t="shared" si="224"/>
        <v>2.710832860409651</v>
      </c>
      <c r="AH91" t="str">
        <f t="shared" si="257"/>
        <v>34 Culture, media and sports occupations</v>
      </c>
      <c r="AI91" s="18">
        <f t="shared" si="225"/>
        <v>6.1824247661622644</v>
      </c>
      <c r="AJ91" s="18">
        <f t="shared" si="225"/>
        <v>0.48518088157289974</v>
      </c>
      <c r="AK91" s="18">
        <f t="shared" si="225"/>
        <v>-0.80029897616226142</v>
      </c>
      <c r="AL91" s="18">
        <f t="shared" si="225"/>
        <v>2.1782123938675069</v>
      </c>
      <c r="AM91" s="18">
        <f t="shared" si="226"/>
        <v>1.1322809425730496</v>
      </c>
      <c r="AO91" s="18">
        <f t="shared" si="227"/>
        <v>1.1755688166361189</v>
      </c>
      <c r="AP91" s="18">
        <f t="shared" si="228"/>
        <v>2.8008543334198555</v>
      </c>
      <c r="AQ91" s="18">
        <f t="shared" si="229"/>
        <v>3.6211299727234136</v>
      </c>
      <c r="AS91" t="str">
        <f t="shared" si="258"/>
        <v>34 Culture, media and sports occupations</v>
      </c>
      <c r="AT91" s="18">
        <f t="shared" si="230"/>
        <v>2.2004527929334161</v>
      </c>
      <c r="AU91" s="18">
        <f t="shared" si="230"/>
        <v>12.604896304152668</v>
      </c>
      <c r="AV91" s="18">
        <f t="shared" si="230"/>
        <v>-2.767966346441042</v>
      </c>
      <c r="AW91" s="18">
        <f t="shared" si="230"/>
        <v>0.32424760368625627</v>
      </c>
      <c r="AX91" s="18">
        <f t="shared" si="231"/>
        <v>6.7131872741965637E-2</v>
      </c>
      <c r="AZ91" s="18">
        <f t="shared" si="232"/>
        <v>-0.71726539763504737</v>
      </c>
      <c r="BA91" s="18">
        <f t="shared" si="233"/>
        <v>2.4258837310942249</v>
      </c>
      <c r="BB91" s="18">
        <f t="shared" si="234"/>
        <v>1.9209977164446279</v>
      </c>
      <c r="BD91" t="str">
        <f t="shared" si="259"/>
        <v>34 Culture, media and sports occupations</v>
      </c>
      <c r="BE91" s="18">
        <f t="shared" si="235"/>
        <v>3.5789692706107878</v>
      </c>
      <c r="BF91" s="18">
        <f t="shared" si="235"/>
        <v>21.259006419164628</v>
      </c>
      <c r="BG91" s="18">
        <f t="shared" si="235"/>
        <v>-5.5187175321445903</v>
      </c>
      <c r="BH91" s="18">
        <f t="shared" si="235"/>
        <v>0.42090956050446771</v>
      </c>
      <c r="BI91" s="18">
        <f t="shared" si="236"/>
        <v>-0.30628597781111599</v>
      </c>
      <c r="BK91" s="18">
        <f t="shared" si="237"/>
        <v>-1.5993364589711234</v>
      </c>
      <c r="BL91" s="18">
        <f t="shared" si="238"/>
        <v>1.7616267471149527</v>
      </c>
      <c r="BM91" s="18">
        <f t="shared" si="239"/>
        <v>0.54309441319921881</v>
      </c>
      <c r="BO91" t="str">
        <f t="shared" si="260"/>
        <v>34 Culture, media and sports occupations</v>
      </c>
      <c r="BP91" s="18">
        <f t="shared" si="240"/>
        <v>-4.1607235230627264</v>
      </c>
      <c r="BQ91" s="18">
        <f t="shared" si="240"/>
        <v>32.072679000791183</v>
      </c>
      <c r="BR91" s="18">
        <f t="shared" si="240"/>
        <v>-10.37452226148573</v>
      </c>
      <c r="BS91" s="18">
        <f t="shared" si="240"/>
        <v>-4.7170070550123233</v>
      </c>
      <c r="BT91" s="18">
        <f t="shared" si="241"/>
        <v>-4.5951903626539998</v>
      </c>
      <c r="BV91" s="18">
        <f t="shared" si="242"/>
        <v>-6.6414520884896415</v>
      </c>
      <c r="BW91" s="18">
        <f t="shared" si="243"/>
        <v>1.1832823625636646</v>
      </c>
      <c r="BX91" s="18">
        <f t="shared" si="244"/>
        <v>-3.9109047976287337</v>
      </c>
      <c r="BZ91" t="str">
        <f t="shared" si="261"/>
        <v>34 Culture, media and sports occupations</v>
      </c>
      <c r="CA91" s="18">
        <f t="shared" si="245"/>
        <v>2.3342894740809639</v>
      </c>
      <c r="CB91" s="18">
        <f t="shared" si="245"/>
        <v>-2.1348476138461248</v>
      </c>
      <c r="CC91" s="18">
        <f t="shared" si="245"/>
        <v>-5.4998097911189037</v>
      </c>
      <c r="CD91" s="18">
        <f t="shared" si="245"/>
        <v>-5.3144507180571736</v>
      </c>
      <c r="CE91" s="18">
        <f t="shared" si="246"/>
        <v>-5.1768709451925794</v>
      </c>
      <c r="CG91" s="18">
        <f t="shared" si="247"/>
        <v>-5.3762774378832257</v>
      </c>
      <c r="CH91" s="18">
        <f t="shared" si="248"/>
        <v>1.4415965084685123</v>
      </c>
      <c r="CI91" s="18">
        <f t="shared" si="249"/>
        <v>-2.5766295115134286</v>
      </c>
      <c r="CK91" t="str">
        <f t="shared" si="262"/>
        <v>34 Culture, media and sports occupations</v>
      </c>
      <c r="CL91" s="18">
        <f t="shared" si="250"/>
        <v>13.962682534411485</v>
      </c>
      <c r="CM91" s="18">
        <f t="shared" si="250"/>
        <v>-15.582556590899499</v>
      </c>
      <c r="CN91" s="18">
        <f t="shared" si="250"/>
        <v>-2.6644512745079285</v>
      </c>
      <c r="CO91" s="18">
        <f t="shared" si="250"/>
        <v>-4.8764936634888016</v>
      </c>
      <c r="CP91" s="18">
        <f t="shared" si="251"/>
        <v>-4.9030131158610217</v>
      </c>
      <c r="CR91" s="18">
        <f t="shared" si="252"/>
        <v>-4.1447890166882999</v>
      </c>
      <c r="CS91" s="18">
        <f t="shared" si="253"/>
        <v>1.9292367942289834</v>
      </c>
      <c r="CT91" s="18">
        <f t="shared" si="254"/>
        <v>-0.98602084547351199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4.8375617585094677</v>
      </c>
      <c r="C92" s="18">
        <f t="shared" si="210"/>
        <v>-6.8262094302704472</v>
      </c>
      <c r="D92" s="18">
        <f t="shared" si="210"/>
        <v>6.4232517554352775</v>
      </c>
      <c r="E92" s="18">
        <f t="shared" si="210"/>
        <v>3.4964061885401021</v>
      </c>
      <c r="F92" s="18">
        <f t="shared" si="211"/>
        <v>3.7189395336535203</v>
      </c>
      <c r="H92" s="18">
        <f t="shared" si="212"/>
        <v>4.4629665012982933</v>
      </c>
      <c r="I92" s="18">
        <f t="shared" si="213"/>
        <v>4.0031793158251006</v>
      </c>
      <c r="J92" s="18">
        <f t="shared" si="214"/>
        <v>6.9161827021129385</v>
      </c>
      <c r="L92" t="str">
        <f t="shared" si="255"/>
        <v>35 Business and public service associate professionals</v>
      </c>
      <c r="M92" s="18">
        <f t="shared" si="215"/>
        <v>5.7474994483743602</v>
      </c>
      <c r="N92" s="18">
        <f t="shared" si="215"/>
        <v>-3.9075413829644856</v>
      </c>
      <c r="O92" s="18">
        <f t="shared" si="215"/>
        <v>5.6843045202872755</v>
      </c>
      <c r="P92" s="18">
        <f t="shared" si="215"/>
        <v>3.0900398050007549</v>
      </c>
      <c r="Q92" s="18">
        <f t="shared" si="216"/>
        <v>3.4384020878518662</v>
      </c>
      <c r="S92" s="18">
        <f t="shared" si="217"/>
        <v>3.9476405895038758</v>
      </c>
      <c r="T92" s="18">
        <f t="shared" si="218"/>
        <v>3.906963924372997</v>
      </c>
      <c r="U92" s="18">
        <f t="shared" si="219"/>
        <v>6.4792055376545754</v>
      </c>
      <c r="W92" t="str">
        <f t="shared" si="256"/>
        <v>35 Business and public service associate professionals</v>
      </c>
      <c r="X92" s="18">
        <f t="shared" si="220"/>
        <v>2.7923565873805956</v>
      </c>
      <c r="Y92" s="18">
        <f t="shared" si="220"/>
        <v>3.800163393984235</v>
      </c>
      <c r="Z92" s="18">
        <f t="shared" si="220"/>
        <v>0.52927427210676115</v>
      </c>
      <c r="AA92" s="18">
        <f t="shared" si="220"/>
        <v>0.78864250115946444</v>
      </c>
      <c r="AB92" s="18">
        <f t="shared" si="221"/>
        <v>0.8930023285972144</v>
      </c>
      <c r="AD92" s="18">
        <f t="shared" si="222"/>
        <v>0.70211215693938289</v>
      </c>
      <c r="AE92" s="18">
        <f t="shared" si="223"/>
        <v>2.9612908338571664</v>
      </c>
      <c r="AF92" s="18">
        <f t="shared" si="224"/>
        <v>3.4359382852166664</v>
      </c>
      <c r="AH92" t="str">
        <f t="shared" si="257"/>
        <v>35 Business and public service associate professionals</v>
      </c>
      <c r="AI92" s="18">
        <f t="shared" si="225"/>
        <v>2.5981569472762089</v>
      </c>
      <c r="AJ92" s="18">
        <f t="shared" si="225"/>
        <v>9.3691347166845915</v>
      </c>
      <c r="AK92" s="18">
        <f t="shared" si="225"/>
        <v>0.64979487966039251</v>
      </c>
      <c r="AL92" s="18">
        <f t="shared" si="225"/>
        <v>1.1288886356893846</v>
      </c>
      <c r="AM92" s="18">
        <f t="shared" si="226"/>
        <v>1.47451272293464</v>
      </c>
      <c r="AO92" s="18">
        <f t="shared" si="227"/>
        <v>0.96893786383434044</v>
      </c>
      <c r="AP92" s="18">
        <f t="shared" si="228"/>
        <v>2.8626273929102553</v>
      </c>
      <c r="AQ92" s="18">
        <f t="shared" si="229"/>
        <v>3.530268325854391</v>
      </c>
      <c r="AS92" t="str">
        <f t="shared" si="258"/>
        <v>35 Business and public service associate professionals</v>
      </c>
      <c r="AT92" s="18">
        <f t="shared" si="230"/>
        <v>2.2342505272112234</v>
      </c>
      <c r="AU92" s="18">
        <f t="shared" si="230"/>
        <v>8.6183781936574277</v>
      </c>
      <c r="AV92" s="18">
        <f t="shared" si="230"/>
        <v>0.33748724601361246</v>
      </c>
      <c r="AW92" s="18">
        <f t="shared" si="230"/>
        <v>1.0939273077125833</v>
      </c>
      <c r="AX92" s="18">
        <f t="shared" si="231"/>
        <v>1.3104819483047869</v>
      </c>
      <c r="AZ92" s="18">
        <f t="shared" si="232"/>
        <v>0.84114909323640408</v>
      </c>
      <c r="BA92" s="18">
        <f t="shared" si="233"/>
        <v>2.7726707914762727</v>
      </c>
      <c r="BB92" s="18">
        <f t="shared" si="234"/>
        <v>3.3574026675485147</v>
      </c>
      <c r="BD92" t="str">
        <f t="shared" si="259"/>
        <v>35 Business and public service associate professionals</v>
      </c>
      <c r="BE92" s="18">
        <f t="shared" si="235"/>
        <v>2.1568891272580659</v>
      </c>
      <c r="BF92" s="18">
        <f t="shared" si="235"/>
        <v>21.006437987351422</v>
      </c>
      <c r="BG92" s="18">
        <f t="shared" si="235"/>
        <v>-3.0256820515850658</v>
      </c>
      <c r="BH92" s="18">
        <f t="shared" si="235"/>
        <v>0.53206876349143339</v>
      </c>
      <c r="BI92" s="18">
        <f t="shared" si="236"/>
        <v>0.56483522998362901</v>
      </c>
      <c r="BK92" s="18">
        <f t="shared" si="237"/>
        <v>-0.66811943699321974</v>
      </c>
      <c r="BL92" s="18">
        <f t="shared" si="238"/>
        <v>2.1354063834925219</v>
      </c>
      <c r="BM92" s="18">
        <f t="shared" si="239"/>
        <v>1.6448008506364742</v>
      </c>
      <c r="BO92" t="str">
        <f t="shared" si="260"/>
        <v>35 Business and public service associate professionals</v>
      </c>
      <c r="BP92" s="18">
        <f t="shared" si="240"/>
        <v>0.42821453573547164</v>
      </c>
      <c r="BQ92" s="18">
        <f t="shared" si="240"/>
        <v>22.263212164592083</v>
      </c>
      <c r="BR92" s="18">
        <f t="shared" si="240"/>
        <v>-5.3458622610974782</v>
      </c>
      <c r="BS92" s="18">
        <f t="shared" si="240"/>
        <v>-2.3833847115653395</v>
      </c>
      <c r="BT92" s="18">
        <f t="shared" si="241"/>
        <v>-1.9490164607628979</v>
      </c>
      <c r="BV92" s="18">
        <f t="shared" si="242"/>
        <v>-3.3810386397941206</v>
      </c>
      <c r="BW92" s="18">
        <f t="shared" si="243"/>
        <v>1.7063944712591761</v>
      </c>
      <c r="BX92" s="18">
        <f t="shared" si="244"/>
        <v>-0.80471735767806418</v>
      </c>
      <c r="BZ92" t="str">
        <f t="shared" si="261"/>
        <v>35 Business and public service associate professionals</v>
      </c>
      <c r="CA92" s="18">
        <f t="shared" si="245"/>
        <v>3.4974518616071038E-2</v>
      </c>
      <c r="CB92" s="18">
        <f t="shared" si="245"/>
        <v>1.0945727507844838</v>
      </c>
      <c r="CC92" s="18">
        <f t="shared" si="245"/>
        <v>-4.5835323086117707</v>
      </c>
      <c r="CD92" s="18">
        <f t="shared" si="245"/>
        <v>-4.6674964266503078</v>
      </c>
      <c r="CE92" s="18">
        <f t="shared" si="246"/>
        <v>-4.290861679310753</v>
      </c>
      <c r="CG92" s="18">
        <f t="shared" si="247"/>
        <v>-4.6395166001093502</v>
      </c>
      <c r="CH92" s="18">
        <f t="shared" si="248"/>
        <v>1.4407492469540539</v>
      </c>
      <c r="CI92" s="18">
        <f t="shared" si="249"/>
        <v>-2.0788767392790009</v>
      </c>
      <c r="CK92" t="str">
        <f t="shared" si="262"/>
        <v>35 Business and public service associate professionals</v>
      </c>
      <c r="CL92" s="18">
        <f t="shared" si="250"/>
        <v>3.5486857994770471</v>
      </c>
      <c r="CM92" s="18">
        <f t="shared" si="250"/>
        <v>-11.258396405712389</v>
      </c>
      <c r="CN92" s="18">
        <f t="shared" si="250"/>
        <v>-5.9322309824000552</v>
      </c>
      <c r="CO92" s="18">
        <f t="shared" si="250"/>
        <v>-2.1361561707254451</v>
      </c>
      <c r="CP92" s="18">
        <f t="shared" si="251"/>
        <v>-3.9279325226154627</v>
      </c>
      <c r="CR92" s="18">
        <f t="shared" si="252"/>
        <v>-3.4182372034349484</v>
      </c>
      <c r="CS92" s="18">
        <f t="shared" si="253"/>
        <v>1.5503929678926553</v>
      </c>
      <c r="CT92" s="18">
        <f t="shared" si="254"/>
        <v>-1.0537261470496051</v>
      </c>
    </row>
    <row r="93" spans="1:98" x14ac:dyDescent="0.2">
      <c r="A93" t="str">
        <f t="shared" si="209"/>
        <v>41 Administrative occupations</v>
      </c>
      <c r="B93" s="18">
        <f t="shared" si="210"/>
        <v>1.7718552085933759</v>
      </c>
      <c r="C93" s="18">
        <f t="shared" si="210"/>
        <v>-5.7100174520734797</v>
      </c>
      <c r="D93" s="18">
        <f t="shared" si="210"/>
        <v>7.6016809985235634</v>
      </c>
      <c r="E93" s="18">
        <f t="shared" si="210"/>
        <v>4.0631069518316743</v>
      </c>
      <c r="F93" s="18">
        <f t="shared" si="211"/>
        <v>4.5100474430258997</v>
      </c>
      <c r="H93" s="18">
        <f t="shared" si="212"/>
        <v>5.229509049393366</v>
      </c>
      <c r="I93" s="18">
        <f t="shared" si="213"/>
        <v>4.3242140110105298</v>
      </c>
      <c r="J93" s="18">
        <f t="shared" si="214"/>
        <v>7.6825868195079305</v>
      </c>
      <c r="L93" t="str">
        <f t="shared" si="255"/>
        <v>41 Administrative occupations</v>
      </c>
      <c r="M93" s="18">
        <f t="shared" si="215"/>
        <v>4.116916982664276</v>
      </c>
      <c r="N93" s="18">
        <f t="shared" si="215"/>
        <v>-3.748814348212004</v>
      </c>
      <c r="O93" s="18">
        <f t="shared" si="215"/>
        <v>7.1885462085289786</v>
      </c>
      <c r="P93" s="18">
        <f t="shared" si="215"/>
        <v>3.2709239302759929</v>
      </c>
      <c r="Q93" s="18">
        <f t="shared" si="216"/>
        <v>4.0208835964536505</v>
      </c>
      <c r="S93" s="18">
        <f t="shared" si="217"/>
        <v>4.5606245277941104</v>
      </c>
      <c r="T93" s="18">
        <f t="shared" si="218"/>
        <v>4.3045343783968182</v>
      </c>
      <c r="U93" s="18">
        <f t="shared" si="219"/>
        <v>7.1911112472687444</v>
      </c>
      <c r="W93" t="str">
        <f t="shared" si="256"/>
        <v>41 Administrative occupations</v>
      </c>
      <c r="X93" s="18">
        <f t="shared" si="220"/>
        <v>0.77344262953102927</v>
      </c>
      <c r="Y93" s="18">
        <f t="shared" si="220"/>
        <v>5.3267951150246295</v>
      </c>
      <c r="Z93" s="18">
        <f t="shared" si="220"/>
        <v>2.2153334762812449</v>
      </c>
      <c r="AA93" s="18">
        <f t="shared" si="220"/>
        <v>1.7455061509622283</v>
      </c>
      <c r="AB93" s="18">
        <f t="shared" si="221"/>
        <v>2.1126313729912027</v>
      </c>
      <c r="AD93" s="18">
        <f t="shared" si="222"/>
        <v>1.9018748194314927</v>
      </c>
      <c r="AE93" s="18">
        <f t="shared" si="223"/>
        <v>3.3714801454387766</v>
      </c>
      <c r="AF93" s="18">
        <f t="shared" si="224"/>
        <v>4.627450212698947</v>
      </c>
      <c r="AH93" t="str">
        <f t="shared" si="257"/>
        <v>41 Administrative occupations</v>
      </c>
      <c r="AI93" s="18">
        <f t="shared" si="225"/>
        <v>1.2659177625890639</v>
      </c>
      <c r="AJ93" s="18">
        <f t="shared" si="225"/>
        <v>3.3053997167109328</v>
      </c>
      <c r="AK93" s="18">
        <f t="shared" si="225"/>
        <v>1.6484351259235197</v>
      </c>
      <c r="AL93" s="18">
        <f t="shared" si="225"/>
        <v>1.1614934782847808</v>
      </c>
      <c r="AM93" s="18">
        <f t="shared" si="226"/>
        <v>1.4462918478613807</v>
      </c>
      <c r="AO93" s="18">
        <f t="shared" si="227"/>
        <v>1.3235476219947584</v>
      </c>
      <c r="AP93" s="18">
        <f t="shared" si="228"/>
        <v>3.3772169995056167</v>
      </c>
      <c r="AQ93" s="18">
        <f t="shared" si="229"/>
        <v>4.238157469527537</v>
      </c>
      <c r="AS93" t="str">
        <f t="shared" si="258"/>
        <v>41 Administrative occupations</v>
      </c>
      <c r="AT93" s="18">
        <f t="shared" si="230"/>
        <v>0.25325426473190582</v>
      </c>
      <c r="AU93" s="18">
        <f t="shared" si="230"/>
        <v>5.8144817229192736</v>
      </c>
      <c r="AV93" s="18">
        <f t="shared" si="230"/>
        <v>0.91813685702071268</v>
      </c>
      <c r="AW93" s="18">
        <f t="shared" si="230"/>
        <v>1.3509858238421879</v>
      </c>
      <c r="AX93" s="18">
        <f t="shared" si="231"/>
        <v>1.4885243006262705</v>
      </c>
      <c r="AZ93" s="18">
        <f t="shared" si="232"/>
        <v>1.2064969452905805</v>
      </c>
      <c r="BA93" s="18">
        <f t="shared" si="233"/>
        <v>3.1543276412657306</v>
      </c>
      <c r="BB93" s="18">
        <f t="shared" si="234"/>
        <v>3.9594516737358809</v>
      </c>
      <c r="BD93" t="str">
        <f t="shared" si="259"/>
        <v>41 Administrative occupations</v>
      </c>
      <c r="BE93" s="18">
        <f t="shared" si="235"/>
        <v>-0.7705874220569342</v>
      </c>
      <c r="BF93" s="18">
        <f t="shared" si="235"/>
        <v>17.545099119005346</v>
      </c>
      <c r="BG93" s="18">
        <f t="shared" si="235"/>
        <v>-2.6408073404681209</v>
      </c>
      <c r="BH93" s="18">
        <f t="shared" si="235"/>
        <v>-0.47271645935245132</v>
      </c>
      <c r="BI93" s="18">
        <f t="shared" si="236"/>
        <v>-0.12209404079714936</v>
      </c>
      <c r="BK93" s="18">
        <f t="shared" si="237"/>
        <v>-1.2007255814911355</v>
      </c>
      <c r="BL93" s="18">
        <f t="shared" si="238"/>
        <v>2.2674953377337603</v>
      </c>
      <c r="BM93" s="18">
        <f t="shared" si="239"/>
        <v>1.4119603647439138</v>
      </c>
      <c r="BO93" t="str">
        <f t="shared" si="260"/>
        <v>41 Administrative occupations</v>
      </c>
      <c r="BP93" s="18">
        <f t="shared" si="240"/>
        <v>-2.5332644906605362</v>
      </c>
      <c r="BQ93" s="18">
        <f t="shared" si="240"/>
        <v>20.768195739486295</v>
      </c>
      <c r="BR93" s="18">
        <f t="shared" si="240"/>
        <v>-5.2792933658952883</v>
      </c>
      <c r="BS93" s="18">
        <f t="shared" si="240"/>
        <v>-3.3911417164016466</v>
      </c>
      <c r="BT93" s="18">
        <f t="shared" si="241"/>
        <v>-2.6363895495801093</v>
      </c>
      <c r="BV93" s="18">
        <f t="shared" si="242"/>
        <v>-4.0246709960393261</v>
      </c>
      <c r="BW93" s="18">
        <f t="shared" si="243"/>
        <v>1.776671530138918</v>
      </c>
      <c r="BX93" s="18">
        <f t="shared" si="244"/>
        <v>-1.1373069074735231</v>
      </c>
      <c r="BZ93" t="str">
        <f t="shared" si="261"/>
        <v>41 Administrative occupations</v>
      </c>
      <c r="CA93" s="18">
        <f t="shared" si="245"/>
        <v>-3.5897835472992523</v>
      </c>
      <c r="CB93" s="18">
        <f t="shared" si="245"/>
        <v>-5.4301945553033582</v>
      </c>
      <c r="CC93" s="18">
        <f t="shared" si="245"/>
        <v>-7.4363696506851706</v>
      </c>
      <c r="CD93" s="18">
        <f t="shared" si="245"/>
        <v>-8.4552737181419761</v>
      </c>
      <c r="CE93" s="18">
        <f t="shared" si="246"/>
        <v>-7.9512318156353068</v>
      </c>
      <c r="CG93" s="18">
        <f t="shared" si="247"/>
        <v>-8.1168913535130667</v>
      </c>
      <c r="CH93" s="18">
        <f t="shared" si="248"/>
        <v>1.1978013359876138</v>
      </c>
      <c r="CI93" s="18">
        <f t="shared" si="249"/>
        <v>-4.8226578550343397</v>
      </c>
      <c r="CK93" t="str">
        <f t="shared" si="262"/>
        <v>41 Administrative occupations</v>
      </c>
      <c r="CL93" s="18">
        <f t="shared" si="250"/>
        <v>-0.88496083972189332</v>
      </c>
      <c r="CM93" s="18">
        <f t="shared" si="250"/>
        <v>-6.4363395285778058</v>
      </c>
      <c r="CN93" s="18">
        <f t="shared" si="250"/>
        <v>-5.5197051976998761</v>
      </c>
      <c r="CO93" s="18">
        <f t="shared" si="250"/>
        <v>-4.8665657302666476</v>
      </c>
      <c r="CP93" s="18">
        <f t="shared" si="251"/>
        <v>-5.1698206442780119</v>
      </c>
      <c r="CR93" s="18">
        <f t="shared" si="252"/>
        <v>-5.0847790324062174</v>
      </c>
      <c r="CS93" s="18">
        <f t="shared" si="253"/>
        <v>1.3498460414452129</v>
      </c>
      <c r="CT93" s="18">
        <f t="shared" si="254"/>
        <v>-2.5392420503722368</v>
      </c>
    </row>
    <row r="94" spans="1:98" x14ac:dyDescent="0.2">
      <c r="A94" t="str">
        <f t="shared" si="209"/>
        <v>42 Secretarial and related occupations</v>
      </c>
      <c r="B94" s="18">
        <f t="shared" si="210"/>
        <v>5.1549341926357517</v>
      </c>
      <c r="C94" s="18">
        <f t="shared" si="210"/>
        <v>-19.708500562601937</v>
      </c>
      <c r="D94" s="18">
        <f t="shared" si="210"/>
        <v>15.028961822863639</v>
      </c>
      <c r="E94" s="18">
        <f t="shared" si="210"/>
        <v>6.5407399114280063</v>
      </c>
      <c r="F94" s="18">
        <f t="shared" si="211"/>
        <v>7.2115107750191365</v>
      </c>
      <c r="H94" s="18">
        <f t="shared" si="212"/>
        <v>9.2981654443994977</v>
      </c>
      <c r="I94" s="18">
        <f t="shared" si="213"/>
        <v>6.5112397692997703</v>
      </c>
      <c r="J94" s="18">
        <f t="shared" si="214"/>
        <v>11.858504042310569</v>
      </c>
      <c r="L94" t="str">
        <f t="shared" si="255"/>
        <v>42 Secretarial and related occupations</v>
      </c>
      <c r="M94" s="18">
        <f t="shared" si="215"/>
        <v>2.7499740751899315</v>
      </c>
      <c r="N94" s="18">
        <f t="shared" si="215"/>
        <v>-9.6814924953869674</v>
      </c>
      <c r="O94" s="18">
        <f t="shared" si="215"/>
        <v>13.906426986077246</v>
      </c>
      <c r="P94" s="18">
        <f t="shared" si="215"/>
        <v>3.0499093508904673</v>
      </c>
      <c r="Q94" s="18">
        <f t="shared" si="216"/>
        <v>5.4537741116487126</v>
      </c>
      <c r="S94" s="18">
        <f t="shared" si="217"/>
        <v>6.5486175278509196</v>
      </c>
      <c r="T94" s="18">
        <f t="shared" si="218"/>
        <v>5.5024824250721638</v>
      </c>
      <c r="U94" s="18">
        <f t="shared" si="219"/>
        <v>9.3516227220177051</v>
      </c>
      <c r="W94" t="str">
        <f t="shared" si="256"/>
        <v>42 Secretarial and related occupations</v>
      </c>
      <c r="X94" s="18">
        <f t="shared" si="220"/>
        <v>-0.47144678124454442</v>
      </c>
      <c r="Y94" s="18">
        <f t="shared" si="220"/>
        <v>-4.3388438861577727</v>
      </c>
      <c r="Z94" s="18">
        <f t="shared" si="220"/>
        <v>9.3728121029836853</v>
      </c>
      <c r="AA94" s="18">
        <f t="shared" si="220"/>
        <v>3.2058828717899779</v>
      </c>
      <c r="AB94" s="18">
        <f t="shared" si="221"/>
        <v>4.5972919536388046</v>
      </c>
      <c r="AD94" s="18">
        <f t="shared" si="222"/>
        <v>5.2218892044823662</v>
      </c>
      <c r="AE94" s="18">
        <f t="shared" si="223"/>
        <v>4.9075589837803024</v>
      </c>
      <c r="AF94" s="18">
        <f t="shared" si="224"/>
        <v>8.0571765891737535</v>
      </c>
      <c r="AH94" t="str">
        <f t="shared" si="257"/>
        <v>42 Secretarial and related occupations</v>
      </c>
      <c r="AI94" s="18">
        <f t="shared" si="225"/>
        <v>-2.467416419819346</v>
      </c>
      <c r="AJ94" s="18">
        <f t="shared" si="225"/>
        <v>-0.6645399623339987</v>
      </c>
      <c r="AK94" s="18">
        <f t="shared" si="225"/>
        <v>7.4339124837624393</v>
      </c>
      <c r="AL94" s="18">
        <f t="shared" si="225"/>
        <v>1.7034184067287184</v>
      </c>
      <c r="AM94" s="18">
        <f t="shared" si="226"/>
        <v>3.3083495304187638</v>
      </c>
      <c r="AO94" s="18">
        <f t="shared" si="227"/>
        <v>3.5787894408260801</v>
      </c>
      <c r="AP94" s="18">
        <f t="shared" si="228"/>
        <v>4.3166192759943378</v>
      </c>
      <c r="AQ94" s="18">
        <f t="shared" si="229"/>
        <v>6.5212339129676389</v>
      </c>
      <c r="AS94" t="str">
        <f t="shared" si="258"/>
        <v>42 Secretarial and related occupations</v>
      </c>
      <c r="AT94" s="18">
        <f t="shared" si="230"/>
        <v>-3.2818965276689149</v>
      </c>
      <c r="AU94" s="18">
        <f t="shared" si="230"/>
        <v>-1.586752868971586</v>
      </c>
      <c r="AV94" s="18">
        <f t="shared" si="230"/>
        <v>5.7147542021087627</v>
      </c>
      <c r="AW94" s="18">
        <f t="shared" si="230"/>
        <v>0.3501156697400587</v>
      </c>
      <c r="AX94" s="18">
        <f t="shared" si="231"/>
        <v>1.8724843441803474</v>
      </c>
      <c r="AZ94" s="18">
        <f t="shared" si="232"/>
        <v>2.1073769599162073</v>
      </c>
      <c r="BA94" s="18">
        <f t="shared" si="233"/>
        <v>3.8455700682339167</v>
      </c>
      <c r="BB94" s="18">
        <f t="shared" si="234"/>
        <v>5.1651583682338353</v>
      </c>
      <c r="BD94" t="str">
        <f t="shared" si="259"/>
        <v>42 Secretarial and related occupations</v>
      </c>
      <c r="BE94" s="18">
        <f t="shared" si="235"/>
        <v>-2.5361318622537654</v>
      </c>
      <c r="BF94" s="18">
        <f t="shared" si="235"/>
        <v>12.931945258474586</v>
      </c>
      <c r="BG94" s="18">
        <f t="shared" si="235"/>
        <v>3.6175780186346707</v>
      </c>
      <c r="BH94" s="18">
        <f t="shared" si="235"/>
        <v>-5.3868980039964542</v>
      </c>
      <c r="BI94" s="18">
        <f t="shared" si="236"/>
        <v>-1.5776907521400374</v>
      </c>
      <c r="BK94" s="18">
        <f t="shared" si="237"/>
        <v>-2.4758890343050233</v>
      </c>
      <c r="BL94" s="18">
        <f t="shared" si="238"/>
        <v>2.7638036962791102</v>
      </c>
      <c r="BM94" s="18">
        <f t="shared" si="239"/>
        <v>1.1765845439157596</v>
      </c>
      <c r="BO94" t="str">
        <f t="shared" si="260"/>
        <v>42 Secretarial and related occupations</v>
      </c>
      <c r="BP94" s="18">
        <f t="shared" si="240"/>
        <v>-5.7859556966193608</v>
      </c>
      <c r="BQ94" s="18">
        <f t="shared" si="240"/>
        <v>13.87357367139257</v>
      </c>
      <c r="BR94" s="18">
        <f t="shared" si="240"/>
        <v>-4.2798213398101304</v>
      </c>
      <c r="BS94" s="18">
        <f t="shared" si="240"/>
        <v>-11.572440895021607</v>
      </c>
      <c r="BT94" s="18">
        <f t="shared" si="241"/>
        <v>-7.9110965643252262</v>
      </c>
      <c r="BV94" s="18">
        <f t="shared" si="242"/>
        <v>-9.2054894814987858</v>
      </c>
      <c r="BW94" s="18">
        <f t="shared" si="243"/>
        <v>1.7127097467904973</v>
      </c>
      <c r="BX94" s="18">
        <f t="shared" si="244"/>
        <v>-4.2045028823523234</v>
      </c>
      <c r="BZ94" t="str">
        <f t="shared" si="261"/>
        <v>42 Secretarial and related occupations</v>
      </c>
      <c r="CA94" s="18">
        <f t="shared" si="245"/>
        <v>-2.2887186319228925</v>
      </c>
      <c r="CB94" s="18">
        <f t="shared" si="245"/>
        <v>-13.90802915786351</v>
      </c>
      <c r="CC94" s="18">
        <f t="shared" si="245"/>
        <v>-7.847668753721293</v>
      </c>
      <c r="CD94" s="18">
        <f t="shared" si="245"/>
        <v>-10.950113198664081</v>
      </c>
      <c r="CE94" s="18">
        <f t="shared" si="246"/>
        <v>-10.181820143918664</v>
      </c>
      <c r="CG94" s="18">
        <f t="shared" si="247"/>
        <v>-9.9277475642417059</v>
      </c>
      <c r="CH94" s="18">
        <f t="shared" si="248"/>
        <v>1.2940629019896566</v>
      </c>
      <c r="CI94" s="18">
        <f t="shared" si="249"/>
        <v>-5.6027823072037464</v>
      </c>
      <c r="CK94" t="str">
        <f t="shared" si="262"/>
        <v>42 Secretarial and related occupations</v>
      </c>
      <c r="CL94" s="18">
        <f t="shared" si="250"/>
        <v>1.1970110257653932</v>
      </c>
      <c r="CM94" s="18">
        <f t="shared" si="250"/>
        <v>-12.429850837585354</v>
      </c>
      <c r="CN94" s="18">
        <f t="shared" si="250"/>
        <v>0.28685867185727076</v>
      </c>
      <c r="CO94" s="18">
        <f t="shared" si="250"/>
        <v>1.5164987736896229</v>
      </c>
      <c r="CP94" s="18">
        <f t="shared" si="251"/>
        <v>0.20085068252950755</v>
      </c>
      <c r="CR94" s="18">
        <f t="shared" si="252"/>
        <v>1.104952592999342</v>
      </c>
      <c r="CS94" s="18">
        <f t="shared" si="253"/>
        <v>2.5111211735096228</v>
      </c>
      <c r="CT94" s="18">
        <f t="shared" si="254"/>
        <v>3.3102117404665732</v>
      </c>
    </row>
    <row r="95" spans="1:98" x14ac:dyDescent="0.2">
      <c r="A95" t="str">
        <f t="shared" si="209"/>
        <v>51 Skilled agricultural and related trades</v>
      </c>
      <c r="B95" s="18">
        <f t="shared" si="210"/>
        <v>20.600443806432089</v>
      </c>
      <c r="C95" s="18">
        <f t="shared" si="210"/>
        <v>-56.034148691761743</v>
      </c>
      <c r="D95" s="18">
        <f t="shared" si="210"/>
        <v>6.2502427406947225</v>
      </c>
      <c r="E95" s="18">
        <f t="shared" si="210"/>
        <v>4.4689052223487291</v>
      </c>
      <c r="F95" s="18">
        <f t="shared" si="211"/>
        <v>-0.50764207839320008</v>
      </c>
      <c r="H95" s="18">
        <f t="shared" si="212"/>
        <v>5.0593410914024917</v>
      </c>
      <c r="I95" s="18">
        <f t="shared" si="213"/>
        <v>4.7411145221279316</v>
      </c>
      <c r="J95" s="18">
        <f t="shared" si="214"/>
        <v>7.8343753656264115</v>
      </c>
      <c r="L95" t="str">
        <f t="shared" si="255"/>
        <v>51 Skilled agricultural and related trades</v>
      </c>
      <c r="M95" s="18">
        <f t="shared" si="215"/>
        <v>0.70254545592094431</v>
      </c>
      <c r="N95" s="18">
        <f t="shared" si="215"/>
        <v>-25.395599340722306</v>
      </c>
      <c r="O95" s="18">
        <f t="shared" si="215"/>
        <v>7.0763665147483445</v>
      </c>
      <c r="P95" s="18">
        <f t="shared" si="215"/>
        <v>4.5310877203756261</v>
      </c>
      <c r="Q95" s="18">
        <f t="shared" si="216"/>
        <v>3.1229799452222151</v>
      </c>
      <c r="S95" s="18">
        <f t="shared" si="217"/>
        <v>5.3727194039336235</v>
      </c>
      <c r="T95" s="18">
        <f t="shared" si="218"/>
        <v>4.6964175283300102</v>
      </c>
      <c r="U95" s="18">
        <f t="shared" si="219"/>
        <v>8.0245095586373836</v>
      </c>
      <c r="W95" t="str">
        <f t="shared" si="256"/>
        <v>51 Skilled agricultural and related trades</v>
      </c>
      <c r="X95" s="18">
        <f t="shared" si="220"/>
        <v>2.7278592048810335</v>
      </c>
      <c r="Y95" s="18">
        <f t="shared" si="220"/>
        <v>-18.202654397385487</v>
      </c>
      <c r="Z95" s="18">
        <f t="shared" si="220"/>
        <v>4.1964972523447885</v>
      </c>
      <c r="AA95" s="18">
        <f t="shared" si="220"/>
        <v>3.6492846499368792</v>
      </c>
      <c r="AB95" s="18">
        <f t="shared" si="221"/>
        <v>2.2949616204271495</v>
      </c>
      <c r="AD95" s="18">
        <f t="shared" si="222"/>
        <v>3.8313687901732285</v>
      </c>
      <c r="AE95" s="18">
        <f t="shared" si="223"/>
        <v>4.553166800347852</v>
      </c>
      <c r="AF95" s="18">
        <f t="shared" si="224"/>
        <v>6.8662224634503444</v>
      </c>
      <c r="AH95" t="str">
        <f t="shared" si="257"/>
        <v>51 Skilled agricultural and related trades</v>
      </c>
      <c r="AI95" s="18">
        <f t="shared" si="225"/>
        <v>4.8878959214917916</v>
      </c>
      <c r="AJ95" s="18">
        <f t="shared" si="225"/>
        <v>-17.867896649571733</v>
      </c>
      <c r="AK95" s="18">
        <f t="shared" si="225"/>
        <v>4.2092271578092921</v>
      </c>
      <c r="AL95" s="18">
        <f t="shared" si="225"/>
        <v>3.4722235554927261</v>
      </c>
      <c r="AM95" s="18">
        <f t="shared" si="226"/>
        <v>2.2156988984713077</v>
      </c>
      <c r="AO95" s="18">
        <f t="shared" si="227"/>
        <v>3.7173104456651451</v>
      </c>
      <c r="AP95" s="18">
        <f t="shared" si="228"/>
        <v>4.7991455262832217</v>
      </c>
      <c r="AQ95" s="18">
        <f t="shared" si="229"/>
        <v>6.9739262997718932</v>
      </c>
      <c r="AS95" t="str">
        <f t="shared" si="258"/>
        <v>51 Skilled agricultural and related trades</v>
      </c>
      <c r="AT95" s="18">
        <f t="shared" si="230"/>
        <v>1.478519821315194</v>
      </c>
      <c r="AU95" s="18">
        <f t="shared" si="230"/>
        <v>-6.1416475173295844</v>
      </c>
      <c r="AV95" s="18">
        <f t="shared" si="230"/>
        <v>2.6920674286939672</v>
      </c>
      <c r="AW95" s="18">
        <f t="shared" si="230"/>
        <v>3.0283724477702556</v>
      </c>
      <c r="AX95" s="18">
        <f t="shared" si="231"/>
        <v>2.3252614241372482</v>
      </c>
      <c r="AZ95" s="18">
        <f t="shared" si="232"/>
        <v>2.9161485790460961</v>
      </c>
      <c r="BA95" s="18">
        <f t="shared" si="233"/>
        <v>4.1491432055370314</v>
      </c>
      <c r="BB95" s="18">
        <f t="shared" si="234"/>
        <v>5.9484214419725623</v>
      </c>
      <c r="BD95" t="str">
        <f t="shared" si="259"/>
        <v>51 Skilled agricultural and related trades</v>
      </c>
      <c r="BE95" s="18">
        <f t="shared" si="235"/>
        <v>1.5302799689999702</v>
      </c>
      <c r="BF95" s="18">
        <f t="shared" si="235"/>
        <v>-15.678689383316168</v>
      </c>
      <c r="BG95" s="18">
        <f t="shared" si="235"/>
        <v>-2.022553261845883</v>
      </c>
      <c r="BH95" s="18">
        <f t="shared" si="235"/>
        <v>0.9054638059117881</v>
      </c>
      <c r="BI95" s="18">
        <f t="shared" si="236"/>
        <v>-1.1345214456578878</v>
      </c>
      <c r="BK95" s="18">
        <f t="shared" si="237"/>
        <v>-8.0137469809160589E-2</v>
      </c>
      <c r="BL95" s="18">
        <f t="shared" si="238"/>
        <v>2.5734386803153875</v>
      </c>
      <c r="BM95" s="18">
        <f t="shared" si="239"/>
        <v>2.5173890630471485</v>
      </c>
      <c r="BO95" t="str">
        <f t="shared" si="260"/>
        <v>51 Skilled agricultural and related trades</v>
      </c>
      <c r="BP95" s="18">
        <f t="shared" si="240"/>
        <v>4.5525237578480926E-2</v>
      </c>
      <c r="BQ95" s="18">
        <f t="shared" si="240"/>
        <v>-17.923567942292241</v>
      </c>
      <c r="BR95" s="18">
        <f t="shared" si="240"/>
        <v>-2.7388972067590722</v>
      </c>
      <c r="BS95" s="18">
        <f t="shared" si="240"/>
        <v>-1.2718775631296309</v>
      </c>
      <c r="BT95" s="18">
        <f t="shared" si="241"/>
        <v>-2.8606485211321475</v>
      </c>
      <c r="BV95" s="18">
        <f t="shared" si="242"/>
        <v>-1.7633263857093184</v>
      </c>
      <c r="BW95" s="18">
        <f t="shared" si="243"/>
        <v>2.4905394789199509</v>
      </c>
      <c r="BX95" s="18">
        <f t="shared" si="244"/>
        <v>1.2904841398892142</v>
      </c>
      <c r="BZ95" t="str">
        <f t="shared" si="261"/>
        <v>51 Skilled agricultural and related trades</v>
      </c>
      <c r="CA95" s="18">
        <f t="shared" si="245"/>
        <v>-5.3497401727489402</v>
      </c>
      <c r="CB95" s="18">
        <f t="shared" si="245"/>
        <v>-16.848144307024015</v>
      </c>
      <c r="CC95" s="18">
        <f t="shared" si="245"/>
        <v>-6.6089824056514423E-2</v>
      </c>
      <c r="CD95" s="18">
        <f t="shared" si="245"/>
        <v>0.66534772097057715</v>
      </c>
      <c r="CE95" s="18">
        <f t="shared" si="246"/>
        <v>-0.75645463090331377</v>
      </c>
      <c r="CG95" s="18">
        <f t="shared" si="247"/>
        <v>0.42094229418754292</v>
      </c>
      <c r="CH95" s="18">
        <f t="shared" si="248"/>
        <v>2.5897314876449196</v>
      </c>
      <c r="CI95" s="18">
        <f t="shared" si="249"/>
        <v>2.8867522377547195</v>
      </c>
      <c r="CK95" t="str">
        <f t="shared" si="262"/>
        <v>51 Skilled agricultural and related trades</v>
      </c>
      <c r="CL95" s="18">
        <f t="shared" si="250"/>
        <v>-1.9631933346093144</v>
      </c>
      <c r="CM95" s="18">
        <f t="shared" si="250"/>
        <v>-26.554694247581544</v>
      </c>
      <c r="CN95" s="18">
        <f t="shared" si="250"/>
        <v>-0.97658886483235063</v>
      </c>
      <c r="CO95" s="18">
        <f t="shared" si="250"/>
        <v>-6.7239735541671504</v>
      </c>
      <c r="CP95" s="18">
        <f t="shared" si="251"/>
        <v>-6.3738610014732577</v>
      </c>
      <c r="CR95" s="18">
        <f t="shared" si="252"/>
        <v>-4.8462331214764625</v>
      </c>
      <c r="CS95" s="18">
        <f t="shared" si="253"/>
        <v>1.8280228158855216</v>
      </c>
      <c r="CT95" s="18">
        <f t="shared" si="254"/>
        <v>-1.5850242514009683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1.4002791554174721</v>
      </c>
      <c r="C96" s="18">
        <f t="shared" si="210"/>
        <v>-7.8332131524953557</v>
      </c>
      <c r="D96" s="18">
        <f t="shared" si="210"/>
        <v>6.4607397522651766</v>
      </c>
      <c r="E96" s="18">
        <f t="shared" si="210"/>
        <v>3.0440567502548754</v>
      </c>
      <c r="F96" s="18">
        <f t="shared" si="211"/>
        <v>3.3765318137676248</v>
      </c>
      <c r="H96" s="18">
        <f t="shared" si="212"/>
        <v>4.1705903262718502</v>
      </c>
      <c r="I96" s="18">
        <f t="shared" si="213"/>
        <v>3.7425346710074692</v>
      </c>
      <c r="J96" s="18">
        <f t="shared" si="214"/>
        <v>6.5251883025571056</v>
      </c>
      <c r="L96" t="str">
        <f t="shared" si="255"/>
        <v>52 Skilled metal, electrical and electronic trades</v>
      </c>
      <c r="M96" s="18">
        <f t="shared" si="215"/>
        <v>4.7442516767648435</v>
      </c>
      <c r="N96" s="18">
        <f t="shared" si="215"/>
        <v>-21.699373698539905</v>
      </c>
      <c r="O96" s="18">
        <f t="shared" si="215"/>
        <v>12.783970633787156</v>
      </c>
      <c r="P96" s="18">
        <f t="shared" si="215"/>
        <v>4.1869813821122426</v>
      </c>
      <c r="Q96" s="18">
        <f t="shared" si="216"/>
        <v>4.9110039719671095</v>
      </c>
      <c r="S96" s="18">
        <f t="shared" si="217"/>
        <v>6.9772501811744547</v>
      </c>
      <c r="T96" s="18">
        <f t="shared" si="218"/>
        <v>5.1394792254443544</v>
      </c>
      <c r="U96" s="18">
        <f t="shared" si="219"/>
        <v>9.4430276033158798</v>
      </c>
      <c r="W96" t="str">
        <f t="shared" si="256"/>
        <v>52 Skilled metal, electrical and electronic trades</v>
      </c>
      <c r="X96" s="18">
        <f t="shared" si="220"/>
        <v>2.9823925354066638</v>
      </c>
      <c r="Y96" s="18">
        <f t="shared" si="220"/>
        <v>-13.085389922719838</v>
      </c>
      <c r="Z96" s="18">
        <f t="shared" si="220"/>
        <v>6.5191933075110509</v>
      </c>
      <c r="AA96" s="18">
        <f t="shared" si="220"/>
        <v>2.7915751229653729</v>
      </c>
      <c r="AB96" s="18">
        <f t="shared" si="221"/>
        <v>2.8579723448555416</v>
      </c>
      <c r="AD96" s="18">
        <f t="shared" si="222"/>
        <v>4.019390234428144</v>
      </c>
      <c r="AE96" s="18">
        <f t="shared" si="223"/>
        <v>3.9070047727621571</v>
      </c>
      <c r="AF96" s="18">
        <f t="shared" si="224"/>
        <v>6.5305384022722679</v>
      </c>
      <c r="AH96" t="str">
        <f t="shared" si="257"/>
        <v>52 Skilled metal, electrical and electronic trades</v>
      </c>
      <c r="AI96" s="18">
        <f t="shared" si="225"/>
        <v>1.9387016485662656</v>
      </c>
      <c r="AJ96" s="18">
        <f t="shared" si="225"/>
        <v>-7.4335929737042168</v>
      </c>
      <c r="AK96" s="18">
        <f t="shared" si="225"/>
        <v>2.9710779022270151</v>
      </c>
      <c r="AL96" s="18">
        <f t="shared" si="225"/>
        <v>2.1518053829772121</v>
      </c>
      <c r="AM96" s="18">
        <f t="shared" si="226"/>
        <v>1.7784037861504398</v>
      </c>
      <c r="AO96" s="18">
        <f t="shared" si="227"/>
        <v>2.4241693821434485</v>
      </c>
      <c r="AP96" s="18">
        <f t="shared" si="228"/>
        <v>3.1841606798750588</v>
      </c>
      <c r="AQ96" s="18">
        <f t="shared" si="229"/>
        <v>4.8423186016690156</v>
      </c>
      <c r="AS96" t="str">
        <f t="shared" si="258"/>
        <v>52 Skilled metal, electrical and electronic trades</v>
      </c>
      <c r="AT96" s="18">
        <f t="shared" si="230"/>
        <v>1.9002829364259233</v>
      </c>
      <c r="AU96" s="18">
        <f t="shared" si="230"/>
        <v>-10.644241451249037</v>
      </c>
      <c r="AV96" s="18">
        <f t="shared" si="230"/>
        <v>3.5643650954229944</v>
      </c>
      <c r="AW96" s="18">
        <f t="shared" si="230"/>
        <v>1.7317338378098457</v>
      </c>
      <c r="AX96" s="18">
        <f t="shared" si="231"/>
        <v>1.4749092376434847</v>
      </c>
      <c r="AZ96" s="18">
        <f t="shared" si="232"/>
        <v>2.3389790146967515</v>
      </c>
      <c r="BA96" s="18">
        <f t="shared" si="233"/>
        <v>3.18450701060915</v>
      </c>
      <c r="BB96" s="18">
        <f t="shared" si="234"/>
        <v>4.7812551852632224</v>
      </c>
      <c r="BD96" t="str">
        <f t="shared" si="259"/>
        <v>52 Skilled metal, electrical and electronic trades</v>
      </c>
      <c r="BE96" s="18">
        <f t="shared" si="235"/>
        <v>1.2409355046732129</v>
      </c>
      <c r="BF96" s="18">
        <f t="shared" si="235"/>
        <v>-2.7619751646426161</v>
      </c>
      <c r="BG96" s="18">
        <f t="shared" si="235"/>
        <v>-1.6637809900559852</v>
      </c>
      <c r="BH96" s="18">
        <f t="shared" si="235"/>
        <v>-0.62290896842239762</v>
      </c>
      <c r="BI96" s="18">
        <f t="shared" si="236"/>
        <v>-1.0839754787253519</v>
      </c>
      <c r="BK96" s="18">
        <f t="shared" si="237"/>
        <v>-0.97108474669548306</v>
      </c>
      <c r="BL96" s="18">
        <f t="shared" si="238"/>
        <v>1.8026422968136169</v>
      </c>
      <c r="BM96" s="18">
        <f t="shared" si="239"/>
        <v>1.0588973191195672</v>
      </c>
      <c r="BO96" t="str">
        <f t="shared" si="260"/>
        <v>52 Skilled metal, electrical and electronic trades</v>
      </c>
      <c r="BP96" s="18">
        <f t="shared" si="240"/>
        <v>-0.93941389697089761</v>
      </c>
      <c r="BQ96" s="18">
        <f t="shared" si="240"/>
        <v>-6.0121681924326982</v>
      </c>
      <c r="BR96" s="18">
        <f t="shared" si="240"/>
        <v>-3.0366404018587256</v>
      </c>
      <c r="BS96" s="18">
        <f t="shared" si="240"/>
        <v>-2.91134590469454</v>
      </c>
      <c r="BT96" s="18">
        <f t="shared" si="241"/>
        <v>-3.1472025017444172</v>
      </c>
      <c r="BV96" s="18">
        <f t="shared" si="242"/>
        <v>-2.9531287160411201</v>
      </c>
      <c r="BW96" s="18">
        <f t="shared" si="243"/>
        <v>1.657116232152811</v>
      </c>
      <c r="BX96" s="18">
        <f t="shared" si="244"/>
        <v>-0.57284545370764883</v>
      </c>
      <c r="BZ96" t="str">
        <f t="shared" si="261"/>
        <v>52 Skilled metal, electrical and electronic trades</v>
      </c>
      <c r="CA96" s="18">
        <f t="shared" si="245"/>
        <v>-3.430672236405119</v>
      </c>
      <c r="CB96" s="18">
        <f t="shared" si="245"/>
        <v>-12.676072053144761</v>
      </c>
      <c r="CC96" s="18">
        <f t="shared" si="245"/>
        <v>-0.56501636607284578</v>
      </c>
      <c r="CD96" s="18">
        <f t="shared" si="245"/>
        <v>-4.5553880876230801</v>
      </c>
      <c r="CE96" s="18">
        <f t="shared" si="246"/>
        <v>-3.8616938155876079</v>
      </c>
      <c r="CG96" s="18">
        <f t="shared" si="247"/>
        <v>-3.2433819911886763</v>
      </c>
      <c r="CH96" s="18">
        <f t="shared" si="248"/>
        <v>1.7487072803947346</v>
      </c>
      <c r="CI96" s="18">
        <f t="shared" si="249"/>
        <v>-0.65000764174883985</v>
      </c>
      <c r="CK96" t="str">
        <f t="shared" si="262"/>
        <v>52 Skilled metal, electrical and electronic trades</v>
      </c>
      <c r="CL96" s="18">
        <f t="shared" si="250"/>
        <v>1.2632221790943143</v>
      </c>
      <c r="CM96" s="18">
        <f t="shared" si="250"/>
        <v>-22.897561691999478</v>
      </c>
      <c r="CN96" s="18">
        <f t="shared" si="250"/>
        <v>-2.455002297685438</v>
      </c>
      <c r="CO96" s="18">
        <f t="shared" si="250"/>
        <v>-4.280069686291565</v>
      </c>
      <c r="CP96" s="18">
        <f t="shared" si="251"/>
        <v>-5.0062999412896829</v>
      </c>
      <c r="CR96" s="18">
        <f t="shared" si="252"/>
        <v>-3.6755399022726398</v>
      </c>
      <c r="CS96" s="18">
        <f t="shared" si="253"/>
        <v>1.7385219672230612</v>
      </c>
      <c r="CT96" s="18">
        <f t="shared" si="254"/>
        <v>-0.96017361740724505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-7.8149273476879504</v>
      </c>
      <c r="C97" s="18">
        <f t="shared" si="210"/>
        <v>-37.090060661230275</v>
      </c>
      <c r="D97" s="18">
        <f t="shared" si="210"/>
        <v>12.609130377522959</v>
      </c>
      <c r="E97" s="18">
        <f t="shared" si="210"/>
        <v>0.35960121513167742</v>
      </c>
      <c r="F97" s="18">
        <f t="shared" si="211"/>
        <v>1.044117441014758</v>
      </c>
      <c r="H97" s="18">
        <f t="shared" si="212"/>
        <v>4.2870748715025941</v>
      </c>
      <c r="I97" s="18">
        <f t="shared" si="213"/>
        <v>4.3738054487100886</v>
      </c>
      <c r="J97" s="18">
        <f t="shared" si="214"/>
        <v>7.0475782778907758</v>
      </c>
      <c r="L97" t="str">
        <f t="shared" si="255"/>
        <v>53 Skilled construction and building trades</v>
      </c>
      <c r="M97" s="18">
        <f t="shared" si="215"/>
        <v>1.034857632293229</v>
      </c>
      <c r="N97" s="18">
        <f t="shared" si="215"/>
        <v>-26.204312140053986</v>
      </c>
      <c r="O97" s="18">
        <f t="shared" si="215"/>
        <v>10.165394818535356</v>
      </c>
      <c r="P97" s="18">
        <f t="shared" si="215"/>
        <v>2.3571006272094408</v>
      </c>
      <c r="Q97" s="18">
        <f t="shared" si="216"/>
        <v>2.615932204245941</v>
      </c>
      <c r="S97" s="18">
        <f t="shared" si="217"/>
        <v>4.8963513219829613</v>
      </c>
      <c r="T97" s="18">
        <f t="shared" si="218"/>
        <v>4.7225817753975718</v>
      </c>
      <c r="U97" s="18">
        <f t="shared" si="219"/>
        <v>7.7091199781007536</v>
      </c>
      <c r="W97" t="str">
        <f t="shared" si="256"/>
        <v>53 Skilled construction and building trades</v>
      </c>
      <c r="X97" s="18">
        <f t="shared" si="220"/>
        <v>0.85903151013573265</v>
      </c>
      <c r="Y97" s="18">
        <f t="shared" si="220"/>
        <v>-13.933387928933049</v>
      </c>
      <c r="Z97" s="18">
        <f t="shared" si="220"/>
        <v>5.8728761843991117</v>
      </c>
      <c r="AA97" s="18">
        <f t="shared" si="220"/>
        <v>2.0102613970889749</v>
      </c>
      <c r="AB97" s="18">
        <f t="shared" si="221"/>
        <v>2.1115348874891859</v>
      </c>
      <c r="AD97" s="18">
        <f t="shared" si="222"/>
        <v>3.2818822544364856</v>
      </c>
      <c r="AE97" s="18">
        <f t="shared" si="223"/>
        <v>3.9556881710191449</v>
      </c>
      <c r="AF97" s="18">
        <f t="shared" si="224"/>
        <v>6.0472452051506975</v>
      </c>
      <c r="AH97" t="str">
        <f t="shared" si="257"/>
        <v>53 Skilled construction and building trades</v>
      </c>
      <c r="AI97" s="18">
        <f t="shared" si="225"/>
        <v>3.1741876587036311</v>
      </c>
      <c r="AJ97" s="18">
        <f t="shared" si="225"/>
        <v>-13.485934162658896</v>
      </c>
      <c r="AK97" s="18">
        <f t="shared" si="225"/>
        <v>5.6362486863337002</v>
      </c>
      <c r="AL97" s="18">
        <f t="shared" si="225"/>
        <v>2.3961929069941545</v>
      </c>
      <c r="AM97" s="18">
        <f t="shared" si="226"/>
        <v>2.3144218585909648</v>
      </c>
      <c r="AO97" s="18">
        <f t="shared" si="227"/>
        <v>3.4650161818424063</v>
      </c>
      <c r="AP97" s="18">
        <f t="shared" si="228"/>
        <v>4.1066089242405734</v>
      </c>
      <c r="AQ97" s="18">
        <f t="shared" si="229"/>
        <v>6.286866442146799</v>
      </c>
      <c r="AS97" t="str">
        <f t="shared" si="258"/>
        <v>53 Skilled construction and building trades</v>
      </c>
      <c r="AT97" s="18">
        <f t="shared" si="230"/>
        <v>0.93857452189736179</v>
      </c>
      <c r="AU97" s="18">
        <f t="shared" si="230"/>
        <v>-11.846951958109086</v>
      </c>
      <c r="AV97" s="18">
        <f t="shared" si="230"/>
        <v>5.666471191394562</v>
      </c>
      <c r="AW97" s="18">
        <f t="shared" si="230"/>
        <v>1.3768215854757404</v>
      </c>
      <c r="AX97" s="18">
        <f t="shared" si="231"/>
        <v>1.8050634497618345</v>
      </c>
      <c r="AZ97" s="18">
        <f t="shared" si="232"/>
        <v>2.7869979359888442</v>
      </c>
      <c r="BA97" s="18">
        <f t="shared" si="233"/>
        <v>3.8450677066501848</v>
      </c>
      <c r="BB97" s="18">
        <f t="shared" si="234"/>
        <v>5.6217942871704674</v>
      </c>
      <c r="BD97" t="str">
        <f t="shared" si="259"/>
        <v>53 Skilled construction and building trades</v>
      </c>
      <c r="BE97" s="18">
        <f t="shared" si="235"/>
        <v>0.13277823157180624</v>
      </c>
      <c r="BF97" s="18">
        <f t="shared" si="235"/>
        <v>-8.1679599073340654</v>
      </c>
      <c r="BG97" s="18">
        <f t="shared" si="235"/>
        <v>-1.5469360659161269</v>
      </c>
      <c r="BH97" s="18">
        <f t="shared" si="235"/>
        <v>-1.0873682451703282</v>
      </c>
      <c r="BI97" s="18">
        <f t="shared" si="236"/>
        <v>-1.6886580801267592</v>
      </c>
      <c r="BK97" s="18">
        <f t="shared" si="237"/>
        <v>-1.2407953823577844</v>
      </c>
      <c r="BL97" s="18">
        <f t="shared" si="238"/>
        <v>1.9452142532489836</v>
      </c>
      <c r="BM97" s="18">
        <f t="shared" si="239"/>
        <v>1.0191443761944807</v>
      </c>
      <c r="BO97" t="str">
        <f t="shared" si="260"/>
        <v>53 Skilled construction and building trades</v>
      </c>
      <c r="BP97" s="18">
        <f t="shared" si="240"/>
        <v>0.3939424852792861</v>
      </c>
      <c r="BQ97" s="18">
        <f t="shared" si="240"/>
        <v>-8.1550292496242012</v>
      </c>
      <c r="BR97" s="18">
        <f t="shared" si="240"/>
        <v>-0.28254144856755259</v>
      </c>
      <c r="BS97" s="18">
        <f t="shared" si="240"/>
        <v>-1.4417625718735727</v>
      </c>
      <c r="BT97" s="18">
        <f t="shared" si="241"/>
        <v>-1.5161446084829167</v>
      </c>
      <c r="BV97" s="18">
        <f t="shared" si="242"/>
        <v>-1.056860654515035</v>
      </c>
      <c r="BW97" s="18">
        <f t="shared" si="243"/>
        <v>2.2859374755805684</v>
      </c>
      <c r="BX97" s="18">
        <f t="shared" si="244"/>
        <v>1.5325745945249825</v>
      </c>
      <c r="BZ97" t="str">
        <f t="shared" si="261"/>
        <v>53 Skilled construction and building trades</v>
      </c>
      <c r="CA97" s="18">
        <f t="shared" si="245"/>
        <v>-3.4969308654416165</v>
      </c>
      <c r="CB97" s="18">
        <f t="shared" si="245"/>
        <v>-16.451842098340585</v>
      </c>
      <c r="CC97" s="18">
        <f t="shared" si="245"/>
        <v>0.80106307781218078</v>
      </c>
      <c r="CD97" s="18">
        <f t="shared" si="245"/>
        <v>-2.2565219376311063</v>
      </c>
      <c r="CE97" s="18">
        <f t="shared" si="246"/>
        <v>-2.274304375577596</v>
      </c>
      <c r="CG97" s="18">
        <f t="shared" si="247"/>
        <v>-1.247773401215202</v>
      </c>
      <c r="CH97" s="18">
        <f t="shared" si="248"/>
        <v>2.1512620553205242</v>
      </c>
      <c r="CI97" s="18">
        <f t="shared" si="249"/>
        <v>1.2478713800436303</v>
      </c>
      <c r="CK97" t="str">
        <f t="shared" si="262"/>
        <v>53 Skilled construction and building trades</v>
      </c>
      <c r="CL97" s="18">
        <f t="shared" si="250"/>
        <v>-0.97312111895145881</v>
      </c>
      <c r="CM97" s="18">
        <f t="shared" si="250"/>
        <v>-28.755056743183427</v>
      </c>
      <c r="CN97" s="18">
        <f t="shared" si="250"/>
        <v>-5.1403471441289756</v>
      </c>
      <c r="CO97" s="18">
        <f t="shared" si="250"/>
        <v>-12.078673187698573</v>
      </c>
      <c r="CP97" s="18">
        <f t="shared" si="251"/>
        <v>-11.142518032856152</v>
      </c>
      <c r="CR97" s="18">
        <f t="shared" si="252"/>
        <v>-9.8242009630397202</v>
      </c>
      <c r="CS97" s="18">
        <f t="shared" si="253"/>
        <v>1.2056097699910007</v>
      </c>
      <c r="CT97" s="18">
        <f t="shared" si="254"/>
        <v>-5.7870881593406365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-7.1339644642124949</v>
      </c>
      <c r="C98" s="18">
        <f t="shared" si="210"/>
        <v>-17.781370238814898</v>
      </c>
      <c r="D98" s="18">
        <f t="shared" si="210"/>
        <v>9.8192393029976177</v>
      </c>
      <c r="E98" s="18">
        <f t="shared" si="210"/>
        <v>3.5862238330492735</v>
      </c>
      <c r="F98" s="18">
        <f t="shared" si="211"/>
        <v>3.9827742743496986</v>
      </c>
      <c r="H98" s="18">
        <f t="shared" si="212"/>
        <v>5.6235624827815078</v>
      </c>
      <c r="I98" s="18">
        <f t="shared" si="213"/>
        <v>4.6319514320325661</v>
      </c>
      <c r="J98" s="18">
        <f t="shared" si="214"/>
        <v>8.1619690950915036</v>
      </c>
      <c r="L98" t="str">
        <f t="shared" si="255"/>
        <v>54 Textiles, printing and other skilled trades</v>
      </c>
      <c r="M98" s="18">
        <f t="shared" si="215"/>
        <v>1.838158166309678</v>
      </c>
      <c r="N98" s="18">
        <f t="shared" si="215"/>
        <v>1.6633062088882378</v>
      </c>
      <c r="O98" s="18">
        <f t="shared" si="215"/>
        <v>8.3793722254254419</v>
      </c>
      <c r="P98" s="18">
        <f t="shared" si="215"/>
        <v>3.5826170976702487</v>
      </c>
      <c r="Q98" s="18">
        <f t="shared" si="216"/>
        <v>4.9356087568404927</v>
      </c>
      <c r="S98" s="18">
        <f t="shared" si="217"/>
        <v>5.1574703161412438</v>
      </c>
      <c r="T98" s="18">
        <f t="shared" si="218"/>
        <v>4.732885508887863</v>
      </c>
      <c r="U98" s="18">
        <f t="shared" si="219"/>
        <v>7.8972148057581126</v>
      </c>
      <c r="W98" t="str">
        <f t="shared" si="256"/>
        <v>54 Textiles, printing and other skilled trades</v>
      </c>
      <c r="X98" s="18">
        <f t="shared" si="220"/>
        <v>-2.5864744155455699</v>
      </c>
      <c r="Y98" s="18">
        <f t="shared" si="220"/>
        <v>0.2288724347064619</v>
      </c>
      <c r="Z98" s="18">
        <f t="shared" si="220"/>
        <v>4.2694800019296153</v>
      </c>
      <c r="AA98" s="18">
        <f t="shared" si="220"/>
        <v>1.57297772945999</v>
      </c>
      <c r="AB98" s="18">
        <f t="shared" si="221"/>
        <v>2.3228305494798152</v>
      </c>
      <c r="AD98" s="18">
        <f t="shared" si="222"/>
        <v>2.4639731786915364</v>
      </c>
      <c r="AE98" s="18">
        <f t="shared" si="223"/>
        <v>3.6058206371095025</v>
      </c>
      <c r="AF98" s="18">
        <f t="shared" si="224"/>
        <v>5.2091212185161551</v>
      </c>
      <c r="AH98" t="str">
        <f t="shared" si="257"/>
        <v>54 Textiles, printing and other skilled trades</v>
      </c>
      <c r="AI98" s="18">
        <f t="shared" si="225"/>
        <v>-2.4512829598242192</v>
      </c>
      <c r="AJ98" s="18">
        <f t="shared" si="225"/>
        <v>-5.5777783457008461</v>
      </c>
      <c r="AK98" s="18">
        <f t="shared" si="225"/>
        <v>2.6791056186117101</v>
      </c>
      <c r="AL98" s="18">
        <f t="shared" si="225"/>
        <v>1.77148609169413</v>
      </c>
      <c r="AM98" s="18">
        <f t="shared" si="226"/>
        <v>1.5772872268627891</v>
      </c>
      <c r="AO98" s="18">
        <f t="shared" si="227"/>
        <v>2.0731309923455843</v>
      </c>
      <c r="AP98" s="18">
        <f t="shared" si="228"/>
        <v>3.4988884649420626</v>
      </c>
      <c r="AQ98" s="18">
        <f t="shared" si="229"/>
        <v>4.8523078680062781</v>
      </c>
      <c r="AS98" t="str">
        <f t="shared" si="258"/>
        <v>54 Textiles, printing and other skilled trades</v>
      </c>
      <c r="AT98" s="18">
        <f t="shared" si="230"/>
        <v>-3.5955032766695427</v>
      </c>
      <c r="AU98" s="18">
        <f t="shared" si="230"/>
        <v>-8.2795694408066112</v>
      </c>
      <c r="AV98" s="18">
        <f t="shared" si="230"/>
        <v>4.2893442928115144</v>
      </c>
      <c r="AW98" s="18">
        <f t="shared" si="230"/>
        <v>1.470444227187917</v>
      </c>
      <c r="AX98" s="18">
        <f t="shared" si="231"/>
        <v>1.6989189932646198</v>
      </c>
      <c r="AZ98" s="18">
        <f t="shared" si="232"/>
        <v>2.4015082725919568</v>
      </c>
      <c r="BA98" s="18">
        <f t="shared" si="233"/>
        <v>3.4517677669881897</v>
      </c>
      <c r="BB98" s="18">
        <f t="shared" si="234"/>
        <v>5.0413379815271719</v>
      </c>
      <c r="BD98" t="str">
        <f t="shared" si="259"/>
        <v>54 Textiles, printing and other skilled trades</v>
      </c>
      <c r="BE98" s="18">
        <f t="shared" si="235"/>
        <v>-2.3911517356310696</v>
      </c>
      <c r="BF98" s="18">
        <f t="shared" si="235"/>
        <v>1.529828483299811</v>
      </c>
      <c r="BG98" s="18">
        <f t="shared" si="235"/>
        <v>0.25101784455172638</v>
      </c>
      <c r="BH98" s="18">
        <f t="shared" si="235"/>
        <v>0.5024105827729608</v>
      </c>
      <c r="BI98" s="18">
        <f t="shared" si="236"/>
        <v>0.48764063620545528</v>
      </c>
      <c r="BK98" s="18">
        <f t="shared" si="237"/>
        <v>0.4185430367978249</v>
      </c>
      <c r="BL98" s="18">
        <f t="shared" si="238"/>
        <v>2.2962207375989196</v>
      </c>
      <c r="BM98" s="18">
        <f t="shared" si="239"/>
        <v>2.603351874392934</v>
      </c>
      <c r="BO98" t="str">
        <f t="shared" si="260"/>
        <v>54 Textiles, printing and other skilled trades</v>
      </c>
      <c r="BP98" s="18">
        <f t="shared" si="240"/>
        <v>-5.3032830468924814</v>
      </c>
      <c r="BQ98" s="18">
        <f t="shared" si="240"/>
        <v>5.7262834321363254</v>
      </c>
      <c r="BR98" s="18">
        <f t="shared" si="240"/>
        <v>-4.2010245228186305</v>
      </c>
      <c r="BS98" s="18">
        <f t="shared" si="240"/>
        <v>-2.7547846181977031</v>
      </c>
      <c r="BT98" s="18">
        <f t="shared" si="241"/>
        <v>-2.7019005576255362</v>
      </c>
      <c r="BV98" s="18">
        <f t="shared" si="242"/>
        <v>-3.2392743759691034</v>
      </c>
      <c r="BW98" s="18">
        <f t="shared" si="243"/>
        <v>1.7327441022154</v>
      </c>
      <c r="BX98" s="18">
        <f t="shared" si="244"/>
        <v>-0.66946586670983965</v>
      </c>
      <c r="BZ98" t="str">
        <f t="shared" si="261"/>
        <v>54 Textiles, printing and other skilled trades</v>
      </c>
      <c r="CA98" s="18">
        <f t="shared" si="245"/>
        <v>-4.581052056693169</v>
      </c>
      <c r="CB98" s="18">
        <f t="shared" si="245"/>
        <v>-4.2066342660671658</v>
      </c>
      <c r="CC98" s="18">
        <f t="shared" si="245"/>
        <v>-1.8487840166028779</v>
      </c>
      <c r="CD98" s="18">
        <f t="shared" si="245"/>
        <v>-3.5295166342534601</v>
      </c>
      <c r="CE98" s="18">
        <f t="shared" si="246"/>
        <v>-3.0500922859151292</v>
      </c>
      <c r="CG98" s="18">
        <f t="shared" si="247"/>
        <v>-2.9724948691600916</v>
      </c>
      <c r="CH98" s="18">
        <f t="shared" si="248"/>
        <v>1.6372870468520651</v>
      </c>
      <c r="CI98" s="18">
        <f t="shared" si="249"/>
        <v>-0.61375145185017521</v>
      </c>
      <c r="CK98" t="str">
        <f t="shared" si="262"/>
        <v>54 Textiles, printing and other skilled trades</v>
      </c>
      <c r="CL98" s="18">
        <f t="shared" si="250"/>
        <v>-2.9594342551019337</v>
      </c>
      <c r="CM98" s="18">
        <f t="shared" si="250"/>
        <v>-18.214033263431485</v>
      </c>
      <c r="CN98" s="18">
        <f t="shared" si="250"/>
        <v>-8.4600171637539745</v>
      </c>
      <c r="CO98" s="18">
        <f t="shared" si="250"/>
        <v>-5.8952158845302023</v>
      </c>
      <c r="CP98" s="18">
        <f t="shared" si="251"/>
        <v>-7.5188711965035404</v>
      </c>
      <c r="CR98" s="18">
        <f t="shared" si="252"/>
        <v>-6.7580364276048854</v>
      </c>
      <c r="CS98" s="18">
        <f t="shared" si="253"/>
        <v>1.1434338567551938</v>
      </c>
      <c r="CT98" s="18">
        <f t="shared" si="254"/>
        <v>-4.0718730160462453</v>
      </c>
    </row>
    <row r="99" spans="1:98" x14ac:dyDescent="0.2">
      <c r="A99" t="str">
        <f t="shared" si="209"/>
        <v>61 Caring personal service occupations</v>
      </c>
      <c r="B99" s="18">
        <f t="shared" si="210"/>
        <v>2.7296830366792202</v>
      </c>
      <c r="C99" s="18">
        <f t="shared" si="210"/>
        <v>-18.519228324925429</v>
      </c>
      <c r="D99" s="18">
        <f t="shared" si="210"/>
        <v>11.737288468331975</v>
      </c>
      <c r="E99" s="18">
        <f t="shared" si="210"/>
        <v>4.408579559737591</v>
      </c>
      <c r="F99" s="18">
        <f t="shared" si="211"/>
        <v>5.0057250425288524</v>
      </c>
      <c r="H99" s="18">
        <f t="shared" si="212"/>
        <v>6.7964543432577074</v>
      </c>
      <c r="I99" s="18">
        <f t="shared" si="213"/>
        <v>5.4096711493687888</v>
      </c>
      <c r="J99" s="18">
        <f t="shared" si="214"/>
        <v>9.4700002895219413</v>
      </c>
      <c r="L99" t="str">
        <f t="shared" si="255"/>
        <v>61 Caring personal service occupations</v>
      </c>
      <c r="M99" s="18">
        <f t="shared" si="215"/>
        <v>6.5168878548139686</v>
      </c>
      <c r="N99" s="18">
        <f t="shared" si="215"/>
        <v>-17.894185458972522</v>
      </c>
      <c r="O99" s="18">
        <f t="shared" si="215"/>
        <v>10.831666262842221</v>
      </c>
      <c r="P99" s="18">
        <f t="shared" si="215"/>
        <v>4.6758541398020492</v>
      </c>
      <c r="Q99" s="18">
        <f t="shared" si="216"/>
        <v>4.9566347858073456</v>
      </c>
      <c r="S99" s="18">
        <f t="shared" si="217"/>
        <v>6.6888326063361037</v>
      </c>
      <c r="T99" s="18">
        <f t="shared" si="218"/>
        <v>5.4561858832672394</v>
      </c>
      <c r="U99" s="18">
        <f t="shared" si="219"/>
        <v>9.4217419184203788</v>
      </c>
      <c r="W99" t="str">
        <f t="shared" si="256"/>
        <v>61 Caring personal service occupations</v>
      </c>
      <c r="X99" s="18">
        <f t="shared" si="220"/>
        <v>2.3860819954506285</v>
      </c>
      <c r="Y99" s="18">
        <f t="shared" si="220"/>
        <v>-12.176016623330032</v>
      </c>
      <c r="Z99" s="18">
        <f t="shared" si="220"/>
        <v>4.8466619800363597</v>
      </c>
      <c r="AA99" s="18">
        <f t="shared" si="220"/>
        <v>1.5599170820645325</v>
      </c>
      <c r="AB99" s="18">
        <f t="shared" si="221"/>
        <v>1.6484116596478415</v>
      </c>
      <c r="AD99" s="18">
        <f t="shared" si="222"/>
        <v>2.6438880959681388</v>
      </c>
      <c r="AE99" s="18">
        <f t="shared" si="223"/>
        <v>4.2485740749999223</v>
      </c>
      <c r="AF99" s="18">
        <f t="shared" si="224"/>
        <v>5.8485261883721718</v>
      </c>
      <c r="AH99" t="str">
        <f t="shared" si="257"/>
        <v>61 Caring personal service occupations</v>
      </c>
      <c r="AI99" s="18">
        <f t="shared" si="225"/>
        <v>-1.1599912126062706</v>
      </c>
      <c r="AJ99" s="18">
        <f t="shared" si="225"/>
        <v>-12.993586928910672</v>
      </c>
      <c r="AK99" s="18">
        <f t="shared" si="225"/>
        <v>2.3715881266345162</v>
      </c>
      <c r="AL99" s="18">
        <f t="shared" si="225"/>
        <v>-6.5435837182858947E-2</v>
      </c>
      <c r="AM99" s="18">
        <f t="shared" si="226"/>
        <v>-0.17820939364799893</v>
      </c>
      <c r="AO99" s="18">
        <f t="shared" si="227"/>
        <v>0.74039021089176149</v>
      </c>
      <c r="AP99" s="18">
        <f t="shared" si="228"/>
        <v>3.442473165471549</v>
      </c>
      <c r="AQ99" s="18">
        <f t="shared" si="229"/>
        <v>3.9128502034726065</v>
      </c>
      <c r="AS99" t="str">
        <f t="shared" si="258"/>
        <v>61 Caring personal service occupations</v>
      </c>
      <c r="AT99" s="18">
        <f t="shared" si="230"/>
        <v>0.83736516029244701</v>
      </c>
      <c r="AU99" s="18">
        <f t="shared" si="230"/>
        <v>-13.087090852977113</v>
      </c>
      <c r="AV99" s="18">
        <f t="shared" si="230"/>
        <v>2.9759884780366619</v>
      </c>
      <c r="AW99" s="18">
        <f t="shared" si="230"/>
        <v>0.64994371542026474</v>
      </c>
      <c r="AX99" s="18">
        <f t="shared" si="231"/>
        <v>0.44566968731587497</v>
      </c>
      <c r="AZ99" s="18">
        <f t="shared" si="232"/>
        <v>1.4193946639920574</v>
      </c>
      <c r="BA99" s="18">
        <f t="shared" si="233"/>
        <v>3.6608148244855476</v>
      </c>
      <c r="BB99" s="18">
        <f t="shared" si="234"/>
        <v>4.5536675451528064</v>
      </c>
      <c r="BD99" t="str">
        <f t="shared" si="259"/>
        <v>61 Caring personal service occupations</v>
      </c>
      <c r="BE99" s="18">
        <f t="shared" si="235"/>
        <v>1.5764313060229185</v>
      </c>
      <c r="BF99" s="18">
        <f t="shared" si="235"/>
        <v>2.3866526427723134</v>
      </c>
      <c r="BG99" s="18">
        <f t="shared" si="235"/>
        <v>2.8364315616129954</v>
      </c>
      <c r="BH99" s="18">
        <f t="shared" si="235"/>
        <v>2.4151103414433051</v>
      </c>
      <c r="BI99" s="18">
        <f t="shared" si="236"/>
        <v>2.5448063413517019</v>
      </c>
      <c r="BK99" s="18">
        <f t="shared" si="237"/>
        <v>2.5553586031459963</v>
      </c>
      <c r="BL99" s="18">
        <f t="shared" si="238"/>
        <v>3.6048016719108622</v>
      </c>
      <c r="BM99" s="18">
        <f t="shared" si="239"/>
        <v>5.271549080470761</v>
      </c>
      <c r="BO99" t="str">
        <f t="shared" si="260"/>
        <v>61 Caring personal service occupations</v>
      </c>
      <c r="BP99" s="18">
        <f t="shared" si="240"/>
        <v>-1.7302490104788792</v>
      </c>
      <c r="BQ99" s="18">
        <f t="shared" si="240"/>
        <v>6.6783283106220503</v>
      </c>
      <c r="BR99" s="18">
        <f t="shared" si="240"/>
        <v>-2.3851843579764331</v>
      </c>
      <c r="BS99" s="18">
        <f t="shared" si="240"/>
        <v>-2.2937504304528789</v>
      </c>
      <c r="BT99" s="18">
        <f t="shared" si="241"/>
        <v>-1.7845308687387096</v>
      </c>
      <c r="BV99" s="18">
        <f t="shared" si="242"/>
        <v>-2.3242379183800121</v>
      </c>
      <c r="BW99" s="18">
        <f t="shared" si="243"/>
        <v>2.4154599492792084</v>
      </c>
      <c r="BX99" s="18">
        <f t="shared" si="244"/>
        <v>0.83733084657471313</v>
      </c>
      <c r="BZ99" t="str">
        <f t="shared" si="261"/>
        <v>61 Caring personal service occupations</v>
      </c>
      <c r="CA99" s="18">
        <f t="shared" si="245"/>
        <v>-13.087505167295909</v>
      </c>
      <c r="CB99" s="18">
        <f t="shared" si="245"/>
        <v>-17.36963511058708</v>
      </c>
      <c r="CC99" s="18">
        <f t="shared" si="245"/>
        <v>-6.5300868894088149</v>
      </c>
      <c r="CD99" s="18">
        <f t="shared" si="245"/>
        <v>-2.624605864793661</v>
      </c>
      <c r="CE99" s="18">
        <f t="shared" si="246"/>
        <v>-4.8438314479563482</v>
      </c>
      <c r="CG99" s="18">
        <f t="shared" si="247"/>
        <v>-3.9442356897339548</v>
      </c>
      <c r="CH99" s="18">
        <f t="shared" si="248"/>
        <v>1.3236621827585893</v>
      </c>
      <c r="CI99" s="18">
        <f t="shared" si="249"/>
        <v>-1.7710940756053728</v>
      </c>
      <c r="CK99" t="str">
        <f t="shared" si="262"/>
        <v>61 Caring personal service occupations</v>
      </c>
      <c r="CL99" s="18">
        <f t="shared" si="250"/>
        <v>-0.51964582676872206</v>
      </c>
      <c r="CM99" s="18">
        <f t="shared" si="250"/>
        <v>-18.292533497721443</v>
      </c>
      <c r="CN99" s="18">
        <f t="shared" si="250"/>
        <v>1.5473207818932355</v>
      </c>
      <c r="CO99" s="18">
        <f t="shared" si="250"/>
        <v>-2.030721521282508</v>
      </c>
      <c r="CP99" s="18">
        <f t="shared" si="251"/>
        <v>-2.0439082693813226</v>
      </c>
      <c r="CR99" s="18">
        <f t="shared" si="252"/>
        <v>-0.85227286323829032</v>
      </c>
      <c r="CS99" s="18">
        <f t="shared" si="253"/>
        <v>1.7941238909723989</v>
      </c>
      <c r="CT99" s="18">
        <f t="shared" si="254"/>
        <v>1.1392005320851606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10.501072239576036</v>
      </c>
      <c r="C100" s="18">
        <f t="shared" si="210"/>
        <v>2.1150478428108466</v>
      </c>
      <c r="D100" s="18">
        <f t="shared" si="210"/>
        <v>9.8268766797511287</v>
      </c>
      <c r="E100" s="18">
        <f t="shared" si="210"/>
        <v>5.2940713048062582</v>
      </c>
      <c r="F100" s="18">
        <f t="shared" si="211"/>
        <v>6.4858755088457842</v>
      </c>
      <c r="H100" s="18">
        <f t="shared" si="212"/>
        <v>6.7838291184124877</v>
      </c>
      <c r="I100" s="18">
        <f t="shared" si="213"/>
        <v>5.2610333290852962</v>
      </c>
      <c r="J100" s="18">
        <f t="shared" si="214"/>
        <v>9.3737822296464444</v>
      </c>
      <c r="L100" t="str">
        <f t="shared" si="255"/>
        <v>62 Leisure, travel and related personal service occupations</v>
      </c>
      <c r="M100" s="18">
        <f t="shared" si="215"/>
        <v>9.1483393665384494</v>
      </c>
      <c r="N100" s="18">
        <f t="shared" si="215"/>
        <v>-24.400952881915462</v>
      </c>
      <c r="O100" s="18">
        <f t="shared" si="215"/>
        <v>8.5497055635206145</v>
      </c>
      <c r="P100" s="18">
        <f t="shared" si="215"/>
        <v>4.775568701422328</v>
      </c>
      <c r="Q100" s="18">
        <f t="shared" si="216"/>
        <v>3.8015264084267031</v>
      </c>
      <c r="S100" s="18">
        <f t="shared" si="217"/>
        <v>6.0188041172015039</v>
      </c>
      <c r="T100" s="18">
        <f t="shared" si="218"/>
        <v>4.7037498828239821</v>
      </c>
      <c r="U100" s="18">
        <f t="shared" si="219"/>
        <v>8.491190772091727</v>
      </c>
      <c r="W100" t="str">
        <f t="shared" si="256"/>
        <v>62 Leisure, travel and related personal service occupations</v>
      </c>
      <c r="X100" s="18">
        <f t="shared" si="220"/>
        <v>7.8619659770326367</v>
      </c>
      <c r="Y100" s="18">
        <f t="shared" si="220"/>
        <v>-13.552830707175833</v>
      </c>
      <c r="Z100" s="18">
        <f t="shared" si="220"/>
        <v>5.5656335900864162</v>
      </c>
      <c r="AA100" s="18">
        <f t="shared" si="220"/>
        <v>3.3301745046520947</v>
      </c>
      <c r="AB100" s="18">
        <f t="shared" si="221"/>
        <v>2.8702274063956867</v>
      </c>
      <c r="AD100" s="18">
        <f t="shared" si="222"/>
        <v>4.0700176203062766</v>
      </c>
      <c r="AE100" s="18">
        <f t="shared" si="223"/>
        <v>4.3382019308406905</v>
      </c>
      <c r="AF100" s="18">
        <f t="shared" si="224"/>
        <v>6.8722647206451493</v>
      </c>
      <c r="AH100" t="str">
        <f t="shared" si="257"/>
        <v>62 Leisure, travel and related personal service occupations</v>
      </c>
      <c r="AI100" s="18">
        <f t="shared" si="225"/>
        <v>8.7538535481112234</v>
      </c>
      <c r="AJ100" s="18">
        <f t="shared" si="225"/>
        <v>-13.422158289519881</v>
      </c>
      <c r="AK100" s="18">
        <f t="shared" si="225"/>
        <v>3.3396337387153974</v>
      </c>
      <c r="AL100" s="18">
        <f t="shared" si="225"/>
        <v>2.5986468533462093</v>
      </c>
      <c r="AM100" s="18">
        <f t="shared" si="226"/>
        <v>1.7442452985839463</v>
      </c>
      <c r="AO100" s="18">
        <f t="shared" si="227"/>
        <v>2.8450502397480815</v>
      </c>
      <c r="AP100" s="18">
        <f t="shared" si="228"/>
        <v>3.9659180961221452</v>
      </c>
      <c r="AQ100" s="18">
        <f t="shared" si="229"/>
        <v>5.7564891451619582</v>
      </c>
      <c r="AS100" t="str">
        <f t="shared" si="258"/>
        <v>62 Leisure, travel and related personal service occupations</v>
      </c>
      <c r="AT100" s="18">
        <f t="shared" si="230"/>
        <v>9.4804182590862531</v>
      </c>
      <c r="AU100" s="18">
        <f t="shared" si="230"/>
        <v>-5.4789153307631899</v>
      </c>
      <c r="AV100" s="18">
        <f t="shared" si="230"/>
        <v>3.650647669360807</v>
      </c>
      <c r="AW100" s="18">
        <f t="shared" si="230"/>
        <v>2.8445596180555865</v>
      </c>
      <c r="AX100" s="18">
        <f t="shared" si="231"/>
        <v>2.553414953661326</v>
      </c>
      <c r="AZ100" s="18">
        <f t="shared" si="232"/>
        <v>3.1125566695927143</v>
      </c>
      <c r="BA100" s="18">
        <f t="shared" si="233"/>
        <v>4.0411405045852833</v>
      </c>
      <c r="BB100" s="18">
        <f t="shared" si="234"/>
        <v>5.9964689244070835</v>
      </c>
      <c r="BD100" t="str">
        <f t="shared" si="259"/>
        <v>62 Leisure, travel and related personal service occupations</v>
      </c>
      <c r="BE100" s="18">
        <f t="shared" si="235"/>
        <v>3.9037404907947604</v>
      </c>
      <c r="BF100" s="18">
        <f t="shared" si="235"/>
        <v>0.39019241344042666</v>
      </c>
      <c r="BG100" s="18">
        <f t="shared" si="235"/>
        <v>-1.9606676896847697</v>
      </c>
      <c r="BH100" s="18">
        <f t="shared" si="235"/>
        <v>-0.96728321938901463</v>
      </c>
      <c r="BI100" s="18">
        <f t="shared" si="236"/>
        <v>-1.1947556599298248</v>
      </c>
      <c r="BK100" s="18">
        <f t="shared" si="237"/>
        <v>-1.299524755654724</v>
      </c>
      <c r="BL100" s="18">
        <f t="shared" si="238"/>
        <v>2.2691487163909674</v>
      </c>
      <c r="BM100" s="18">
        <f t="shared" si="239"/>
        <v>1.3454356490301134</v>
      </c>
      <c r="BO100" t="str">
        <f t="shared" si="260"/>
        <v>62 Leisure, travel and related personal service occupations</v>
      </c>
      <c r="BP100" s="18">
        <f t="shared" si="240"/>
        <v>2.0203050519356891</v>
      </c>
      <c r="BQ100" s="18">
        <f t="shared" si="240"/>
        <v>8.6510438416002255</v>
      </c>
      <c r="BR100" s="18">
        <f t="shared" si="240"/>
        <v>-4.7283879003322422</v>
      </c>
      <c r="BS100" s="18">
        <f t="shared" si="240"/>
        <v>-2.5364299471581364</v>
      </c>
      <c r="BT100" s="18">
        <f t="shared" si="241"/>
        <v>-2.5673164802419324</v>
      </c>
      <c r="BV100" s="18">
        <f t="shared" si="242"/>
        <v>-3.2726295445366205</v>
      </c>
      <c r="BW100" s="18">
        <f t="shared" si="243"/>
        <v>2.0619681051877281</v>
      </c>
      <c r="BX100" s="18">
        <f t="shared" si="244"/>
        <v>-0.23545333972408988</v>
      </c>
      <c r="BZ100" t="str">
        <f t="shared" si="261"/>
        <v>62 Leisure, travel and related personal service occupations</v>
      </c>
      <c r="CA100" s="18">
        <f t="shared" si="245"/>
        <v>4.8058885349415936</v>
      </c>
      <c r="CB100" s="18">
        <f t="shared" si="245"/>
        <v>-11.728731428614692</v>
      </c>
      <c r="CC100" s="18">
        <f t="shared" si="245"/>
        <v>-2.3070872602294346</v>
      </c>
      <c r="CD100" s="18">
        <f t="shared" si="245"/>
        <v>-3.6312183975933165</v>
      </c>
      <c r="CE100" s="18">
        <f t="shared" si="246"/>
        <v>-3.7488014076277776</v>
      </c>
      <c r="CG100" s="18">
        <f t="shared" si="247"/>
        <v>-3.1918476039829669</v>
      </c>
      <c r="CH100" s="18">
        <f t="shared" si="248"/>
        <v>1.852117360490646</v>
      </c>
      <c r="CI100" s="18">
        <f t="shared" si="249"/>
        <v>-0.47111265977194394</v>
      </c>
      <c r="CK100" t="str">
        <f t="shared" si="262"/>
        <v>62 Leisure, travel and related personal service occupations</v>
      </c>
      <c r="CL100" s="18">
        <f t="shared" si="250"/>
        <v>3.2825915474088418E-2</v>
      </c>
      <c r="CM100" s="18">
        <f t="shared" si="250"/>
        <v>-19.160556201875465</v>
      </c>
      <c r="CN100" s="18">
        <f t="shared" si="250"/>
        <v>-5.633638076810799</v>
      </c>
      <c r="CO100" s="18">
        <f t="shared" si="250"/>
        <v>-4.8568384162183449</v>
      </c>
      <c r="CP100" s="18">
        <f t="shared" si="251"/>
        <v>-6.0616726678803579</v>
      </c>
      <c r="CR100" s="18">
        <f t="shared" si="252"/>
        <v>-5.1164795400561847</v>
      </c>
      <c r="CS100" s="18">
        <f t="shared" si="253"/>
        <v>1.3975633585240121</v>
      </c>
      <c r="CT100" s="18">
        <f t="shared" si="254"/>
        <v>-2.4785445993597666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3.8646534686807676</v>
      </c>
      <c r="C101" s="18">
        <f t="shared" si="210"/>
        <v>-4.7241021219501906</v>
      </c>
      <c r="D101" s="18">
        <f t="shared" si="210"/>
        <v>8.3774013441050066</v>
      </c>
      <c r="E101" s="18">
        <f t="shared" si="210"/>
        <v>4.6955114293473876</v>
      </c>
      <c r="F101" s="18">
        <f t="shared" si="211"/>
        <v>5.2106815681586038</v>
      </c>
      <c r="H101" s="18">
        <f t="shared" si="212"/>
        <v>5.9086957043114063</v>
      </c>
      <c r="I101" s="18">
        <f t="shared" si="213"/>
        <v>4.9459563195910272</v>
      </c>
      <c r="J101" s="18">
        <f t="shared" si="214"/>
        <v>8.5613978878022365</v>
      </c>
      <c r="L101" t="str">
        <f t="shared" si="255"/>
        <v>63 Community and civil enforcement occupations</v>
      </c>
      <c r="M101" s="18">
        <f t="shared" si="215"/>
        <v>-2.0678443737553898</v>
      </c>
      <c r="N101" s="18">
        <f t="shared" si="215"/>
        <v>14.329931893134006</v>
      </c>
      <c r="O101" s="18">
        <f t="shared" si="215"/>
        <v>3.7702666211881564</v>
      </c>
      <c r="P101" s="18">
        <f t="shared" si="215"/>
        <v>4.1965420958481436</v>
      </c>
      <c r="Q101" s="18">
        <f t="shared" si="216"/>
        <v>4.6685251176421749</v>
      </c>
      <c r="S101" s="18">
        <f t="shared" si="217"/>
        <v>4.0542560600960842</v>
      </c>
      <c r="T101" s="18">
        <f t="shared" si="218"/>
        <v>4.0897940893264817</v>
      </c>
      <c r="U101" s="18">
        <f t="shared" si="219"/>
        <v>6.6845218537711748</v>
      </c>
      <c r="W101" t="str">
        <f t="shared" si="256"/>
        <v>63 Community and civil enforcement occupations</v>
      </c>
      <c r="X101" s="18">
        <f t="shared" si="220"/>
        <v>0.78075311102405731</v>
      </c>
      <c r="Y101" s="18">
        <f t="shared" si="220"/>
        <v>8.9834123118387907</v>
      </c>
      <c r="Z101" s="18">
        <f t="shared" si="220"/>
        <v>4.2751899145192285</v>
      </c>
      <c r="AA101" s="18">
        <f t="shared" si="220"/>
        <v>2.9872707184092961</v>
      </c>
      <c r="AB101" s="18">
        <f t="shared" si="221"/>
        <v>3.7543472447687298</v>
      </c>
      <c r="AD101" s="18">
        <f t="shared" si="222"/>
        <v>3.4147998673873303</v>
      </c>
      <c r="AE101" s="18">
        <f t="shared" si="223"/>
        <v>4.3216797247957572</v>
      </c>
      <c r="AF101" s="18">
        <f t="shared" si="224"/>
        <v>6.4146978512112707</v>
      </c>
      <c r="AH101" t="str">
        <f t="shared" si="257"/>
        <v>63 Community and civil enforcement occupations</v>
      </c>
      <c r="AI101" s="18">
        <f t="shared" si="225"/>
        <v>-1.0151117094239104</v>
      </c>
      <c r="AJ101" s="18">
        <f t="shared" si="225"/>
        <v>27.072992880044367</v>
      </c>
      <c r="AK101" s="18">
        <f t="shared" si="225"/>
        <v>0.60125665282817486</v>
      </c>
      <c r="AL101" s="18">
        <f t="shared" si="225"/>
        <v>2.992786847765716</v>
      </c>
      <c r="AM101" s="18">
        <f t="shared" si="226"/>
        <v>3.5907909442988162</v>
      </c>
      <c r="AO101" s="18">
        <f t="shared" si="227"/>
        <v>2.189359020017756</v>
      </c>
      <c r="AP101" s="18">
        <f t="shared" si="228"/>
        <v>3.5920790213473719</v>
      </c>
      <c r="AQ101" s="18">
        <f t="shared" si="229"/>
        <v>5.0092713195021954</v>
      </c>
      <c r="AS101" t="str">
        <f t="shared" si="258"/>
        <v>63 Community and civil enforcement occupations</v>
      </c>
      <c r="AT101" s="18">
        <f t="shared" si="230"/>
        <v>-3.1684029893967569</v>
      </c>
      <c r="AU101" s="18">
        <f t="shared" si="230"/>
        <v>15.60037861628707</v>
      </c>
      <c r="AV101" s="18">
        <f t="shared" si="230"/>
        <v>-1.1705517160444101</v>
      </c>
      <c r="AW101" s="18">
        <f t="shared" si="230"/>
        <v>1.442436447434825</v>
      </c>
      <c r="AX101" s="18">
        <f t="shared" si="231"/>
        <v>1.4435033542446574</v>
      </c>
      <c r="AZ101" s="18">
        <f t="shared" si="232"/>
        <v>0.56385303238972728</v>
      </c>
      <c r="BA101" s="18">
        <f t="shared" si="233"/>
        <v>3.2099971678492434</v>
      </c>
      <c r="BB101" s="18">
        <f t="shared" si="234"/>
        <v>3.5776363655891874</v>
      </c>
      <c r="BD101" t="str">
        <f t="shared" si="259"/>
        <v>63 Community and civil enforcement occupations</v>
      </c>
      <c r="BE101" s="18">
        <f t="shared" si="235"/>
        <v>-7.6020628608864165</v>
      </c>
      <c r="BF101" s="18">
        <f t="shared" si="235"/>
        <v>52.501056316399961</v>
      </c>
      <c r="BG101" s="18">
        <f t="shared" si="235"/>
        <v>-8.5035958676827779</v>
      </c>
      <c r="BH101" s="18">
        <f t="shared" si="235"/>
        <v>1.3402611850478197</v>
      </c>
      <c r="BI101" s="18">
        <f t="shared" si="236"/>
        <v>0.69480692621199935</v>
      </c>
      <c r="BK101" s="18">
        <f t="shared" si="237"/>
        <v>-2.0534022682777264</v>
      </c>
      <c r="BL101" s="18">
        <f t="shared" si="238"/>
        <v>1.4904316415562224</v>
      </c>
      <c r="BM101" s="18">
        <f t="shared" si="239"/>
        <v>-0.12766460173775362</v>
      </c>
      <c r="BO101" t="str">
        <f t="shared" si="260"/>
        <v>63 Community and civil enforcement occupations</v>
      </c>
      <c r="BP101" s="18">
        <f t="shared" si="240"/>
        <v>-4.7378830243779753</v>
      </c>
      <c r="BQ101" s="18">
        <f t="shared" si="240"/>
        <v>41.452891042302497</v>
      </c>
      <c r="BR101" s="18">
        <f t="shared" si="240"/>
        <v>-7.1473126716943725</v>
      </c>
      <c r="BS101" s="18">
        <f t="shared" si="240"/>
        <v>-1.1097104047985251</v>
      </c>
      <c r="BT101" s="18">
        <f t="shared" si="241"/>
        <v>-0.84376138252093558</v>
      </c>
      <c r="BV101" s="18">
        <f t="shared" si="242"/>
        <v>-3.1646503605637366</v>
      </c>
      <c r="BW101" s="18">
        <f t="shared" si="243"/>
        <v>1.7102953591202619</v>
      </c>
      <c r="BX101" s="18">
        <f t="shared" si="244"/>
        <v>-0.648833209855737</v>
      </c>
      <c r="BZ101" t="str">
        <f t="shared" si="261"/>
        <v>63 Community and civil enforcement occupations</v>
      </c>
      <c r="CA101" s="18">
        <f t="shared" si="245"/>
        <v>-3.3890877474118009</v>
      </c>
      <c r="CB101" s="18">
        <f t="shared" si="245"/>
        <v>24.017557064535431</v>
      </c>
      <c r="CC101" s="18">
        <f t="shared" si="245"/>
        <v>-3.8173568086240284</v>
      </c>
      <c r="CD101" s="18">
        <f t="shared" si="245"/>
        <v>-2.0642098172694023</v>
      </c>
      <c r="CE101" s="18">
        <f t="shared" si="246"/>
        <v>-1.1677200293071399</v>
      </c>
      <c r="CG101" s="18">
        <f t="shared" si="247"/>
        <v>-2.6521142515314344</v>
      </c>
      <c r="CH101" s="18">
        <f t="shared" si="248"/>
        <v>1.7753621069605652</v>
      </c>
      <c r="CI101" s="18">
        <f t="shared" si="249"/>
        <v>-0.20098128892438449</v>
      </c>
      <c r="CK101" t="str">
        <f t="shared" si="262"/>
        <v>63 Community and civil enforcement occupations</v>
      </c>
      <c r="CL101" s="18">
        <f t="shared" si="250"/>
        <v>-6.7747643800111002</v>
      </c>
      <c r="CM101" s="18">
        <f t="shared" si="250"/>
        <v>18.310269784947252</v>
      </c>
      <c r="CN101" s="18">
        <f t="shared" si="250"/>
        <v>-11.512436800291892</v>
      </c>
      <c r="CO101" s="18">
        <f t="shared" si="250"/>
        <v>-4.0576414058823618</v>
      </c>
      <c r="CP101" s="18">
        <f t="shared" si="251"/>
        <v>-5.2190416578765326</v>
      </c>
      <c r="CR101" s="18">
        <f t="shared" si="252"/>
        <v>-6.6098644720835154</v>
      </c>
      <c r="CS101" s="18">
        <f t="shared" si="253"/>
        <v>0.9273873841538105</v>
      </c>
      <c r="CT101" s="18">
        <f t="shared" si="254"/>
        <v>-4.4268806551840285</v>
      </c>
    </row>
    <row r="102" spans="1:98" x14ac:dyDescent="0.2">
      <c r="A102" t="str">
        <f t="shared" si="209"/>
        <v>71 Sales occupations</v>
      </c>
      <c r="B102" s="18">
        <f t="shared" si="210"/>
        <v>0.87281797148059947</v>
      </c>
      <c r="C102" s="18">
        <f t="shared" si="210"/>
        <v>-13.113274123538353</v>
      </c>
      <c r="D102" s="18">
        <f t="shared" si="210"/>
        <v>6.842625717130546</v>
      </c>
      <c r="E102" s="18">
        <f t="shared" si="210"/>
        <v>2.6867997916717012</v>
      </c>
      <c r="F102" s="18">
        <f t="shared" si="211"/>
        <v>2.88780432940281</v>
      </c>
      <c r="H102" s="18">
        <f t="shared" si="212"/>
        <v>4.0537964887717104</v>
      </c>
      <c r="I102" s="18">
        <f t="shared" si="213"/>
        <v>3.8968856381424555</v>
      </c>
      <c r="J102" s="18">
        <f t="shared" si="214"/>
        <v>6.5480805573498335</v>
      </c>
      <c r="L102" t="str">
        <f t="shared" si="255"/>
        <v>71 Sales occupations</v>
      </c>
      <c r="M102" s="18">
        <f t="shared" si="215"/>
        <v>4.801819046977851</v>
      </c>
      <c r="N102" s="18">
        <f t="shared" si="215"/>
        <v>-14.686861580783205</v>
      </c>
      <c r="O102" s="18">
        <f t="shared" si="215"/>
        <v>7.9327341210756019</v>
      </c>
      <c r="P102" s="18">
        <f t="shared" si="215"/>
        <v>3.8766791777439691</v>
      </c>
      <c r="Q102" s="18">
        <f t="shared" si="216"/>
        <v>3.8419055454836482</v>
      </c>
      <c r="S102" s="18">
        <f t="shared" si="217"/>
        <v>5.2114722222287302</v>
      </c>
      <c r="T102" s="18">
        <f t="shared" si="218"/>
        <v>4.2891698340574491</v>
      </c>
      <c r="U102" s="18">
        <f t="shared" si="219"/>
        <v>7.6470209549747814</v>
      </c>
      <c r="W102" t="str">
        <f t="shared" si="256"/>
        <v>71 Sales occupations</v>
      </c>
      <c r="X102" s="18">
        <f t="shared" si="220"/>
        <v>3.2215247775106093</v>
      </c>
      <c r="Y102" s="18">
        <f t="shared" si="220"/>
        <v>-4.5984077066043572</v>
      </c>
      <c r="Z102" s="18">
        <f t="shared" si="220"/>
        <v>3.0646112498353695</v>
      </c>
      <c r="AA102" s="18">
        <f t="shared" si="220"/>
        <v>2.3091174068896159</v>
      </c>
      <c r="AB102" s="18">
        <f t="shared" si="221"/>
        <v>2.0975753103158024</v>
      </c>
      <c r="AD102" s="18">
        <f t="shared" si="222"/>
        <v>2.5603313421658669</v>
      </c>
      <c r="AE102" s="18">
        <f t="shared" si="223"/>
        <v>3.5495927800281324</v>
      </c>
      <c r="AF102" s="18">
        <f t="shared" si="224"/>
        <v>5.2308992848570268</v>
      </c>
      <c r="AH102" t="str">
        <f t="shared" si="257"/>
        <v>71 Sales occupations</v>
      </c>
      <c r="AI102" s="18">
        <f t="shared" si="225"/>
        <v>0.46779521278190739</v>
      </c>
      <c r="AJ102" s="18">
        <f t="shared" si="225"/>
        <v>-3.5025271522919232</v>
      </c>
      <c r="AK102" s="18">
        <f t="shared" si="225"/>
        <v>2.0106659582900699</v>
      </c>
      <c r="AL102" s="18">
        <f t="shared" si="225"/>
        <v>1.6506571588836172</v>
      </c>
      <c r="AM102" s="18">
        <f t="shared" si="226"/>
        <v>1.4326705829645459</v>
      </c>
      <c r="AO102" s="18">
        <f t="shared" si="227"/>
        <v>1.7705187015285562</v>
      </c>
      <c r="AP102" s="18">
        <f t="shared" si="228"/>
        <v>3.3989786008244316</v>
      </c>
      <c r="AQ102" s="18">
        <f t="shared" si="229"/>
        <v>4.5604554433622768</v>
      </c>
      <c r="AS102" t="str">
        <f t="shared" si="258"/>
        <v>71 Sales occupations</v>
      </c>
      <c r="AT102" s="18">
        <f t="shared" si="230"/>
        <v>1.3595912245822683</v>
      </c>
      <c r="AU102" s="18">
        <f t="shared" si="230"/>
        <v>-9.2918944578341822</v>
      </c>
      <c r="AV102" s="18">
        <f t="shared" si="230"/>
        <v>0.98641475613332474</v>
      </c>
      <c r="AW102" s="18">
        <f t="shared" si="230"/>
        <v>1.5110441532306673</v>
      </c>
      <c r="AX102" s="18">
        <f t="shared" si="231"/>
        <v>0.63657863836539264</v>
      </c>
      <c r="AZ102" s="18">
        <f t="shared" si="232"/>
        <v>1.33586555401215</v>
      </c>
      <c r="BA102" s="18">
        <f t="shared" si="233"/>
        <v>2.8775427056403791</v>
      </c>
      <c r="BB102" s="18">
        <f t="shared" si="234"/>
        <v>3.8038491214955172</v>
      </c>
      <c r="BD102" t="str">
        <f t="shared" si="259"/>
        <v>71 Sales occupations</v>
      </c>
      <c r="BE102" s="18">
        <f t="shared" si="235"/>
        <v>1.5490903804835199</v>
      </c>
      <c r="BF102" s="18">
        <f t="shared" si="235"/>
        <v>5.0371604477469578</v>
      </c>
      <c r="BG102" s="18">
        <f t="shared" si="235"/>
        <v>-1.0254743228980123</v>
      </c>
      <c r="BH102" s="18">
        <f t="shared" si="235"/>
        <v>0.71184823647219009</v>
      </c>
      <c r="BI102" s="18">
        <f t="shared" si="236"/>
        <v>0.42928278677853982</v>
      </c>
      <c r="BK102" s="18">
        <f t="shared" si="237"/>
        <v>0.12937848114877859</v>
      </c>
      <c r="BL102" s="18">
        <f t="shared" si="238"/>
        <v>2.4887429419745644</v>
      </c>
      <c r="BM102" s="18">
        <f t="shared" si="239"/>
        <v>2.5807038645409008</v>
      </c>
      <c r="BO102" t="str">
        <f t="shared" si="260"/>
        <v>71 Sales occupations</v>
      </c>
      <c r="BP102" s="18">
        <f t="shared" si="240"/>
        <v>-1.4845505248907265</v>
      </c>
      <c r="BQ102" s="18">
        <f t="shared" si="240"/>
        <v>7.9103156374974892</v>
      </c>
      <c r="BR102" s="18">
        <f t="shared" si="240"/>
        <v>-4.5481797044433891</v>
      </c>
      <c r="BS102" s="18">
        <f t="shared" si="240"/>
        <v>-2.7565790145755553</v>
      </c>
      <c r="BT102" s="18">
        <f t="shared" si="241"/>
        <v>-2.6890650283309614</v>
      </c>
      <c r="BV102" s="18">
        <f t="shared" si="242"/>
        <v>-3.357484832320512</v>
      </c>
      <c r="BW102" s="18">
        <f t="shared" si="243"/>
        <v>2.0380523606510215</v>
      </c>
      <c r="BX102" s="18">
        <f t="shared" si="244"/>
        <v>-0.32354182642745366</v>
      </c>
      <c r="BZ102" t="str">
        <f t="shared" si="261"/>
        <v>71 Sales occupations</v>
      </c>
      <c r="CA102" s="18">
        <f t="shared" si="245"/>
        <v>-0.52437126596547312</v>
      </c>
      <c r="CB102" s="18">
        <f t="shared" si="245"/>
        <v>-15.480471950237151</v>
      </c>
      <c r="CC102" s="18">
        <f t="shared" si="245"/>
        <v>-4.9958560807369494</v>
      </c>
      <c r="CD102" s="18">
        <f t="shared" si="245"/>
        <v>-7.5656083413174091</v>
      </c>
      <c r="CE102" s="18">
        <f t="shared" si="246"/>
        <v>-7.2902617190720669</v>
      </c>
      <c r="CG102" s="18">
        <f t="shared" si="247"/>
        <v>-6.716841795558115</v>
      </c>
      <c r="CH102" s="18">
        <f t="shared" si="248"/>
        <v>1.3473402071010332</v>
      </c>
      <c r="CI102" s="18">
        <f t="shared" si="249"/>
        <v>-3.6250129884419335</v>
      </c>
      <c r="CK102" t="str">
        <f t="shared" si="262"/>
        <v>71 Sales occupations</v>
      </c>
      <c r="CL102" s="18">
        <f t="shared" si="250"/>
        <v>-1.5766427801313654</v>
      </c>
      <c r="CM102" s="18">
        <f t="shared" si="250"/>
        <v>-26.161639343110043</v>
      </c>
      <c r="CN102" s="18">
        <f t="shared" si="250"/>
        <v>-6.6971476553936427</v>
      </c>
      <c r="CO102" s="18">
        <f t="shared" si="250"/>
        <v>-5.2244245531613558</v>
      </c>
      <c r="CP102" s="18">
        <f t="shared" si="251"/>
        <v>-7.1471882820077219</v>
      </c>
      <c r="CR102" s="18">
        <f t="shared" si="252"/>
        <v>-5.7178971826223668</v>
      </c>
      <c r="CS102" s="18">
        <f t="shared" si="253"/>
        <v>1.1435435669557625</v>
      </c>
      <c r="CT102" s="18">
        <f t="shared" si="254"/>
        <v>-3.3542742785514279</v>
      </c>
    </row>
    <row r="103" spans="1:98" x14ac:dyDescent="0.2">
      <c r="A103" t="str">
        <f t="shared" si="209"/>
        <v>72 Customer service occupations</v>
      </c>
      <c r="B103" s="18">
        <f t="shared" si="210"/>
        <v>1.6561500349770109</v>
      </c>
      <c r="C103" s="18">
        <f t="shared" si="210"/>
        <v>-4.4228005102963213</v>
      </c>
      <c r="D103" s="18">
        <f t="shared" si="210"/>
        <v>14.821733284273186</v>
      </c>
      <c r="E103" s="18">
        <f t="shared" si="210"/>
        <v>4.4563405924413546</v>
      </c>
      <c r="F103" s="18">
        <f t="shared" si="211"/>
        <v>6.9951098768685993</v>
      </c>
      <c r="H103" s="18">
        <f t="shared" si="212"/>
        <v>7.80309700654922</v>
      </c>
      <c r="I103" s="18">
        <f t="shared" si="213"/>
        <v>4.9911560041450809</v>
      </c>
      <c r="J103" s="18">
        <f t="shared" si="214"/>
        <v>9.9746287268535294</v>
      </c>
      <c r="L103" t="str">
        <f t="shared" si="255"/>
        <v>72 Customer service occupations</v>
      </c>
      <c r="M103" s="18">
        <f t="shared" si="215"/>
        <v>4.9472982745723426</v>
      </c>
      <c r="N103" s="18">
        <f t="shared" si="215"/>
        <v>-6.5799232975357613</v>
      </c>
      <c r="O103" s="18">
        <f t="shared" si="215"/>
        <v>14.190280162534119</v>
      </c>
      <c r="P103" s="18">
        <f t="shared" si="215"/>
        <v>4.5108194679589486</v>
      </c>
      <c r="Q103" s="18">
        <f t="shared" si="216"/>
        <v>6.6933625686895315</v>
      </c>
      <c r="S103" s="18">
        <f t="shared" si="217"/>
        <v>7.6425262277575401</v>
      </c>
      <c r="T103" s="18">
        <f t="shared" si="218"/>
        <v>5.1865952492818224</v>
      </c>
      <c r="U103" s="18">
        <f t="shared" si="219"/>
        <v>9.9578639850312012</v>
      </c>
      <c r="W103" t="str">
        <f t="shared" si="256"/>
        <v>72 Customer service occupations</v>
      </c>
      <c r="X103" s="18">
        <f t="shared" si="220"/>
        <v>3.1562604425317664</v>
      </c>
      <c r="Y103" s="18">
        <f t="shared" si="220"/>
        <v>5.1888156007140918</v>
      </c>
      <c r="Z103" s="18">
        <f t="shared" si="220"/>
        <v>8.4349333428996189</v>
      </c>
      <c r="AA103" s="18">
        <f t="shared" si="220"/>
        <v>2.8653334972807309</v>
      </c>
      <c r="AB103" s="18">
        <f t="shared" si="221"/>
        <v>4.7204807020720052</v>
      </c>
      <c r="AD103" s="18">
        <f t="shared" si="222"/>
        <v>4.6893326181341788</v>
      </c>
      <c r="AE103" s="18">
        <f t="shared" si="223"/>
        <v>4.0722728162213784</v>
      </c>
      <c r="AF103" s="18">
        <f t="shared" si="224"/>
        <v>7.1264787391608797</v>
      </c>
      <c r="AH103" t="str">
        <f t="shared" si="257"/>
        <v>72 Customer service occupations</v>
      </c>
      <c r="AI103" s="18">
        <f t="shared" si="225"/>
        <v>3.853570959068997</v>
      </c>
      <c r="AJ103" s="18">
        <f t="shared" si="225"/>
        <v>3.8506888549877383</v>
      </c>
      <c r="AK103" s="18">
        <f t="shared" si="225"/>
        <v>8.7247830315080765</v>
      </c>
      <c r="AL103" s="18">
        <f t="shared" si="225"/>
        <v>2.9237184471221367</v>
      </c>
      <c r="AM103" s="18">
        <f t="shared" si="226"/>
        <v>4.7611906454324116</v>
      </c>
      <c r="AO103" s="18">
        <f t="shared" si="227"/>
        <v>4.8221738247848034</v>
      </c>
      <c r="AP103" s="18">
        <f t="shared" si="228"/>
        <v>4.284013424192179</v>
      </c>
      <c r="AQ103" s="18">
        <f t="shared" si="229"/>
        <v>7.3631583250956423</v>
      </c>
      <c r="AS103" t="str">
        <f t="shared" si="258"/>
        <v>72 Customer service occupations</v>
      </c>
      <c r="AT103" s="18">
        <f t="shared" si="230"/>
        <v>3.1304311502035942</v>
      </c>
      <c r="AU103" s="18">
        <f t="shared" si="230"/>
        <v>2.2622242391805436</v>
      </c>
      <c r="AV103" s="18">
        <f t="shared" si="230"/>
        <v>7.7651829288284624</v>
      </c>
      <c r="AW103" s="18">
        <f t="shared" si="230"/>
        <v>2.0841883156312857</v>
      </c>
      <c r="AX103" s="18">
        <f t="shared" si="231"/>
        <v>3.8378707658756506</v>
      </c>
      <c r="AZ103" s="18">
        <f t="shared" si="232"/>
        <v>3.9437729572109559</v>
      </c>
      <c r="BA103" s="18">
        <f t="shared" si="233"/>
        <v>3.6622065511909829</v>
      </c>
      <c r="BB103" s="18">
        <f t="shared" si="234"/>
        <v>6.303463968612566</v>
      </c>
      <c r="BD103" t="str">
        <f t="shared" si="259"/>
        <v>72 Customer service occupations</v>
      </c>
      <c r="BE103" s="18">
        <f t="shared" si="235"/>
        <v>1.2799527499016694</v>
      </c>
      <c r="BF103" s="18">
        <f t="shared" si="235"/>
        <v>16.384171712280459</v>
      </c>
      <c r="BG103" s="18">
        <f t="shared" si="235"/>
        <v>4.4162606807236715</v>
      </c>
      <c r="BH103" s="18">
        <f t="shared" si="235"/>
        <v>1.9065088058333624</v>
      </c>
      <c r="BI103" s="18">
        <f t="shared" si="236"/>
        <v>3.5403466769580616</v>
      </c>
      <c r="BK103" s="18">
        <f t="shared" si="237"/>
        <v>2.7363174231316956</v>
      </c>
      <c r="BL103" s="18">
        <f t="shared" si="238"/>
        <v>2.9383311654530786</v>
      </c>
      <c r="BM103" s="18">
        <f t="shared" si="239"/>
        <v>4.8788435548974274</v>
      </c>
      <c r="BO103" t="str">
        <f t="shared" si="260"/>
        <v>72 Customer service occupations</v>
      </c>
      <c r="BP103" s="18">
        <f t="shared" si="240"/>
        <v>0.9912725130500899</v>
      </c>
      <c r="BQ103" s="18">
        <f t="shared" si="240"/>
        <v>15.990401833784684</v>
      </c>
      <c r="BR103" s="18">
        <f t="shared" si="240"/>
        <v>1.9406548628726483</v>
      </c>
      <c r="BS103" s="18">
        <f t="shared" si="240"/>
        <v>-0.7583577450571366</v>
      </c>
      <c r="BT103" s="18">
        <f t="shared" si="241"/>
        <v>1.0575257123390136</v>
      </c>
      <c r="BV103" s="18">
        <f t="shared" si="242"/>
        <v>0.13327823449269527</v>
      </c>
      <c r="BW103" s="18">
        <f t="shared" si="243"/>
        <v>2.7162160749672815</v>
      </c>
      <c r="BX103" s="18">
        <f t="shared" si="244"/>
        <v>2.8080807151931841</v>
      </c>
      <c r="BZ103" t="str">
        <f t="shared" si="261"/>
        <v>72 Customer service occupations</v>
      </c>
      <c r="CA103" s="18">
        <f t="shared" si="245"/>
        <v>-0.93073500278831878</v>
      </c>
      <c r="CB103" s="18">
        <f t="shared" si="245"/>
        <v>0.54901747000424272</v>
      </c>
      <c r="CC103" s="18">
        <f t="shared" si="245"/>
        <v>3.1824585528366311</v>
      </c>
      <c r="CD103" s="18">
        <f t="shared" si="245"/>
        <v>-6.220368892209116E-2</v>
      </c>
      <c r="CE103" s="18">
        <f t="shared" si="246"/>
        <v>0.97911376518104998</v>
      </c>
      <c r="CG103" s="18">
        <f t="shared" si="247"/>
        <v>1.0078521772007187</v>
      </c>
      <c r="CH103" s="18">
        <f t="shared" si="248"/>
        <v>2.0872596335814064</v>
      </c>
      <c r="CI103" s="18">
        <f t="shared" si="249"/>
        <v>2.8557888132547893</v>
      </c>
      <c r="CK103" t="str">
        <f t="shared" si="262"/>
        <v>72 Customer service occupations</v>
      </c>
      <c r="CL103" s="18">
        <f t="shared" si="250"/>
        <v>7.2780002768758179</v>
      </c>
      <c r="CM103" s="18">
        <f t="shared" si="250"/>
        <v>-14.709931260000875</v>
      </c>
      <c r="CN103" s="18">
        <f t="shared" si="250"/>
        <v>5.644620969487657</v>
      </c>
      <c r="CO103" s="18">
        <f t="shared" si="250"/>
        <v>-0.93743722010355413</v>
      </c>
      <c r="CP103" s="18">
        <f t="shared" si="251"/>
        <v>0.13293307787434205</v>
      </c>
      <c r="CR103" s="18">
        <f t="shared" si="252"/>
        <v>1.2097073721107021</v>
      </c>
      <c r="CS103" s="18">
        <f t="shared" si="253"/>
        <v>2.4769861820810535</v>
      </c>
      <c r="CT103" s="18">
        <f t="shared" si="254"/>
        <v>3.3575195038052508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2.1022287702915587</v>
      </c>
      <c r="C104" s="18">
        <f t="shared" si="210"/>
        <v>-30.764920038505217</v>
      </c>
      <c r="D104" s="18">
        <f t="shared" si="210"/>
        <v>16.893534843579626</v>
      </c>
      <c r="E104" s="18">
        <f t="shared" si="210"/>
        <v>7.6151966288578121</v>
      </c>
      <c r="F104" s="18">
        <f t="shared" si="211"/>
        <v>7.4300847387740454</v>
      </c>
      <c r="H104" s="18">
        <f t="shared" si="212"/>
        <v>10.623119121025603</v>
      </c>
      <c r="I104" s="18">
        <f t="shared" si="213"/>
        <v>6.8274924695826966</v>
      </c>
      <c r="J104" s="18">
        <f t="shared" si="214"/>
        <v>12.982400675031357</v>
      </c>
      <c r="L104" t="str">
        <f t="shared" si="255"/>
        <v>81 Process, plant and machine operatives</v>
      </c>
      <c r="M104" s="18">
        <f t="shared" si="215"/>
        <v>6.2444694184857319</v>
      </c>
      <c r="N104" s="18">
        <f t="shared" si="215"/>
        <v>-21.720496778929931</v>
      </c>
      <c r="O104" s="18">
        <f t="shared" si="215"/>
        <v>15.313806210963566</v>
      </c>
      <c r="P104" s="18">
        <f t="shared" si="215"/>
        <v>5.3862276766363015</v>
      </c>
      <c r="Q104" s="18">
        <f t="shared" si="216"/>
        <v>6.3973531878483092</v>
      </c>
      <c r="S104" s="18">
        <f t="shared" si="217"/>
        <v>8.5966283834657311</v>
      </c>
      <c r="T104" s="18">
        <f t="shared" si="218"/>
        <v>5.8840183037864202</v>
      </c>
      <c r="U104" s="18">
        <f t="shared" si="219"/>
        <v>11.028373927588952</v>
      </c>
      <c r="W104" t="str">
        <f t="shared" si="256"/>
        <v>81 Process, plant and machine operatives</v>
      </c>
      <c r="X104" s="18">
        <f t="shared" si="220"/>
        <v>0.83597470075571501</v>
      </c>
      <c r="Y104" s="18">
        <f t="shared" si="220"/>
        <v>-11.491323034470224</v>
      </c>
      <c r="Z104" s="18">
        <f t="shared" si="220"/>
        <v>11.583615544472048</v>
      </c>
      <c r="AA104" s="18">
        <f t="shared" si="220"/>
        <v>4.8421228433824126</v>
      </c>
      <c r="AB104" s="18">
        <f t="shared" si="221"/>
        <v>5.778311061754704</v>
      </c>
      <c r="AD104" s="18">
        <f t="shared" si="222"/>
        <v>7.042771987742702</v>
      </c>
      <c r="AE104" s="18">
        <f t="shared" si="223"/>
        <v>5.0528945611169274</v>
      </c>
      <c r="AF104" s="18">
        <f t="shared" si="224"/>
        <v>9.4417630881273631</v>
      </c>
      <c r="AH104" t="str">
        <f t="shared" si="257"/>
        <v>81 Process, plant and machine operatives</v>
      </c>
      <c r="AI104" s="18">
        <f t="shared" si="225"/>
        <v>1.3428657604375616</v>
      </c>
      <c r="AJ104" s="18">
        <f t="shared" si="225"/>
        <v>-8.281335250832079</v>
      </c>
      <c r="AK104" s="18">
        <f t="shared" si="225"/>
        <v>10.293231249233937</v>
      </c>
      <c r="AL104" s="18">
        <f t="shared" si="225"/>
        <v>3.5405243256171559</v>
      </c>
      <c r="AM104" s="18">
        <f t="shared" si="226"/>
        <v>4.8079198552485991</v>
      </c>
      <c r="AO104" s="18">
        <f t="shared" si="227"/>
        <v>5.7441928899829575</v>
      </c>
      <c r="AP104" s="18">
        <f t="shared" si="228"/>
        <v>4.3879301503086277</v>
      </c>
      <c r="AQ104" s="18">
        <f t="shared" si="229"/>
        <v>8.0980380923455506</v>
      </c>
      <c r="AS104" t="str">
        <f t="shared" si="258"/>
        <v>81 Process, plant and machine operatives</v>
      </c>
      <c r="AT104" s="18">
        <f t="shared" si="230"/>
        <v>0.80804388542166095</v>
      </c>
      <c r="AU104" s="18">
        <f t="shared" si="230"/>
        <v>-6.9617061979656665</v>
      </c>
      <c r="AV104" s="18">
        <f t="shared" si="230"/>
        <v>9.3563070177228091</v>
      </c>
      <c r="AW104" s="18">
        <f t="shared" si="230"/>
        <v>2.961439254462972</v>
      </c>
      <c r="AX104" s="18">
        <f t="shared" si="231"/>
        <v>4.2561504916742265</v>
      </c>
      <c r="AZ104" s="18">
        <f t="shared" si="232"/>
        <v>5.0503930578513323</v>
      </c>
      <c r="BA104" s="18">
        <f t="shared" si="233"/>
        <v>4.1831644908925991</v>
      </c>
      <c r="BB104" s="18">
        <f t="shared" si="234"/>
        <v>7.4615847367657251</v>
      </c>
      <c r="BD104" t="str">
        <f t="shared" si="259"/>
        <v>81 Process, plant and machine operatives</v>
      </c>
      <c r="BE104" s="18">
        <f t="shared" si="235"/>
        <v>1.8440901080016836</v>
      </c>
      <c r="BF104" s="18">
        <f t="shared" si="235"/>
        <v>0.96939945468867972</v>
      </c>
      <c r="BG104" s="18">
        <f t="shared" si="235"/>
        <v>4.5724653693813844</v>
      </c>
      <c r="BH104" s="18">
        <f t="shared" si="235"/>
        <v>1.438346038081928</v>
      </c>
      <c r="BI104" s="18">
        <f t="shared" si="236"/>
        <v>2.377879821660045</v>
      </c>
      <c r="BK104" s="18">
        <f t="shared" si="237"/>
        <v>2.4724740863556249</v>
      </c>
      <c r="BL104" s="18">
        <f t="shared" si="238"/>
        <v>2.609226447625046</v>
      </c>
      <c r="BM104" s="18">
        <f t="shared" si="239"/>
        <v>4.4233434299350449</v>
      </c>
      <c r="BO104" t="str">
        <f t="shared" si="260"/>
        <v>81 Process, plant and machine operatives</v>
      </c>
      <c r="BP104" s="18">
        <f t="shared" si="240"/>
        <v>-0.11958145886077354</v>
      </c>
      <c r="BQ104" s="18">
        <f t="shared" si="240"/>
        <v>1.4294028414718829</v>
      </c>
      <c r="BR104" s="18">
        <f t="shared" si="240"/>
        <v>3.0270726303667228</v>
      </c>
      <c r="BS104" s="18">
        <f t="shared" si="240"/>
        <v>-1.1584791743009637</v>
      </c>
      <c r="BT104" s="18">
        <f t="shared" si="241"/>
        <v>0.29278210605476751</v>
      </c>
      <c r="BV104" s="18">
        <f t="shared" si="242"/>
        <v>0.21746184907101007</v>
      </c>
      <c r="BW104" s="18">
        <f t="shared" si="243"/>
        <v>2.4803498740676</v>
      </c>
      <c r="BX104" s="18">
        <f t="shared" si="244"/>
        <v>2.6353859267187252</v>
      </c>
      <c r="BZ104" t="str">
        <f t="shared" si="261"/>
        <v>81 Process, plant and machine operatives</v>
      </c>
      <c r="CA104" s="18">
        <f t="shared" si="245"/>
        <v>-2.5640514147557081</v>
      </c>
      <c r="CB104" s="18">
        <f t="shared" si="245"/>
        <v>-13.476819942904495</v>
      </c>
      <c r="CC104" s="18">
        <f t="shared" si="245"/>
        <v>2.3686886174157484</v>
      </c>
      <c r="CD104" s="18">
        <f t="shared" si="245"/>
        <v>-6.6122815833356778</v>
      </c>
      <c r="CE104" s="18">
        <f t="shared" si="246"/>
        <v>-4.3512906939999985</v>
      </c>
      <c r="CG104" s="18">
        <f t="shared" si="247"/>
        <v>-3.7097701519565596</v>
      </c>
      <c r="CH104" s="18">
        <f t="shared" si="248"/>
        <v>1.8891340127530576</v>
      </c>
      <c r="CI104" s="18">
        <f t="shared" si="249"/>
        <v>-0.76431559836767082</v>
      </c>
      <c r="CK104" t="str">
        <f t="shared" si="262"/>
        <v>81 Process, plant and machine operatives</v>
      </c>
      <c r="CL104" s="18">
        <f t="shared" si="250"/>
        <v>-3.7526074493180683</v>
      </c>
      <c r="CM104" s="18">
        <f t="shared" si="250"/>
        <v>-23.695931392249602</v>
      </c>
      <c r="CN104" s="18">
        <f t="shared" si="250"/>
        <v>-11.721477036778049</v>
      </c>
      <c r="CO104" s="18">
        <f t="shared" si="250"/>
        <v>-11.224466325979332</v>
      </c>
      <c r="CP104" s="18">
        <f t="shared" si="251"/>
        <v>-12.214609781131724</v>
      </c>
      <c r="CR104" s="18">
        <f t="shared" si="252"/>
        <v>-11.390446696943378</v>
      </c>
      <c r="CS104" s="18">
        <f t="shared" si="253"/>
        <v>0.81240014100238955</v>
      </c>
      <c r="CT104" s="18">
        <f t="shared" si="254"/>
        <v>-7.8779515155308903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-0.40397556231698273</v>
      </c>
      <c r="C105" s="18">
        <f t="shared" si="210"/>
        <v>-14.080191027044197</v>
      </c>
      <c r="D105" s="18">
        <f t="shared" si="210"/>
        <v>12.66467715871682</v>
      </c>
      <c r="E105" s="18">
        <f t="shared" si="210"/>
        <v>4.4203451767161006</v>
      </c>
      <c r="F105" s="18">
        <f t="shared" si="211"/>
        <v>5.6343621861979942</v>
      </c>
      <c r="H105" s="18">
        <f t="shared" si="212"/>
        <v>7.099146174051274</v>
      </c>
      <c r="I105" s="18">
        <f t="shared" si="213"/>
        <v>6.3661091004816761</v>
      </c>
      <c r="J105" s="18">
        <f t="shared" si="214"/>
        <v>10.249069223867302</v>
      </c>
      <c r="L105" t="str">
        <f t="shared" si="255"/>
        <v>82 Transport and mobile machine drivers and operatives</v>
      </c>
      <c r="M105" s="18">
        <f t="shared" si="215"/>
        <v>4.1689400024378376</v>
      </c>
      <c r="N105" s="18">
        <f t="shared" si="215"/>
        <v>-16.563026882169062</v>
      </c>
      <c r="O105" s="18">
        <f t="shared" si="215"/>
        <v>9.7976378242334849</v>
      </c>
      <c r="P105" s="18">
        <f t="shared" si="215"/>
        <v>3.9494624716866822</v>
      </c>
      <c r="Q105" s="18">
        <f t="shared" si="216"/>
        <v>4.2999560077229049</v>
      </c>
      <c r="S105" s="18">
        <f t="shared" si="217"/>
        <v>5.8633982537072304</v>
      </c>
      <c r="T105" s="18">
        <f t="shared" si="218"/>
        <v>5.6025792891090997</v>
      </c>
      <c r="U105" s="18">
        <f t="shared" si="219"/>
        <v>8.9467999575538748</v>
      </c>
      <c r="W105" t="str">
        <f t="shared" si="256"/>
        <v>82 Transport and mobile machine drivers and operatives</v>
      </c>
      <c r="X105" s="18">
        <f t="shared" si="220"/>
        <v>2.5734293927271557</v>
      </c>
      <c r="Y105" s="18">
        <f t="shared" si="220"/>
        <v>0.37905669461499869</v>
      </c>
      <c r="Z105" s="18">
        <f t="shared" si="220"/>
        <v>5.3192288579841263</v>
      </c>
      <c r="AA105" s="18">
        <f t="shared" si="220"/>
        <v>3.5151653382396342</v>
      </c>
      <c r="AB105" s="18">
        <f t="shared" si="221"/>
        <v>3.8756678492360752</v>
      </c>
      <c r="AD105" s="18">
        <f t="shared" si="222"/>
        <v>4.1130598102273153</v>
      </c>
      <c r="AE105" s="18">
        <f t="shared" si="223"/>
        <v>4.8440234076767563</v>
      </c>
      <c r="AF105" s="18">
        <f t="shared" si="224"/>
        <v>7.2657352502253136</v>
      </c>
      <c r="AH105" t="str">
        <f t="shared" si="257"/>
        <v>82 Transport and mobile machine drivers and operatives</v>
      </c>
      <c r="AI105" s="18">
        <f t="shared" si="225"/>
        <v>2.2809285409275626</v>
      </c>
      <c r="AJ105" s="18">
        <f t="shared" si="225"/>
        <v>-1.3248752516738516</v>
      </c>
      <c r="AK105" s="18">
        <f t="shared" si="225"/>
        <v>5.109682933364712</v>
      </c>
      <c r="AL105" s="18">
        <f t="shared" si="225"/>
        <v>2.58179428177987</v>
      </c>
      <c r="AM105" s="18">
        <f t="shared" si="226"/>
        <v>3.1146243828527931</v>
      </c>
      <c r="AO105" s="18">
        <f t="shared" si="227"/>
        <v>3.4175955161595217</v>
      </c>
      <c r="AP105" s="18">
        <f t="shared" si="228"/>
        <v>4.5057843184396651</v>
      </c>
      <c r="AQ105" s="18">
        <f t="shared" si="229"/>
        <v>6.5563861769139642</v>
      </c>
      <c r="AS105" t="str">
        <f t="shared" si="258"/>
        <v>82 Transport and mobile machine drivers and operatives</v>
      </c>
      <c r="AT105" s="18">
        <f t="shared" si="230"/>
        <v>0.91340087772777689</v>
      </c>
      <c r="AU105" s="18">
        <f t="shared" si="230"/>
        <v>-1.6530259076658393</v>
      </c>
      <c r="AV105" s="18">
        <f t="shared" si="230"/>
        <v>5.7788422910199699</v>
      </c>
      <c r="AW105" s="18">
        <f t="shared" si="230"/>
        <v>2.7781982031901187</v>
      </c>
      <c r="AX105" s="18">
        <f t="shared" si="231"/>
        <v>3.4213769138310646</v>
      </c>
      <c r="AZ105" s="18">
        <f t="shared" si="232"/>
        <v>3.7688339020901518</v>
      </c>
      <c r="BA105" s="18">
        <f t="shared" si="233"/>
        <v>4.8192553861801546</v>
      </c>
      <c r="BB105" s="18">
        <f t="shared" si="234"/>
        <v>7.0224151500451581</v>
      </c>
      <c r="BD105" t="str">
        <f t="shared" si="259"/>
        <v>82 Transport and mobile machine drivers and operatives</v>
      </c>
      <c r="BE105" s="18">
        <f t="shared" si="235"/>
        <v>1.9020634056813757</v>
      </c>
      <c r="BF105" s="18">
        <f t="shared" si="235"/>
        <v>0.66516108228074078</v>
      </c>
      <c r="BG105" s="18">
        <f t="shared" si="235"/>
        <v>0.80685713352650623</v>
      </c>
      <c r="BH105" s="18">
        <f t="shared" si="235"/>
        <v>1.3349366827722475</v>
      </c>
      <c r="BI105" s="18">
        <f t="shared" si="236"/>
        <v>1.1276926154561107</v>
      </c>
      <c r="BK105" s="18">
        <f t="shared" si="237"/>
        <v>1.15860350653334</v>
      </c>
      <c r="BL105" s="18">
        <f t="shared" si="238"/>
        <v>2.9196856010959449</v>
      </c>
      <c r="BM105" s="18">
        <f t="shared" si="239"/>
        <v>3.7155786766859933</v>
      </c>
      <c r="BO105" t="str">
        <f t="shared" si="260"/>
        <v>82 Transport and mobile machine drivers and operatives</v>
      </c>
      <c r="BP105" s="18">
        <f t="shared" si="240"/>
        <v>-0.25218339595695083</v>
      </c>
      <c r="BQ105" s="18">
        <f t="shared" si="240"/>
        <v>-0.7568556756682554</v>
      </c>
      <c r="BR105" s="18">
        <f t="shared" si="240"/>
        <v>0.15020320522336483</v>
      </c>
      <c r="BS105" s="18">
        <f t="shared" si="240"/>
        <v>-0.57943897692244173</v>
      </c>
      <c r="BT105" s="18">
        <f t="shared" si="241"/>
        <v>-0.36312187307974142</v>
      </c>
      <c r="BV105" s="18">
        <f t="shared" si="242"/>
        <v>-0.33681748050085059</v>
      </c>
      <c r="BW105" s="18">
        <f t="shared" si="243"/>
        <v>2.8347924999000185</v>
      </c>
      <c r="BX105" s="18">
        <f t="shared" si="244"/>
        <v>2.6089069453196778</v>
      </c>
      <c r="BZ105" t="str">
        <f t="shared" si="261"/>
        <v>82 Transport and mobile machine drivers and operatives</v>
      </c>
      <c r="CA105" s="18">
        <f t="shared" si="245"/>
        <v>-5.0600256638892338</v>
      </c>
      <c r="CB105" s="18">
        <f t="shared" si="245"/>
        <v>-8.0020858517612208</v>
      </c>
      <c r="CC105" s="18">
        <f t="shared" si="245"/>
        <v>-0.19180477356360859</v>
      </c>
      <c r="CD105" s="18">
        <f t="shared" si="245"/>
        <v>-2.5619902474876222</v>
      </c>
      <c r="CE105" s="18">
        <f t="shared" si="246"/>
        <v>-2.1792890366689632</v>
      </c>
      <c r="CG105" s="18">
        <f t="shared" si="247"/>
        <v>-1.7782493311656378</v>
      </c>
      <c r="CH105" s="18">
        <f t="shared" si="248"/>
        <v>2.3510518656000956</v>
      </c>
      <c r="CI105" s="18">
        <f t="shared" si="249"/>
        <v>1.1157435616317102</v>
      </c>
      <c r="CK105" t="str">
        <f t="shared" si="262"/>
        <v>82 Transport and mobile machine drivers and operatives</v>
      </c>
      <c r="CL105" s="18">
        <f t="shared" si="250"/>
        <v>2.3718371538919314</v>
      </c>
      <c r="CM105" s="18">
        <f t="shared" si="250"/>
        <v>-16.972447966967753</v>
      </c>
      <c r="CN105" s="18">
        <f t="shared" si="250"/>
        <v>-1.4214654762052636</v>
      </c>
      <c r="CO105" s="18">
        <f t="shared" si="250"/>
        <v>-6.281664755952832</v>
      </c>
      <c r="CP105" s="18">
        <f t="shared" si="251"/>
        <v>-5.507197475035996</v>
      </c>
      <c r="CR105" s="18">
        <f t="shared" si="252"/>
        <v>-4.6888237001505795</v>
      </c>
      <c r="CS105" s="18">
        <f t="shared" si="253"/>
        <v>1.9493921326931618</v>
      </c>
      <c r="CT105" s="18">
        <f t="shared" si="254"/>
        <v>-1.2945016442702517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2.4944002169986268</v>
      </c>
      <c r="C106" s="18">
        <f t="shared" si="210"/>
        <v>-18.758880367945352</v>
      </c>
      <c r="D106" s="18">
        <f t="shared" si="210"/>
        <v>6.81114462749699</v>
      </c>
      <c r="E106" s="18">
        <f t="shared" si="210"/>
        <v>5.32224065659197</v>
      </c>
      <c r="F106" s="18">
        <f t="shared" si="211"/>
        <v>4.0827426760341234</v>
      </c>
      <c r="H106" s="18">
        <f t="shared" si="212"/>
        <v>5.8162214963140668</v>
      </c>
      <c r="I106" s="18">
        <f t="shared" si="213"/>
        <v>5.1447358793889508</v>
      </c>
      <c r="J106" s="18">
        <f t="shared" si="214"/>
        <v>8.6215306631115993</v>
      </c>
      <c r="L106" t="str">
        <f t="shared" si="255"/>
        <v>91 Elementary trades and related occupations</v>
      </c>
      <c r="M106" s="18">
        <f t="shared" si="215"/>
        <v>0.2662057920082006</v>
      </c>
      <c r="N106" s="18">
        <f t="shared" si="215"/>
        <v>-31.828750553375219</v>
      </c>
      <c r="O106" s="18">
        <f t="shared" si="215"/>
        <v>7.3810271369287195</v>
      </c>
      <c r="P106" s="18">
        <f t="shared" si="215"/>
        <v>4.7229236774627648</v>
      </c>
      <c r="Q106" s="18">
        <f t="shared" si="216"/>
        <v>2.7521784105595248</v>
      </c>
      <c r="S106" s="18">
        <f t="shared" si="217"/>
        <v>5.6015656017134763</v>
      </c>
      <c r="T106" s="18">
        <f t="shared" si="218"/>
        <v>4.7136201472024464</v>
      </c>
      <c r="U106" s="18">
        <f t="shared" si="219"/>
        <v>8.197738560475031</v>
      </c>
      <c r="W106" t="str">
        <f t="shared" si="256"/>
        <v>91 Elementary trades and related occupations</v>
      </c>
      <c r="X106" s="18">
        <f t="shared" si="220"/>
        <v>-9.2424175148875243E-2</v>
      </c>
      <c r="Y106" s="18">
        <f t="shared" si="220"/>
        <v>-13.350400473658731</v>
      </c>
      <c r="Z106" s="18">
        <f t="shared" si="220"/>
        <v>0.70190393732729728</v>
      </c>
      <c r="AA106" s="18">
        <f t="shared" si="220"/>
        <v>1.9450374002217607</v>
      </c>
      <c r="AB106" s="18">
        <f t="shared" si="221"/>
        <v>0.52833543137913441</v>
      </c>
      <c r="AD106" s="18">
        <f t="shared" si="222"/>
        <v>1.5289637461645134</v>
      </c>
      <c r="AE106" s="18">
        <f t="shared" si="223"/>
        <v>3.5963752159288598</v>
      </c>
      <c r="AF106" s="18">
        <f t="shared" si="224"/>
        <v>4.5688486550059304</v>
      </c>
      <c r="AH106" t="str">
        <f t="shared" si="257"/>
        <v>91 Elementary trades and related occupations</v>
      </c>
      <c r="AI106" s="18">
        <f t="shared" si="225"/>
        <v>0.2461022898547327</v>
      </c>
      <c r="AJ106" s="18">
        <f t="shared" si="225"/>
        <v>-16.711570708169589</v>
      </c>
      <c r="AK106" s="18">
        <f t="shared" si="225"/>
        <v>0.75909616305420702</v>
      </c>
      <c r="AL106" s="18">
        <f t="shared" si="225"/>
        <v>2.710718394808409</v>
      </c>
      <c r="AM106" s="18">
        <f t="shared" si="226"/>
        <v>0.76802077420263792</v>
      </c>
      <c r="AO106" s="18">
        <f t="shared" si="227"/>
        <v>2.0560132552533084</v>
      </c>
      <c r="AP106" s="18">
        <f t="shared" si="228"/>
        <v>3.7336815284513714</v>
      </c>
      <c r="AQ106" s="18">
        <f t="shared" si="229"/>
        <v>5.0371561404020104</v>
      </c>
      <c r="AS106" t="str">
        <f t="shared" si="258"/>
        <v>91 Elementary trades and related occupations</v>
      </c>
      <c r="AT106" s="18">
        <f t="shared" si="230"/>
        <v>-1.4939703285668848</v>
      </c>
      <c r="AU106" s="18">
        <f t="shared" si="230"/>
        <v>-3.1349200527170051</v>
      </c>
      <c r="AV106" s="18">
        <f t="shared" si="230"/>
        <v>0.54264858900019419</v>
      </c>
      <c r="AW106" s="18">
        <f t="shared" si="230"/>
        <v>2.0311200551916375</v>
      </c>
      <c r="AX106" s="18">
        <f t="shared" si="231"/>
        <v>1.2343356041147668</v>
      </c>
      <c r="AZ106" s="18">
        <f t="shared" si="232"/>
        <v>1.5325304391988093</v>
      </c>
      <c r="BA106" s="18">
        <f t="shared" si="233"/>
        <v>3.1499358913288811</v>
      </c>
      <c r="BB106" s="18">
        <f t="shared" si="234"/>
        <v>4.1812079635866972</v>
      </c>
      <c r="BD106" t="str">
        <f t="shared" si="259"/>
        <v>91 Elementary trades and related occupations</v>
      </c>
      <c r="BE106" s="18">
        <f t="shared" si="235"/>
        <v>-2.4995119807459387</v>
      </c>
      <c r="BF106" s="18">
        <f t="shared" si="235"/>
        <v>2.3945184832914412</v>
      </c>
      <c r="BG106" s="18">
        <f t="shared" si="235"/>
        <v>-3.111533938802058</v>
      </c>
      <c r="BH106" s="18">
        <f t="shared" si="235"/>
        <v>1.5844621042635065</v>
      </c>
      <c r="BI106" s="18">
        <f t="shared" si="236"/>
        <v>0.14271756691792703</v>
      </c>
      <c r="BK106" s="18">
        <f t="shared" si="237"/>
        <v>-5.6295961802343975E-3</v>
      </c>
      <c r="BL106" s="18">
        <f t="shared" si="238"/>
        <v>2.040034818209957</v>
      </c>
      <c r="BM106" s="18">
        <f t="shared" si="239"/>
        <v>2.0357921005417667</v>
      </c>
      <c r="BO106" t="str">
        <f t="shared" si="260"/>
        <v>91 Elementary trades and related occupations</v>
      </c>
      <c r="BP106" s="18">
        <f t="shared" si="240"/>
        <v>-3.8904103965576642</v>
      </c>
      <c r="BQ106" s="18">
        <f t="shared" si="240"/>
        <v>2.3748908928570955</v>
      </c>
      <c r="BR106" s="18">
        <f t="shared" si="240"/>
        <v>-5.4705664830140162</v>
      </c>
      <c r="BS106" s="18">
        <f t="shared" si="240"/>
        <v>-1.4609244839897229</v>
      </c>
      <c r="BT106" s="18">
        <f t="shared" si="241"/>
        <v>-2.4994427865844604</v>
      </c>
      <c r="BV106" s="18">
        <f t="shared" si="242"/>
        <v>-2.8160215192131188</v>
      </c>
      <c r="BW106" s="18">
        <f t="shared" si="243"/>
        <v>1.6946113824907183</v>
      </c>
      <c r="BX106" s="18">
        <f t="shared" si="244"/>
        <v>-0.4244890334669682</v>
      </c>
      <c r="BZ106" t="str">
        <f t="shared" si="261"/>
        <v>91 Elementary trades and related occupations</v>
      </c>
      <c r="CA106" s="18">
        <f t="shared" si="245"/>
        <v>-3.5117461014217199</v>
      </c>
      <c r="CB106" s="18">
        <f t="shared" si="245"/>
        <v>-10.824078855278142</v>
      </c>
      <c r="CC106" s="18">
        <f t="shared" si="245"/>
        <v>-4.3590567780343425</v>
      </c>
      <c r="CD106" s="18">
        <f t="shared" si="245"/>
        <v>-2.5781798427055413</v>
      </c>
      <c r="CE106" s="18">
        <f t="shared" si="246"/>
        <v>-3.6721586443190457</v>
      </c>
      <c r="CG106" s="18">
        <f t="shared" si="247"/>
        <v>-3.1754598473295426</v>
      </c>
      <c r="CH106" s="18">
        <f t="shared" si="248"/>
        <v>1.6807782076166511</v>
      </c>
      <c r="CI106" s="18">
        <f t="shared" si="249"/>
        <v>-0.69745672395804537</v>
      </c>
      <c r="CK106" t="str">
        <f t="shared" si="262"/>
        <v>91 Elementary trades and related occupations</v>
      </c>
      <c r="CL106" s="18">
        <f t="shared" si="250"/>
        <v>-3.7884840478319859</v>
      </c>
      <c r="CM106" s="18">
        <f t="shared" si="250"/>
        <v>-20.925224396987097</v>
      </c>
      <c r="CN106" s="18">
        <f t="shared" si="250"/>
        <v>-7.7648483551290397</v>
      </c>
      <c r="CO106" s="18">
        <f t="shared" si="250"/>
        <v>-6.3676326108175862</v>
      </c>
      <c r="CP106" s="18">
        <f t="shared" si="251"/>
        <v>-7.7855943833810448</v>
      </c>
      <c r="CR106" s="18">
        <f t="shared" si="252"/>
        <v>-6.8357072301762356</v>
      </c>
      <c r="CS106" s="18">
        <f t="shared" si="253"/>
        <v>1.1685707171565918</v>
      </c>
      <c r="CT106" s="18">
        <f t="shared" si="254"/>
        <v>-4.0709197175063832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6.9781015148750125</v>
      </c>
      <c r="C107" s="18">
        <f t="shared" si="210"/>
        <v>-16.75673807229342</v>
      </c>
      <c r="D107" s="18">
        <f t="shared" si="210"/>
        <v>11.191445792228659</v>
      </c>
      <c r="E107" s="18">
        <f t="shared" si="210"/>
        <v>4.4480759907995049</v>
      </c>
      <c r="F107" s="18">
        <f t="shared" si="211"/>
        <v>5.0103004958426345</v>
      </c>
      <c r="H107" s="18">
        <f t="shared" si="212"/>
        <v>6.6491557858530115</v>
      </c>
      <c r="I107" s="18">
        <f t="shared" si="213"/>
        <v>5.443509150377146</v>
      </c>
      <c r="J107" s="18">
        <f t="shared" si="214"/>
        <v>9.3863345186679936</v>
      </c>
      <c r="L107" t="str">
        <f t="shared" ref="L107" si="263">A107</f>
        <v>92 Elementary administration and service occupations</v>
      </c>
      <c r="M107" s="18">
        <f t="shared" si="215"/>
        <v>5.2559544047812823</v>
      </c>
      <c r="N107" s="18">
        <f t="shared" si="215"/>
        <v>-17.238465053131613</v>
      </c>
      <c r="O107" s="18">
        <f t="shared" si="215"/>
        <v>10.874666415581856</v>
      </c>
      <c r="P107" s="18">
        <f t="shared" si="215"/>
        <v>4.0615049400575032</v>
      </c>
      <c r="Q107" s="18">
        <f t="shared" si="216"/>
        <v>4.6358964665812019</v>
      </c>
      <c r="S107" s="18">
        <f t="shared" si="217"/>
        <v>6.2847226666499889</v>
      </c>
      <c r="T107" s="18">
        <f t="shared" si="218"/>
        <v>5.2491076559655125</v>
      </c>
      <c r="U107" s="18">
        <f t="shared" si="219"/>
        <v>9.0132038042074036</v>
      </c>
      <c r="W107" t="str">
        <f t="shared" ref="W107" si="264">A107</f>
        <v>92 Elementary administration and service occupations</v>
      </c>
      <c r="X107" s="18">
        <f t="shared" si="220"/>
        <v>3.833534881948486</v>
      </c>
      <c r="Y107" s="18">
        <f t="shared" si="220"/>
        <v>-7.781476501217921</v>
      </c>
      <c r="Z107" s="18">
        <f t="shared" si="220"/>
        <v>5.3827547418334731</v>
      </c>
      <c r="AA107" s="18">
        <f t="shared" si="220"/>
        <v>2.2836062163960502</v>
      </c>
      <c r="AB107" s="18">
        <f t="shared" si="221"/>
        <v>2.5759123501970516</v>
      </c>
      <c r="AD107" s="18">
        <f t="shared" si="222"/>
        <v>3.3063942353636078</v>
      </c>
      <c r="AE107" s="18">
        <f t="shared" si="223"/>
        <v>4.3215456777383476</v>
      </c>
      <c r="AF107" s="18">
        <f t="shared" si="224"/>
        <v>6.3421398171147558</v>
      </c>
      <c r="AH107" t="str">
        <f t="shared" ref="AH107" si="265">L107</f>
        <v>92 Elementary administration and service occupations</v>
      </c>
      <c r="AI107" s="18">
        <f t="shared" si="225"/>
        <v>4.3366286675122989</v>
      </c>
      <c r="AJ107" s="18">
        <f t="shared" si="225"/>
        <v>-6.5360798419692889</v>
      </c>
      <c r="AK107" s="18">
        <f t="shared" si="225"/>
        <v>5.2497411625746837</v>
      </c>
      <c r="AL107" s="18">
        <f t="shared" si="225"/>
        <v>2.7432746679341813</v>
      </c>
      <c r="AM107" s="18">
        <f t="shared" si="226"/>
        <v>2.9094366264249105</v>
      </c>
      <c r="AO107" s="18">
        <f t="shared" si="227"/>
        <v>3.5720600711365957</v>
      </c>
      <c r="AP107" s="18">
        <f t="shared" si="228"/>
        <v>4.2662785100879619</v>
      </c>
      <c r="AQ107" s="18">
        <f t="shared" si="229"/>
        <v>6.4791368637656443</v>
      </c>
      <c r="AS107" t="str">
        <f t="shared" ref="AS107" si="266">W107</f>
        <v>92 Elementary administration and service occupations</v>
      </c>
      <c r="AT107" s="18">
        <f t="shared" si="230"/>
        <v>1.9830800571484231</v>
      </c>
      <c r="AU107" s="18">
        <f t="shared" si="230"/>
        <v>-5.6427312751233138</v>
      </c>
      <c r="AV107" s="18">
        <f t="shared" si="230"/>
        <v>4.4977641069483765</v>
      </c>
      <c r="AW107" s="18">
        <f t="shared" si="230"/>
        <v>2.2484123087418872</v>
      </c>
      <c r="AX107" s="18">
        <f t="shared" si="231"/>
        <v>2.4306090866160757</v>
      </c>
      <c r="AZ107" s="18">
        <f t="shared" si="232"/>
        <v>2.9927643290717842</v>
      </c>
      <c r="BA107" s="18">
        <f t="shared" si="233"/>
        <v>4.0266245317449822</v>
      </c>
      <c r="BB107" s="18">
        <f t="shared" si="234"/>
        <v>5.9039744360452451</v>
      </c>
      <c r="BD107" t="str">
        <f t="shared" ref="BD107" si="267">AH107</f>
        <v>92 Elementary administration and service occupations</v>
      </c>
      <c r="BE107" s="18">
        <f t="shared" si="235"/>
        <v>-0.4184383952651527</v>
      </c>
      <c r="BF107" s="18">
        <f t="shared" si="235"/>
        <v>-0.65679294638940622</v>
      </c>
      <c r="BG107" s="18">
        <f t="shared" si="235"/>
        <v>-0.15260881253031933</v>
      </c>
      <c r="BH107" s="18">
        <f t="shared" si="235"/>
        <v>0.67773001362665397</v>
      </c>
      <c r="BI107" s="18">
        <f t="shared" si="236"/>
        <v>0.33379656808583125</v>
      </c>
      <c r="BK107" s="18">
        <f t="shared" si="237"/>
        <v>0.40018598658018156</v>
      </c>
      <c r="BL107" s="18">
        <f t="shared" si="238"/>
        <v>2.6863489621054226</v>
      </c>
      <c r="BM107" s="18">
        <f t="shared" si="239"/>
        <v>2.9649756760461887</v>
      </c>
      <c r="BO107" t="str">
        <f t="shared" ref="BO107" si="268">AS107</f>
        <v>92 Elementary administration and service occupations</v>
      </c>
      <c r="BP107" s="18">
        <f t="shared" si="240"/>
        <v>0.58873149095404198</v>
      </c>
      <c r="BQ107" s="18">
        <f t="shared" si="240"/>
        <v>1.1314836650672788</v>
      </c>
      <c r="BR107" s="18">
        <f t="shared" si="240"/>
        <v>-1.5829638896269427</v>
      </c>
      <c r="BS107" s="18">
        <f t="shared" si="240"/>
        <v>-1.7438593066638641</v>
      </c>
      <c r="BT107" s="18">
        <f t="shared" si="241"/>
        <v>-1.516227682410809</v>
      </c>
      <c r="BV107" s="18">
        <f t="shared" si="242"/>
        <v>-1.6902567485891584</v>
      </c>
      <c r="BW107" s="18">
        <f t="shared" si="243"/>
        <v>2.3475308165147979</v>
      </c>
      <c r="BX107" s="18">
        <f t="shared" si="244"/>
        <v>1.1703322290231855</v>
      </c>
      <c r="BZ107" t="str">
        <f t="shared" ref="BZ107" si="269">BD107</f>
        <v>92 Elementary administration and service occupations</v>
      </c>
      <c r="CA107" s="18">
        <f t="shared" si="245"/>
        <v>0.28331724238002121</v>
      </c>
      <c r="CB107" s="18">
        <f t="shared" si="245"/>
        <v>-12.451573849007003</v>
      </c>
      <c r="CC107" s="18">
        <f t="shared" si="245"/>
        <v>-0.35699731795763023</v>
      </c>
      <c r="CD107" s="18">
        <f t="shared" si="245"/>
        <v>-3.2472741699510421</v>
      </c>
      <c r="CE107" s="18">
        <f t="shared" si="246"/>
        <v>-2.9613705060658968</v>
      </c>
      <c r="CG107" s="18">
        <f t="shared" si="247"/>
        <v>-2.2932858567243031</v>
      </c>
      <c r="CH107" s="18">
        <f t="shared" si="248"/>
        <v>1.9824757716122354</v>
      </c>
      <c r="CI107" s="18">
        <f t="shared" si="249"/>
        <v>0.31626123444303822</v>
      </c>
      <c r="CK107" t="str">
        <f t="shared" ref="CK107" si="270">BO107</f>
        <v>92 Elementary administration and service occupations</v>
      </c>
      <c r="CL107" s="18">
        <f t="shared" si="250"/>
        <v>-3.3142491704200361</v>
      </c>
      <c r="CM107" s="18">
        <f t="shared" si="250"/>
        <v>-26.976647464616132</v>
      </c>
      <c r="CN107" s="18">
        <f t="shared" si="250"/>
        <v>-6.4930759850923341</v>
      </c>
      <c r="CO107" s="18">
        <f t="shared" si="250"/>
        <v>-6.4184548947521236</v>
      </c>
      <c r="CP107" s="18">
        <f t="shared" si="251"/>
        <v>-7.8810623212376534</v>
      </c>
      <c r="CR107" s="18">
        <f t="shared" si="252"/>
        <v>-6.4433352058172799</v>
      </c>
      <c r="CS107" s="18">
        <f t="shared" si="253"/>
        <v>1.1664809805839393</v>
      </c>
      <c r="CT107" s="18">
        <f t="shared" si="254"/>
        <v>-3.8119013941917301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4.8988316498005613</v>
      </c>
      <c r="C109" s="26">
        <f>IF(AND(D$6-C$6 &lt;&gt; 0,C35&lt;&gt;0,D35&lt;&gt;0),(EXP(LN(D35/C35)/(D$6-C$6))-1)*100,0)</f>
        <v>-3.7639338203520722</v>
      </c>
      <c r="D109" s="26">
        <f>IF(AND(E$6-D$6 &lt;&gt; 0,D35&lt;&gt;0,E35&lt;&gt;0),(EXP(LN(E35/D35)/(E$6-D$6))-1)*100,0)</f>
        <v>6.2925445708803318</v>
      </c>
      <c r="E109" s="26">
        <f>IF(AND(F$6-E$6 &lt;&gt; 0,E35&lt;&gt;0,F35&lt;&gt;0),(EXP(LN(F35/E35)/(F$6-E$6))-1)*100,0)</f>
        <v>3.0676698596532326</v>
      </c>
      <c r="F109" s="26">
        <f>IF(AND(F$6-C$6 &lt;&gt; 0,C35&lt;&gt;0,F35&lt;&gt;0),(EXP(LN(F35/C35)/(F$6-C$6))-1)*100,0)</f>
        <v>3.6196876097195796</v>
      </c>
      <c r="H109" s="26">
        <f t="shared" ref="H109" si="271">IF($F$6-$D$6 &lt;&gt; 0,(EXP(LN(1+(H72/100))/($F$6-$D$6))-1)*100,0)</f>
        <v>4.1316075850380773</v>
      </c>
      <c r="I109" s="26">
        <f t="shared" ref="I109" si="272">IF(D35&gt;0,((1+(I35/D35))^(1/($F$6-$D$6))-1)*100,0)</f>
        <v>3.8711516599715168</v>
      </c>
      <c r="J109" s="26">
        <f t="shared" ref="J109" si="273">IF($F$6-$D$6 &lt;&gt; 0,(EXP(LN(1+(J72/100))/($F$6-$D$6))-1)*100,0)</f>
        <v>6.5860745981494606</v>
      </c>
      <c r="L109" s="24" t="str">
        <f>L35</f>
        <v>All occupations</v>
      </c>
      <c r="M109" s="26">
        <f>IF(AND(N$6-M$6 &lt;&gt; 0,M35&lt;&gt;0,N35&lt;&gt;0),(EXP(LN(N35/M35)/(N$6-M$6))-1)*100,0)</f>
        <v>5.9289090484933915</v>
      </c>
      <c r="N109" s="26">
        <f>IF(AND(O$6-N$6 &lt;&gt; 0,N35&lt;&gt;0,O35&lt;&gt;0),(EXP(LN(O35/N35)/(O$6-N$6))-1)*100,0)</f>
        <v>-3.7086398840996293</v>
      </c>
      <c r="O109" s="26">
        <f>IF(AND(P$6-O$6 &lt;&gt; 0,O35&lt;&gt;0,P35&lt;&gt;0),(EXP(LN(P35/O35)/(P$6-O$6))-1)*100,0)</f>
        <v>6.4303489943271952</v>
      </c>
      <c r="P109" s="26">
        <f>IF(AND(Q$6-P$6 &lt;&gt; 0,P35&lt;&gt;0,Q35&lt;&gt;0),(EXP(LN(Q35/P35)/(Q$6-P$6))-1)*100,0)</f>
        <v>3.0987101761830393</v>
      </c>
      <c r="Q109" s="26">
        <f>IF(AND(Q$6-N$6 &lt;&gt; 0,N35&lt;&gt;0,Q35&lt;&gt;0),(EXP(LN(Q35/N35)/(Q$6-N$6))-1)*100,0)</f>
        <v>3.6848830263928711</v>
      </c>
      <c r="S109" s="26">
        <f t="shared" ref="S109" si="274">IF($F$6-$D$6 &lt;&gt; 0,(EXP(LN(1+(S72/100))/($F$6-$D$6))-1)*100,0)</f>
        <v>4.1975042400272944</v>
      </c>
      <c r="T109" s="26">
        <f t="shared" ref="T109" si="275">IF(O35&gt;0,((1+(T35/O35))^(1/($F$6-$D$6))-1)*100,0)</f>
        <v>4.0566516935110375</v>
      </c>
      <c r="U109" s="26">
        <f t="shared" ref="U109" si="276">IF($F$6-$D$6 &lt;&gt; 0,(EXP(LN(1+(U72/100))/($F$6-$D$6))-1)*100,0)</f>
        <v>6.7626690123560262</v>
      </c>
      <c r="W109" s="24" t="str">
        <f>W35</f>
        <v>All occupations</v>
      </c>
      <c r="X109" s="26">
        <f>IF(AND(Y$6-X$6 &lt;&gt; 0,X35&lt;&gt;0,Y35&lt;&gt;0),(EXP(LN(Y35/X35)/(Y$6-X$6))-1)*100,0)</f>
        <v>3.1419520752064223</v>
      </c>
      <c r="Y109" s="26">
        <f>IF(AND(Z$6-Y$6 &lt;&gt; 0,Y35&lt;&gt;0,Z35&lt;&gt;0),(EXP(LN(Z35/Y35)/(Z$6-Y$6))-1)*100,0)</f>
        <v>2.9726664282974102</v>
      </c>
      <c r="Z109" s="26">
        <f>IF(AND(AA$6-Z$6 &lt;&gt; 0,Z35&lt;&gt;0,AA35&lt;&gt;0),(EXP(LN(AA35/Z35)/(AA$6-Z$6))-1)*100,0)</f>
        <v>2.2881706321874917</v>
      </c>
      <c r="AA109" s="26">
        <f>IF(AND(AB$6-AA$6 &lt;&gt; 0,AA35&lt;&gt;0,AB35&lt;&gt;0),(EXP(LN(AB35/AA35)/(AB$6-AA$6))-1)*100,0)</f>
        <v>1.5990247890695475</v>
      </c>
      <c r="AB109" s="26">
        <f>IF(AND(AB$6-Y$6 &lt;&gt; 0,Y35&lt;&gt;0,AB35&lt;&gt;0),(EXP(LN(AB35/Y35)/(AB$6-Y$6))-1)*100,0)</f>
        <v>1.8993762555326255</v>
      </c>
      <c r="AD109" s="26">
        <f t="shared" ref="AD109" si="277">IF($F$6-$D$6 &lt;&gt; 0,(EXP(LN(1+(AD72/100))/($F$6-$D$6))-1)*100,0)</f>
        <v>1.8282226325280426</v>
      </c>
      <c r="AE109" s="26">
        <f t="shared" ref="AE109" si="278">IF(Z35&gt;0,((1+(AE35/Z35))^(1/($F$6-$D$6))-1)*100,0)</f>
        <v>3.3796274487519318</v>
      </c>
      <c r="AF109" s="26">
        <f t="shared" ref="AF109" si="279">IF($F$6-$D$6 &lt;&gt; 0,(EXP(LN(1+(AF72/100))/($F$6-$D$6))-1)*100,0)</f>
        <v>4.5835644690426891</v>
      </c>
      <c r="AH109" s="24" t="str">
        <f>AH35</f>
        <v>All occupations</v>
      </c>
      <c r="AI109" s="26">
        <f>IF(AND(AJ$6-AI$6 &lt;&gt; 0,AI35&lt;&gt;0,AJ35&lt;&gt;0),(EXP(LN(AJ35/AI35)/(AJ$6-AI$6))-1)*100,0)</f>
        <v>-0.18204424334102853</v>
      </c>
      <c r="AJ109" s="26">
        <f>IF(AND(AK$6-AJ$6 &lt;&gt; 0,AJ35&lt;&gt;0,AK35&lt;&gt;0),(EXP(LN(AK35/AJ35)/(AK$6-AJ$6))-1)*100,0)</f>
        <v>-1.8003546254922509</v>
      </c>
      <c r="AK109" s="26">
        <f>IF(AND(AL$6-AK$6 &lt;&gt; 0,AK35&lt;&gt;0,AL35&lt;&gt;0),(EXP(LN(AL35/AK35)/(AL$6-AK$6))-1)*100,0)</f>
        <v>0.99067062757329793</v>
      </c>
      <c r="AL109" s="26">
        <f>IF(AND(AM$6-AL$6 &lt;&gt; 0,AL35&lt;&gt;0,AM35&lt;&gt;0),(EXP(LN(AM35/AL35)/(AM$6-AL$6))-1)*100,0)</f>
        <v>0.97443443471942892</v>
      </c>
      <c r="AM109" s="26">
        <f>IF(AND(AM$6-AJ$6 &lt;&gt; 0,AJ35&lt;&gt;0,AM35&lt;&gt;0),(EXP(LN(AM35/AJ35)/(AM$6-AJ$6))-1)*100,0)</f>
        <v>0.80380042420604703</v>
      </c>
      <c r="AO109" s="26">
        <f t="shared" ref="AO109" si="280">IF($F$6-$D$6 &lt;&gt; 0,(EXP(LN(1+(AO72/100))/($F$6-$D$6))-1)*100,0)</f>
        <v>0.97984620895217311</v>
      </c>
      <c r="AP109" s="26">
        <f t="shared" ref="AP109" si="281">IF(AK35&gt;0,((1+(AP35/AK35))^(1/($F$6-$D$6))-1)*100,0)</f>
        <v>3.1148932771483562</v>
      </c>
      <c r="AQ109" s="26">
        <f t="shared" ref="AQ109" si="282">IF($F$6-$D$6 &lt;&gt; 0,(EXP(LN(1+(AQ72/100))/($F$6-$D$6))-1)*100,0)</f>
        <v>3.768498978563839</v>
      </c>
      <c r="AS109" s="24" t="str">
        <f>AS35</f>
        <v>All occupations</v>
      </c>
      <c r="AT109" s="26">
        <f>IF(AND(AU$6-AT$6 &lt;&gt; 0,AT35&lt;&gt;0,AU35&lt;&gt;0),(EXP(LN(AU35/AT35)/(AU$6-AT$6))-1)*100,0)</f>
        <v>2.2714739059693345</v>
      </c>
      <c r="AU109" s="26">
        <f>IF(AND(AV$6-AU$6 &lt;&gt; 0,AU35&lt;&gt;0,AV35&lt;&gt;0),(EXP(LN(AV35/AU35)/(AV$6-AU$6))-1)*100,0)</f>
        <v>1.5387417565193129</v>
      </c>
      <c r="AV109" s="26">
        <f>IF(AND(AW$6-AV$6 &lt;&gt; 0,AV35&lt;&gt;0,AW35&lt;&gt;0),(EXP(LN(AW35/AV35)/(AW$6-AV$6))-1)*100,0)</f>
        <v>2.0811480297628027</v>
      </c>
      <c r="AW109" s="26">
        <f>IF(AND(AX$6-AW$6 &lt;&gt; 0,AW35&lt;&gt;0,AX35&lt;&gt;0),(EXP(LN(AX35/AW35)/(AX$6-AW$6))-1)*100,0)</f>
        <v>1.5214725974968424</v>
      </c>
      <c r="AX109" s="26">
        <f>IF(AND(AX$6-AU$6 &lt;&gt; 0,AU35&lt;&gt;0,AX35&lt;&gt;0),(EXP(LN(AX35/AU35)/(AX$6-AU$6))-1)*100,0)</f>
        <v>1.6971218444217895</v>
      </c>
      <c r="AZ109" s="26">
        <f t="shared" ref="AZ109" si="283">IF($F$6-$D$6 &lt;&gt; 0,(EXP(LN(1+(AZ72/100))/($F$6-$D$6))-1)*100,0)</f>
        <v>1.7076892963763246</v>
      </c>
      <c r="BA109" s="26">
        <f t="shared" ref="BA109" si="284">IF(AV35&gt;0,((1+(BA35/AV35))^(1/($F$6-$D$6))-1)*100,0)</f>
        <v>3.2199090591584323</v>
      </c>
      <c r="BB109" s="26">
        <f t="shared" ref="BB109" si="285">IF($F$6-$D$6 &lt;&gt; 0,(EXP(LN(1+(BB72/100))/($F$6-$D$6))-1)*100,0)</f>
        <v>4.363742826084005</v>
      </c>
      <c r="BD109" s="24" t="str">
        <f>BD35</f>
        <v>All occupations</v>
      </c>
      <c r="BE109" s="26">
        <f>IF(AND(BF$6-BE$6 &lt;&gt; 0,BE35&lt;&gt;0,BF35&lt;&gt;0),(EXP(LN(BF35/BE35)/(BF$6-BE$6))-1)*100,0)</f>
        <v>1.4243115033026887</v>
      </c>
      <c r="BF109" s="26">
        <f>IF(AND(BG$6-BF$6 &lt;&gt; 0,BF35&lt;&gt;0,BG35&lt;&gt;0),(EXP(LN(BG35/BF35)/(BG$6-BF$6))-1)*100,0)</f>
        <v>8.2436049851491546</v>
      </c>
      <c r="BG109" s="26">
        <f>IF(AND(BH$6-BG$6 &lt;&gt; 0,BG35&lt;&gt;0,BH35&lt;&gt;0),(EXP(LN(BH35/BG35)/(BH$6-BG$6))-1)*100,0)</f>
        <v>-0.58610476897941188</v>
      </c>
      <c r="BH109" s="26">
        <f>IF(AND(BI$6-BH$6 &lt;&gt; 0,BH35&lt;&gt;0,BI35&lt;&gt;0),(EXP(LN(BI35/BH35)/(BI$6-BH$6))-1)*100,0)</f>
        <v>0.69771377820024849</v>
      </c>
      <c r="BI109" s="26">
        <f>IF(AND(BI$6-BF$6 &lt;&gt; 0,BF35&lt;&gt;0,BI35&lt;&gt;0),(EXP(LN(BI35/BF35)/(BI$6-BF$6))-1)*100,0)</f>
        <v>0.74873756018472015</v>
      </c>
      <c r="BK109" s="26">
        <f t="shared" ref="BK109" si="286">IF($F$6-$D$6 &lt;&gt; 0,(EXP(LN(1+(BK72/100))/($F$6-$D$6))-1)*100,0)</f>
        <v>0.26794263730975931</v>
      </c>
      <c r="BL109" s="26">
        <f t="shared" ref="BL109" si="287">IF(BG35&gt;0,((1+(BL35/BG35))^(1/($F$6-$D$6))-1)*100,0)</f>
        <v>2.4821256653514423</v>
      </c>
      <c r="BM109" s="26">
        <f t="shared" ref="BM109" si="288">IF($F$6-$D$6 &lt;&gt; 0,(EXP(LN(1+(BM72/100))/($F$6-$D$6))-1)*100,0)</f>
        <v>2.6733097293882402</v>
      </c>
      <c r="BO109" s="24" t="str">
        <f>BO35</f>
        <v>All occupations</v>
      </c>
      <c r="BP109" s="26">
        <f>IF(AND(BQ$6-BP$6 &lt;&gt; 0,BP35&lt;&gt;0,BQ35&lt;&gt;0),(EXP(LN(BQ35/BP35)/(BQ$6-BP$6))-1)*100,0)</f>
        <v>-0.55177970329707282</v>
      </c>
      <c r="BQ109" s="26">
        <f>IF(AND(BR$6-BQ$6 &lt;&gt; 0,BQ35&lt;&gt;0,BR35&lt;&gt;0),(EXP(LN(BR35/BQ35)/(BR$6-BQ$6))-1)*100,0)</f>
        <v>8.1884066457663209</v>
      </c>
      <c r="BR109" s="26">
        <f>IF(AND(BS$6-BR$6 &lt;&gt; 0,BR35&lt;&gt;0,BS35&lt;&gt;0),(EXP(LN(BS35/BR35)/(BS$6-BR$6))-1)*100,0)</f>
        <v>-2.8235687148524091</v>
      </c>
      <c r="BS109" s="26">
        <f>IF(AND(BT$6-BS$6 &lt;&gt; 0,BS35&lt;&gt;0,BT35&lt;&gt;0),(EXP(LN(BT35/BS35)/(BT$6-BS$6))-1)*100,0)</f>
        <v>-2.197992227333756</v>
      </c>
      <c r="BT109" s="26">
        <f>IF(AND(BT$6-BQ$6 &lt;&gt; 0,BQ35&lt;&gt;0,BT35&lt;&gt;0),(EXP(LN(BT35/BQ35)/(BT$6-BQ$6))-1)*100,0)</f>
        <v>-1.7762642949082585</v>
      </c>
      <c r="BV109" s="26">
        <f t="shared" ref="BV109" si="289">IF($F$6-$D$6 &lt;&gt; 0,(EXP(LN(1+(BV72/100))/($F$6-$D$6))-1)*100,0)</f>
        <v>-2.4069639109684071</v>
      </c>
      <c r="BW109" s="26">
        <f t="shared" ref="BW109" si="290">IF(BR35&gt;0,((1+(BW35/BR35))^(1/($F$6-$D$6))-1)*100,0)</f>
        <v>2.1151740574736344</v>
      </c>
      <c r="BX109" s="26">
        <f t="shared" ref="BX109" si="291">IF($F$6-$D$6 &lt;&gt; 0,(EXP(LN(1+(BX72/100))/($F$6-$D$6))-1)*100,0)</f>
        <v>0.40637896972210985</v>
      </c>
      <c r="BZ109" s="24" t="str">
        <f>BZ35</f>
        <v>All occupations</v>
      </c>
      <c r="CA109" s="26">
        <f>IF(AND(CB$6-CA$6 &lt;&gt; 0,CA35&lt;&gt;0,CB35&lt;&gt;0),(EXP(LN(CB35/CA35)/(CB$6-CA$6))-1)*100,0)</f>
        <v>-1.7204652407186938</v>
      </c>
      <c r="CB109" s="26">
        <f>IF(AND(CC$6-CB$6 &lt;&gt; 0,CB35&lt;&gt;0,CC35&lt;&gt;0),(EXP(LN(CC35/CB35)/(CC$6-CB$6))-1)*100,0)</f>
        <v>-8.4859282913220859</v>
      </c>
      <c r="CC109" s="26">
        <f>IF(AND(CD$6-CC$6 &lt;&gt; 0,CC35&lt;&gt;0,CD35&lt;&gt;0),(EXP(LN(CD35/CC35)/(CD$6-CC$6))-1)*100,0)</f>
        <v>-2.128555286213929</v>
      </c>
      <c r="CD109" s="26">
        <f>IF(AND(CE$6-CD$6 &lt;&gt; 0,CD35&lt;&gt;0,CE35&lt;&gt;0),(EXP(LN(CE35/CD35)/(CE$6-CD$6))-1)*100,0)</f>
        <v>-4.0126248821352961</v>
      </c>
      <c r="CE109" s="26">
        <f>IF(AND(CE$6-CB$6 &lt;&gt; 0,CB35&lt;&gt;0,CE35&lt;&gt;0),(EXP(LN(CE35/CB35)/(CE$6-CB$6))-1)*100,0)</f>
        <v>-3.7154035809754182</v>
      </c>
      <c r="CG109" s="26">
        <f t="shared" ref="CG109" si="292">IF($F$6-$D$6 &lt;&gt; 0,(EXP(LN(1+(CG72/100))/($F$6-$D$6))-1)*100,0)</f>
        <v>-3.3886664648919873</v>
      </c>
      <c r="CH109" s="26">
        <f t="shared" ref="CH109" si="293">IF(CC35&gt;0,((1+(CH35/CC35))^(1/($F$6-$D$6))-1)*100,0)</f>
        <v>1.7703882737295062</v>
      </c>
      <c r="CI109" s="26">
        <f t="shared" ref="CI109" si="294">IF($F$6-$D$6 &lt;&gt; 0,(EXP(LN(1+(CI72/100))/($F$6-$D$6))-1)*100,0)</f>
        <v>-0.7192962062989805</v>
      </c>
      <c r="CK109" s="24" t="str">
        <f>CK35</f>
        <v>All occupations</v>
      </c>
      <c r="CL109" s="26">
        <f>IF(AND(CM$6-CL$6 &lt;&gt; 0,CL35&lt;&gt;0,CM35&lt;&gt;0),(EXP(LN(CM35/CL35)/(CM$6-CL$6))-1)*100,0)</f>
        <v>-0.76455648202998772</v>
      </c>
      <c r="CM109" s="26">
        <f>IF(AND(CN$6-CM$6 &lt;&gt; 0,CM35&lt;&gt;0,CN35&lt;&gt;0),(EXP(LN(CN35/CM35)/(CN$6-CM$6))-1)*100,0)</f>
        <v>-20.878916753400688</v>
      </c>
      <c r="CN109" s="26">
        <f>IF(AND(CO$6-CN$6 &lt;&gt; 0,CN35&lt;&gt;0,CO35&lt;&gt;0),(EXP(LN(CO35/CN35)/(CO$6-CN$6))-1)*100,0)</f>
        <v>-4.6295775506572712</v>
      </c>
      <c r="CO109" s="26">
        <f>IF(AND(CP$6-CO$6 &lt;&gt; 0,CO35&lt;&gt;0,CP35&lt;&gt;0),(EXP(LN(CP35/CO35)/(CP$6-CO$6))-1)*100,0)</f>
        <v>-4.9878460705230836</v>
      </c>
      <c r="CP109" s="26">
        <f>IF(AND(CP$6-CM$6 &lt;&gt; 0,CM35&lt;&gt;0,CP35&lt;&gt;0),(EXP(LN(CP35/CM35)/(CP$6-CM$6))-1)*100,0)</f>
        <v>-5.9579636554895954</v>
      </c>
      <c r="CR109" s="26">
        <f t="shared" ref="CR109" si="295">IF($F$6-$D$6 &lt;&gt; 0,(EXP(LN(1+(CR72/100))/($F$6-$D$6))-1)*100,0)</f>
        <v>-4.8685730220668022</v>
      </c>
      <c r="CS109" s="26">
        <f t="shared" ref="CS109" si="296">IF(CN35&gt;0,((1+(CS35/CN35))^(1/($F$6-$D$6))-1)*100,0)</f>
        <v>1.4610642248791939</v>
      </c>
      <c r="CT109" s="26">
        <f t="shared" ref="CT109" si="297">IF($F$6-$D$6 &lt;&gt; 0,(EXP(LN(1+(CT72/100))/($F$6-$D$6))-1)*100,0)</f>
        <v>-2.2020356926184315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Humber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Humber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Humber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Humber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Humber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Humber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Humber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Humber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Humber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4.6800578389875974E-2</v>
      </c>
      <c r="C119" s="27">
        <f t="shared" si="299"/>
        <v>-8.7870112848583981E-3</v>
      </c>
      <c r="D119" s="27">
        <f t="shared" si="299"/>
        <v>5.6531195106816645E-2</v>
      </c>
      <c r="E119" s="27">
        <f t="shared" si="299"/>
        <v>9.8587369332329311E-2</v>
      </c>
      <c r="F119" s="27">
        <f t="shared" ref="F119:F144" si="300">F8-D8</f>
        <v>0.15511856443914596</v>
      </c>
      <c r="L119" t="str">
        <f>A119</f>
        <v>11 Corporate managers and directors</v>
      </c>
      <c r="M119" s="27">
        <f t="shared" ref="M119:P144" si="301">N8-M8</f>
        <v>0.51310337476108336</v>
      </c>
      <c r="N119" s="27">
        <f t="shared" si="301"/>
        <v>-9.716324634147111E-2</v>
      </c>
      <c r="O119" s="27">
        <f t="shared" si="301"/>
        <v>0.52939662917371932</v>
      </c>
      <c r="P119" s="27">
        <f t="shared" si="301"/>
        <v>0.93965770503132973</v>
      </c>
      <c r="Q119" s="27">
        <f t="shared" ref="Q119:Q144" si="302">Q8-O8</f>
        <v>1.4690543342050491</v>
      </c>
      <c r="W119" t="str">
        <f>A119</f>
        <v>11 Corporate managers and directors</v>
      </c>
      <c r="X119" s="27">
        <f t="shared" ref="X119:AA144" si="303">Y8-X8</f>
        <v>1.0273330558400384</v>
      </c>
      <c r="Y119" s="27">
        <f t="shared" si="303"/>
        <v>0.25341447736853073</v>
      </c>
      <c r="Z119" s="27">
        <f t="shared" si="303"/>
        <v>0.10079274091130941</v>
      </c>
      <c r="AA119" s="27">
        <f t="shared" si="303"/>
        <v>0.97307130614968695</v>
      </c>
      <c r="AB119" s="27">
        <f t="shared" ref="AB119:AB144" si="304">AB8-Z8</f>
        <v>1.0738640470609964</v>
      </c>
      <c r="AH119" t="str">
        <f>L119</f>
        <v>11 Corporate managers and directors</v>
      </c>
      <c r="AI119" s="27">
        <f t="shared" ref="AI119:AL144" si="305">AJ8-AI8</f>
        <v>0.11244282504369785</v>
      </c>
      <c r="AJ119" s="27">
        <f t="shared" si="305"/>
        <v>9.7646464173114067E-2</v>
      </c>
      <c r="AK119" s="27">
        <f t="shared" si="305"/>
        <v>-4.9196466505051939E-2</v>
      </c>
      <c r="AL119" s="27">
        <f t="shared" si="305"/>
        <v>9.0630991705584085E-2</v>
      </c>
      <c r="AM119" s="27">
        <f t="shared" ref="AM119:AM144" si="306">AM8-AK8</f>
        <v>4.1434525200532146E-2</v>
      </c>
      <c r="AS119" t="str">
        <f>W119</f>
        <v>11 Corporate managers and directors</v>
      </c>
      <c r="AT119" s="27">
        <f t="shared" ref="AT119:AW144" si="307">AU8-AT8</f>
        <v>0.2211607445042969</v>
      </c>
      <c r="AU119" s="27">
        <f t="shared" si="307"/>
        <v>0.14875852382297783</v>
      </c>
      <c r="AV119" s="27">
        <f t="shared" si="307"/>
        <v>-6.7475594309170495E-2</v>
      </c>
      <c r="AW119" s="27">
        <f t="shared" si="307"/>
        <v>0.19720971589982783</v>
      </c>
      <c r="AX119" s="27">
        <f t="shared" ref="AX119:AX144" si="308">AX8-AV8</f>
        <v>0.12973412159065734</v>
      </c>
      <c r="BD119" t="str">
        <f>AH119</f>
        <v>11 Corporate managers and directors</v>
      </c>
      <c r="BE119" s="27">
        <f t="shared" ref="BE119:BH144" si="309">BF8-BE8</f>
        <v>0.6474161608581106</v>
      </c>
      <c r="BF119" s="27">
        <f t="shared" si="309"/>
        <v>0.77854802516007338</v>
      </c>
      <c r="BG119" s="27">
        <f t="shared" si="309"/>
        <v>-0.91481932668173149</v>
      </c>
      <c r="BH119" s="27">
        <f t="shared" si="309"/>
        <v>0.32011191049988152</v>
      </c>
      <c r="BI119" s="27">
        <f t="shared" ref="BI119:BI144" si="310">BI8-BG8</f>
        <v>-0.59470741618184997</v>
      </c>
      <c r="BO119" t="str">
        <f>AS119</f>
        <v>11 Corporate managers and directors</v>
      </c>
      <c r="BP119" s="27">
        <f t="shared" ref="BP119:BS144" si="311">BQ8-BP8</f>
        <v>0.23855316379017966</v>
      </c>
      <c r="BQ119" s="27">
        <f t="shared" si="311"/>
        <v>0.41353901630965817</v>
      </c>
      <c r="BR119" s="27">
        <f t="shared" si="311"/>
        <v>-0.85945769870702904</v>
      </c>
      <c r="BS119" s="27">
        <f t="shared" si="311"/>
        <v>-0.52693576691372424</v>
      </c>
      <c r="BT119" s="27">
        <f t="shared" ref="BT119:BT144" si="312">BT8-BR8</f>
        <v>-1.3863934656207533</v>
      </c>
      <c r="BZ119" t="str">
        <f>BD119</f>
        <v>11 Corporate managers and directors</v>
      </c>
      <c r="CA119" s="68">
        <f t="shared" ref="CA119:CD144" si="313">CB8-CA8</f>
        <v>0.12937597990151684</v>
      </c>
      <c r="CB119" s="68">
        <f t="shared" si="313"/>
        <v>0.1128408481011034</v>
      </c>
      <c r="CC119" s="68">
        <f t="shared" si="313"/>
        <v>-0.3096850286840982</v>
      </c>
      <c r="CD119" s="68">
        <f t="shared" si="313"/>
        <v>-0.45495413963189502</v>
      </c>
      <c r="CE119" s="68">
        <f t="shared" ref="CE119:CE144" si="314">CE8-CC8</f>
        <v>-0.76463916831599321</v>
      </c>
      <c r="CK119" t="str">
        <f>BO119</f>
        <v>11 Corporate managers and directors</v>
      </c>
      <c r="CL119" s="68">
        <f t="shared" ref="CL119:CO144" si="315">CM8-CL8</f>
        <v>9.0982791044413591E-2</v>
      </c>
      <c r="CM119" s="68">
        <f t="shared" si="315"/>
        <v>-9.9398046181004507E-2</v>
      </c>
      <c r="CN119" s="68">
        <f t="shared" si="315"/>
        <v>-9.6134982833115612E-2</v>
      </c>
      <c r="CO119" s="68">
        <f t="shared" si="315"/>
        <v>-5.8084320425294989E-2</v>
      </c>
      <c r="CP119" s="68">
        <f t="shared" ref="CP119:CP144" si="316">CP8-CN8</f>
        <v>-0.1542193032584106</v>
      </c>
    </row>
    <row r="120" spans="1:94" x14ac:dyDescent="0.2">
      <c r="A120" t="str">
        <f t="shared" si="298"/>
        <v>12 Other managers and proprietors</v>
      </c>
      <c r="B120" s="27">
        <f t="shared" si="299"/>
        <v>2.0586570399917126E-2</v>
      </c>
      <c r="C120" s="27">
        <f t="shared" si="299"/>
        <v>-3.8077485477213263E-3</v>
      </c>
      <c r="D120" s="27">
        <f t="shared" si="299"/>
        <v>6.4783083595339755E-2</v>
      </c>
      <c r="E120" s="27">
        <f t="shared" si="299"/>
        <v>7.7392735331950402E-2</v>
      </c>
      <c r="F120" s="27">
        <f t="shared" si="300"/>
        <v>0.14217581892729014</v>
      </c>
      <c r="L120" t="str">
        <f t="shared" ref="L120:L143" si="317">A120</f>
        <v>12 Other managers and proprietors</v>
      </c>
      <c r="M120" s="27">
        <f t="shared" si="301"/>
        <v>0.18368685446596156</v>
      </c>
      <c r="N120" s="27">
        <f t="shared" si="301"/>
        <v>-6.1357785014244492E-2</v>
      </c>
      <c r="O120" s="27">
        <f t="shared" si="301"/>
        <v>0.52170752286054278</v>
      </c>
      <c r="P120" s="27">
        <f t="shared" si="301"/>
        <v>0.68872087027489615</v>
      </c>
      <c r="Q120" s="27">
        <f t="shared" si="302"/>
        <v>1.2104283931354389</v>
      </c>
      <c r="W120" t="str">
        <f t="shared" ref="W120:W143" si="318">A120</f>
        <v>12 Other managers and proprietors</v>
      </c>
      <c r="X120" s="27">
        <f t="shared" si="303"/>
        <v>0.26548572917555657</v>
      </c>
      <c r="Y120" s="27">
        <f t="shared" si="303"/>
        <v>5.750395852812451E-3</v>
      </c>
      <c r="Z120" s="27">
        <f t="shared" si="303"/>
        <v>0.6500271474282906</v>
      </c>
      <c r="AA120" s="27">
        <f t="shared" si="303"/>
        <v>0.74162609170381932</v>
      </c>
      <c r="AB120" s="27">
        <f t="shared" si="304"/>
        <v>1.3916532391321099</v>
      </c>
      <c r="AH120" t="str">
        <f t="shared" ref="AH120:AH143" si="319">L120</f>
        <v>12 Other managers and proprietors</v>
      </c>
      <c r="AI120" s="27">
        <f t="shared" si="305"/>
        <v>7.2328013846891914E-2</v>
      </c>
      <c r="AJ120" s="27">
        <f t="shared" si="305"/>
        <v>2.7513951378734913E-2</v>
      </c>
      <c r="AK120" s="27">
        <f t="shared" si="305"/>
        <v>0.14969185580958555</v>
      </c>
      <c r="AL120" s="27">
        <f t="shared" si="305"/>
        <v>0.18099261615509743</v>
      </c>
      <c r="AM120" s="27">
        <f t="shared" si="306"/>
        <v>0.33068447196468298</v>
      </c>
      <c r="AS120" t="str">
        <f t="shared" ref="AS120:AS143" si="320">W120</f>
        <v>12 Other managers and proprietors</v>
      </c>
      <c r="AT120" s="27">
        <f t="shared" si="307"/>
        <v>6.8000849350657311E-2</v>
      </c>
      <c r="AU120" s="27">
        <f t="shared" si="307"/>
        <v>6.2685422118540224E-3</v>
      </c>
      <c r="AV120" s="27">
        <f t="shared" si="307"/>
        <v>0.18732623838349116</v>
      </c>
      <c r="AW120" s="27">
        <f t="shared" si="307"/>
        <v>0.18444203549546212</v>
      </c>
      <c r="AX120" s="27">
        <f t="shared" si="308"/>
        <v>0.37176827387895328</v>
      </c>
      <c r="BD120" t="str">
        <f t="shared" ref="BD120:BD143" si="321">AH120</f>
        <v>12 Other managers and proprietors</v>
      </c>
      <c r="BE120" s="27">
        <f t="shared" si="309"/>
        <v>8.6118600319190719E-2</v>
      </c>
      <c r="BF120" s="27">
        <f t="shared" si="309"/>
        <v>0.23751369617677076</v>
      </c>
      <c r="BG120" s="27">
        <f t="shared" si="309"/>
        <v>7.164433289312111E-2</v>
      </c>
      <c r="BH120" s="27">
        <f t="shared" si="309"/>
        <v>0.25344668881785659</v>
      </c>
      <c r="BI120" s="27">
        <f t="shared" si="310"/>
        <v>0.3250910217109777</v>
      </c>
      <c r="BO120" t="str">
        <f t="shared" ref="BO120:BO143" si="322">AS120</f>
        <v>12 Other managers and proprietors</v>
      </c>
      <c r="BP120" s="27">
        <f t="shared" si="311"/>
        <v>0.10147749804303374</v>
      </c>
      <c r="BQ120" s="27">
        <f t="shared" si="311"/>
        <v>0.13821790911181853</v>
      </c>
      <c r="BR120" s="27">
        <f t="shared" si="311"/>
        <v>4.9410278506492045E-3</v>
      </c>
      <c r="BS120" s="27">
        <f t="shared" si="311"/>
        <v>-0.18450461032278498</v>
      </c>
      <c r="BT120" s="27">
        <f t="shared" si="312"/>
        <v>-0.17956358247213577</v>
      </c>
      <c r="BZ120" t="str">
        <f t="shared" ref="BZ120:BZ143" si="323">BD120</f>
        <v>12 Other managers and proprietors</v>
      </c>
      <c r="CA120" s="68">
        <f t="shared" si="313"/>
        <v>2.7874637105739897E-2</v>
      </c>
      <c r="CB120" s="68">
        <f t="shared" si="313"/>
        <v>-9.941243861077198E-2</v>
      </c>
      <c r="CC120" s="68">
        <f t="shared" si="313"/>
        <v>5.3127564800774518E-3</v>
      </c>
      <c r="CD120" s="68">
        <f t="shared" si="313"/>
        <v>-0.29953672516324903</v>
      </c>
      <c r="CE120" s="68">
        <f t="shared" si="314"/>
        <v>-0.29422396868317158</v>
      </c>
      <c r="CK120" t="str">
        <f t="shared" ref="CK120:CK143" si="324">BO120</f>
        <v>12 Other managers and proprietors</v>
      </c>
      <c r="CL120" s="68">
        <f t="shared" si="315"/>
        <v>3.1798334152585594E-2</v>
      </c>
      <c r="CM120" s="68">
        <f t="shared" si="315"/>
        <v>-0.11188693941761191</v>
      </c>
      <c r="CN120" s="68">
        <f t="shared" si="315"/>
        <v>4.0956943601518192E-2</v>
      </c>
      <c r="CO120" s="68">
        <f t="shared" si="315"/>
        <v>-7.5509730985921064E-2</v>
      </c>
      <c r="CP120" s="68">
        <f t="shared" si="316"/>
        <v>-3.4552787384402872E-2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0.1320668675763671</v>
      </c>
      <c r="C121" s="27">
        <f t="shared" si="299"/>
        <v>-1.3181527489215306E-2</v>
      </c>
      <c r="D121" s="27">
        <f t="shared" si="299"/>
        <v>0.2169297631028585</v>
      </c>
      <c r="E121" s="27">
        <f t="shared" si="299"/>
        <v>0.26174584358629516</v>
      </c>
      <c r="F121" s="27">
        <f t="shared" si="300"/>
        <v>0.47867560668915365</v>
      </c>
      <c r="L121" t="str">
        <f t="shared" si="317"/>
        <v>21 Science, research, engineering and technology professionals</v>
      </c>
      <c r="M121" s="27">
        <f t="shared" si="301"/>
        <v>0.56564657710642163</v>
      </c>
      <c r="N121" s="27">
        <f t="shared" si="301"/>
        <v>-4.6307118172235651E-2</v>
      </c>
      <c r="O121" s="27">
        <f t="shared" si="301"/>
        <v>0.89409378379598392</v>
      </c>
      <c r="P121" s="27">
        <f t="shared" si="301"/>
        <v>1.0405244383717851</v>
      </c>
      <c r="Q121" s="27">
        <f t="shared" si="302"/>
        <v>1.934618222167769</v>
      </c>
      <c r="W121" t="str">
        <f t="shared" si="318"/>
        <v>21 Science, research, engineering and technology professionals</v>
      </c>
      <c r="X121" s="27">
        <f t="shared" si="303"/>
        <v>0.67679644008262141</v>
      </c>
      <c r="Y121" s="27">
        <f t="shared" si="303"/>
        <v>0.2951316919872724</v>
      </c>
      <c r="Z121" s="27">
        <f t="shared" si="303"/>
        <v>0.27543883116866841</v>
      </c>
      <c r="AA121" s="27">
        <f t="shared" si="303"/>
        <v>0.54851905859011652</v>
      </c>
      <c r="AB121" s="27">
        <f t="shared" si="304"/>
        <v>0.82395788975878492</v>
      </c>
      <c r="AH121" t="str">
        <f t="shared" si="319"/>
        <v>21 Science, research, engineering and technology professionals</v>
      </c>
      <c r="AI121" s="27">
        <f t="shared" si="305"/>
        <v>4.5628353227151586E-2</v>
      </c>
      <c r="AJ121" s="27">
        <f t="shared" si="305"/>
        <v>6.2343664359625905E-2</v>
      </c>
      <c r="AK121" s="27">
        <f t="shared" si="305"/>
        <v>1.7991576048835001E-2</v>
      </c>
      <c r="AL121" s="27">
        <f t="shared" si="305"/>
        <v>5.5740932966461654E-2</v>
      </c>
      <c r="AM121" s="27">
        <f t="shared" si="306"/>
        <v>7.3732509015296654E-2</v>
      </c>
      <c r="AS121" t="str">
        <f t="shared" si="320"/>
        <v>21 Science, research, engineering and technology professionals</v>
      </c>
      <c r="AT121" s="27">
        <f t="shared" si="307"/>
        <v>0.18997105619184496</v>
      </c>
      <c r="AU121" s="27">
        <f t="shared" si="307"/>
        <v>0.11390328061587063</v>
      </c>
      <c r="AV121" s="27">
        <f t="shared" si="307"/>
        <v>8.5756332199999896E-3</v>
      </c>
      <c r="AW121" s="27">
        <f t="shared" si="307"/>
        <v>9.3112728956653124E-2</v>
      </c>
      <c r="AX121" s="27">
        <f t="shared" si="308"/>
        <v>0.10168836217665311</v>
      </c>
      <c r="BD121" t="str">
        <f t="shared" si="321"/>
        <v>21 Science, research, engineering and technology professionals</v>
      </c>
      <c r="BE121" s="27">
        <f t="shared" si="309"/>
        <v>0.33881700518424007</v>
      </c>
      <c r="BF121" s="27">
        <f t="shared" si="309"/>
        <v>0.46687707137728318</v>
      </c>
      <c r="BG121" s="27">
        <f t="shared" si="309"/>
        <v>-0.4321497166124928</v>
      </c>
      <c r="BH121" s="27">
        <f t="shared" si="309"/>
        <v>-1.3916691921183277E-2</v>
      </c>
      <c r="BI121" s="27">
        <f t="shared" si="310"/>
        <v>-0.44606640853367607</v>
      </c>
      <c r="BO121" t="str">
        <f t="shared" si="322"/>
        <v>21 Science, research, engineering and technology professionals</v>
      </c>
      <c r="BP121" s="27">
        <f t="shared" si="311"/>
        <v>0.10198935959337829</v>
      </c>
      <c r="BQ121" s="27">
        <f t="shared" si="311"/>
        <v>0.28885056956658706</v>
      </c>
      <c r="BR121" s="27">
        <f t="shared" si="311"/>
        <v>-0.30484409770519627</v>
      </c>
      <c r="BS121" s="27">
        <f t="shared" si="311"/>
        <v>-0.21908837720318286</v>
      </c>
      <c r="BT121" s="27">
        <f t="shared" si="312"/>
        <v>-0.52393247490837913</v>
      </c>
      <c r="BZ121" t="str">
        <f t="shared" si="323"/>
        <v>21 Science, research, engineering and technology professionals</v>
      </c>
      <c r="CA121" s="68">
        <f t="shared" si="313"/>
        <v>5.7354951135336729E-2</v>
      </c>
      <c r="CB121" s="68">
        <f t="shared" si="313"/>
        <v>7.5775007618111845E-2</v>
      </c>
      <c r="CC121" s="68">
        <f t="shared" si="313"/>
        <v>-6.0317960654181713E-2</v>
      </c>
      <c r="CD121" s="68">
        <f t="shared" si="313"/>
        <v>-0.18922440832080056</v>
      </c>
      <c r="CE121" s="68">
        <f t="shared" si="314"/>
        <v>-0.24954236897498228</v>
      </c>
      <c r="CK121" t="str">
        <f t="shared" si="324"/>
        <v>21 Science, research, engineering and technology professionals</v>
      </c>
      <c r="CL121" s="68">
        <f t="shared" si="315"/>
        <v>6.7493526537232285E-2</v>
      </c>
      <c r="CM121" s="68">
        <f t="shared" si="315"/>
        <v>-1.3577119055871056E-2</v>
      </c>
      <c r="CN121" s="68">
        <f t="shared" si="315"/>
        <v>1.1398791503500927E-2</v>
      </c>
      <c r="CO121" s="68">
        <f t="shared" si="315"/>
        <v>-4.9750556182475758E-2</v>
      </c>
      <c r="CP121" s="68">
        <f t="shared" si="316"/>
        <v>-3.8351764678974831E-2</v>
      </c>
    </row>
    <row r="122" spans="1:94" x14ac:dyDescent="0.2">
      <c r="A122" t="str">
        <f t="shared" si="298"/>
        <v>22 Health professionals</v>
      </c>
      <c r="B122" s="27">
        <f t="shared" si="299"/>
        <v>0.14969318471352477</v>
      </c>
      <c r="C122" s="27">
        <f t="shared" si="299"/>
        <v>-3.2425466811770054E-2</v>
      </c>
      <c r="D122" s="27">
        <f t="shared" si="299"/>
        <v>0.3257433919264483</v>
      </c>
      <c r="E122" s="27">
        <f t="shared" si="299"/>
        <v>0.42600785715936396</v>
      </c>
      <c r="F122" s="27">
        <f t="shared" si="300"/>
        <v>0.75175124908581226</v>
      </c>
      <c r="L122" t="str">
        <f t="shared" si="317"/>
        <v>22 Health professionals</v>
      </c>
      <c r="M122" s="27">
        <f t="shared" si="301"/>
        <v>0.54855095839953893</v>
      </c>
      <c r="N122" s="27">
        <f t="shared" si="301"/>
        <v>-0.13000591734802613</v>
      </c>
      <c r="O122" s="27">
        <f t="shared" si="301"/>
        <v>0.87600825536748772</v>
      </c>
      <c r="P122" s="27">
        <f t="shared" si="301"/>
        <v>1.145275773650333</v>
      </c>
      <c r="Q122" s="27">
        <f t="shared" si="302"/>
        <v>2.0212840290178207</v>
      </c>
      <c r="W122" t="str">
        <f t="shared" si="318"/>
        <v>22 Health professionals</v>
      </c>
      <c r="X122" s="27">
        <f t="shared" si="303"/>
        <v>0.58047916532055499</v>
      </c>
      <c r="Y122" s="27">
        <f t="shared" si="303"/>
        <v>7.089021561966824E-2</v>
      </c>
      <c r="Z122" s="27">
        <f t="shared" si="303"/>
        <v>0.56574229768904249</v>
      </c>
      <c r="AA122" s="27">
        <f t="shared" si="303"/>
        <v>0.54842347777366385</v>
      </c>
      <c r="AB122" s="27">
        <f t="shared" si="304"/>
        <v>1.1141657754627063</v>
      </c>
      <c r="AH122" t="str">
        <f t="shared" si="319"/>
        <v>22 Health professionals</v>
      </c>
      <c r="AI122" s="27">
        <f t="shared" si="305"/>
        <v>-0.51225703548746426</v>
      </c>
      <c r="AJ122" s="27">
        <f t="shared" si="305"/>
        <v>-0.1474236318651061</v>
      </c>
      <c r="AK122" s="27">
        <f t="shared" si="305"/>
        <v>-0.5958533722979632</v>
      </c>
      <c r="AL122" s="27">
        <f t="shared" si="305"/>
        <v>-0.55635733351849814</v>
      </c>
      <c r="AM122" s="27">
        <f t="shared" si="306"/>
        <v>-1.1522107058164615</v>
      </c>
      <c r="AS122" t="str">
        <f t="shared" si="320"/>
        <v>22 Health professionals</v>
      </c>
      <c r="AT122" s="27">
        <f t="shared" si="307"/>
        <v>4.598910509119053E-2</v>
      </c>
      <c r="AU122" s="27">
        <f t="shared" si="307"/>
        <v>3.1866199476984103E-2</v>
      </c>
      <c r="AV122" s="27">
        <f t="shared" si="307"/>
        <v>2.7582979219565817E-2</v>
      </c>
      <c r="AW122" s="27">
        <f t="shared" si="307"/>
        <v>5.3244726891735539E-2</v>
      </c>
      <c r="AX122" s="27">
        <f t="shared" si="308"/>
        <v>8.0827706111301356E-2</v>
      </c>
      <c r="BD122" t="str">
        <f t="shared" si="321"/>
        <v>22 Health professionals</v>
      </c>
      <c r="BE122" s="27">
        <f t="shared" si="309"/>
        <v>0.24421016639336157</v>
      </c>
      <c r="BF122" s="27">
        <f t="shared" si="309"/>
        <v>0.26605927295395571</v>
      </c>
      <c r="BG122" s="27">
        <f t="shared" si="309"/>
        <v>7.1596629168013681E-2</v>
      </c>
      <c r="BH122" s="27">
        <f t="shared" si="309"/>
        <v>0.32820465482586436</v>
      </c>
      <c r="BI122" s="27">
        <f t="shared" si="310"/>
        <v>0.39980128399387804</v>
      </c>
      <c r="BO122" t="str">
        <f t="shared" si="322"/>
        <v>22 Health professionals</v>
      </c>
      <c r="BP122" s="27">
        <f t="shared" si="311"/>
        <v>0.12707368070852199</v>
      </c>
      <c r="BQ122" s="27">
        <f t="shared" si="311"/>
        <v>0.18168911328409054</v>
      </c>
      <c r="BR122" s="27">
        <f t="shared" si="311"/>
        <v>-0.18786694066171006</v>
      </c>
      <c r="BS122" s="27">
        <f t="shared" si="311"/>
        <v>-0.20967324216939065</v>
      </c>
      <c r="BT122" s="27">
        <f t="shared" si="312"/>
        <v>-0.39754018283110071</v>
      </c>
      <c r="BZ122" t="str">
        <f t="shared" si="323"/>
        <v>22 Health professionals</v>
      </c>
      <c r="CA122" s="68">
        <f t="shared" si="313"/>
        <v>0.1057040916685672</v>
      </c>
      <c r="CB122" s="68">
        <f t="shared" si="313"/>
        <v>-7.2239779664353132E-2</v>
      </c>
      <c r="CC122" s="68">
        <f t="shared" si="313"/>
        <v>-9.5968038352148399E-2</v>
      </c>
      <c r="CD122" s="68">
        <f t="shared" si="313"/>
        <v>-0.20366723844257284</v>
      </c>
      <c r="CE122" s="68">
        <f t="shared" si="314"/>
        <v>-0.29963527679472124</v>
      </c>
      <c r="CK122" t="str">
        <f t="shared" si="324"/>
        <v>22 Health professionals</v>
      </c>
      <c r="CL122" s="68">
        <f t="shared" si="315"/>
        <v>2.6579238628902893E-2</v>
      </c>
      <c r="CM122" s="68">
        <f t="shared" si="315"/>
        <v>-1.9985061915031577E-4</v>
      </c>
      <c r="CN122" s="68">
        <f t="shared" si="315"/>
        <v>4.0440644168503043E-3</v>
      </c>
      <c r="CO122" s="68">
        <f t="shared" si="315"/>
        <v>-1.5193506854845704E-2</v>
      </c>
      <c r="CP122" s="68">
        <f t="shared" si="316"/>
        <v>-1.1149442437995399E-2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0.10831242553004372</v>
      </c>
      <c r="C123" s="27">
        <f t="shared" si="299"/>
        <v>-1.907396523629834E-2</v>
      </c>
      <c r="D123" s="27">
        <f t="shared" si="299"/>
        <v>0.2015210520762345</v>
      </c>
      <c r="E123" s="27">
        <f t="shared" si="299"/>
        <v>0.23904265791839729</v>
      </c>
      <c r="F123" s="27">
        <f t="shared" si="300"/>
        <v>0.44056370999463179</v>
      </c>
      <c r="L123" t="str">
        <f t="shared" si="317"/>
        <v>23 Teaching and other educational professionals</v>
      </c>
      <c r="M123" s="27">
        <f t="shared" si="301"/>
        <v>0.89251851884382916</v>
      </c>
      <c r="N123" s="27">
        <f t="shared" si="301"/>
        <v>3.1301586405317217E-2</v>
      </c>
      <c r="O123" s="27">
        <f t="shared" si="301"/>
        <v>1.2449294288051584</v>
      </c>
      <c r="P123" s="27">
        <f t="shared" si="301"/>
        <v>1.5777916801864382</v>
      </c>
      <c r="Q123" s="27">
        <f t="shared" si="302"/>
        <v>2.8227211089915967</v>
      </c>
      <c r="W123" t="str">
        <f t="shared" si="318"/>
        <v>23 Teaching and other educational professionals</v>
      </c>
      <c r="X123" s="27">
        <f t="shared" si="303"/>
        <v>-0.39386235680071646</v>
      </c>
      <c r="Y123" s="27">
        <f t="shared" si="303"/>
        <v>0.292662401040511</v>
      </c>
      <c r="Z123" s="27">
        <f t="shared" si="303"/>
        <v>-0.65659661744284881</v>
      </c>
      <c r="AA123" s="27">
        <f t="shared" si="303"/>
        <v>-0.66971944343066925</v>
      </c>
      <c r="AB123" s="27">
        <f t="shared" si="304"/>
        <v>-1.3263160608735181</v>
      </c>
      <c r="AH123" t="str">
        <f t="shared" si="319"/>
        <v>23 Teaching and other educational professionals</v>
      </c>
      <c r="AI123" s="27">
        <f t="shared" si="305"/>
        <v>-0.21801840373299197</v>
      </c>
      <c r="AJ123" s="27">
        <f t="shared" si="305"/>
        <v>-2.4154095746933141E-2</v>
      </c>
      <c r="AK123" s="27">
        <f t="shared" si="305"/>
        <v>-9.6180099563302479E-2</v>
      </c>
      <c r="AL123" s="27">
        <f t="shared" si="305"/>
        <v>-1.1692270461423182E-2</v>
      </c>
      <c r="AM123" s="27">
        <f t="shared" si="306"/>
        <v>-0.10787237002472566</v>
      </c>
      <c r="AS123" t="str">
        <f t="shared" si="320"/>
        <v>23 Teaching and other educational professionals</v>
      </c>
      <c r="AT123" s="27">
        <f t="shared" si="307"/>
        <v>-4.083391238038539E-3</v>
      </c>
      <c r="AU123" s="27">
        <f t="shared" si="307"/>
        <v>6.5522316003459452E-3</v>
      </c>
      <c r="AV123" s="27">
        <f t="shared" si="307"/>
        <v>-2.1869289182588889E-2</v>
      </c>
      <c r="AW123" s="27">
        <f t="shared" si="307"/>
        <v>-1.1335906361207904E-2</v>
      </c>
      <c r="AX123" s="27">
        <f t="shared" si="308"/>
        <v>-3.3205195543796792E-2</v>
      </c>
      <c r="BD123" t="str">
        <f t="shared" si="321"/>
        <v>23 Teaching and other educational professionals</v>
      </c>
      <c r="BE123" s="27">
        <f t="shared" si="309"/>
        <v>7.3708996760256662E-3</v>
      </c>
      <c r="BF123" s="27">
        <f t="shared" si="309"/>
        <v>0.15760183224736402</v>
      </c>
      <c r="BG123" s="27">
        <f t="shared" si="309"/>
        <v>-0.11332779570678775</v>
      </c>
      <c r="BH123" s="27">
        <f t="shared" si="309"/>
        <v>7.1231215735719888E-2</v>
      </c>
      <c r="BI123" s="27">
        <f t="shared" si="310"/>
        <v>-4.209657997106786E-2</v>
      </c>
      <c r="BO123" t="str">
        <f t="shared" si="322"/>
        <v>23 Teaching and other educational professionals</v>
      </c>
      <c r="BP123" s="27">
        <f t="shared" si="311"/>
        <v>-2.1255257674227535E-3</v>
      </c>
      <c r="BQ123" s="27">
        <f t="shared" si="311"/>
        <v>0.10644658378602695</v>
      </c>
      <c r="BR123" s="27">
        <f t="shared" si="311"/>
        <v>-0.14596563491328163</v>
      </c>
      <c r="BS123" s="27">
        <f t="shared" si="311"/>
        <v>-8.63569770876495E-2</v>
      </c>
      <c r="BT123" s="27">
        <f t="shared" si="312"/>
        <v>-0.23232261200093113</v>
      </c>
      <c r="BZ123" t="str">
        <f t="shared" si="323"/>
        <v>23 Teaching and other educational professionals</v>
      </c>
      <c r="CA123" s="68">
        <f t="shared" si="313"/>
        <v>1.2822300482349558E-2</v>
      </c>
      <c r="CB123" s="68">
        <f t="shared" si="313"/>
        <v>9.0212231624150485E-3</v>
      </c>
      <c r="CC123" s="68">
        <f t="shared" si="313"/>
        <v>-7.0913068129936058E-2</v>
      </c>
      <c r="CD123" s="68">
        <f t="shared" si="313"/>
        <v>-9.1465314509779821E-2</v>
      </c>
      <c r="CE123" s="68">
        <f t="shared" si="314"/>
        <v>-0.16237838263971588</v>
      </c>
      <c r="CK123" t="str">
        <f t="shared" si="324"/>
        <v>23 Teaching and other educational professionals</v>
      </c>
      <c r="CL123" s="68">
        <f t="shared" si="315"/>
        <v>2.0404700069281641E-2</v>
      </c>
      <c r="CM123" s="68">
        <f t="shared" si="315"/>
        <v>5.6450401302634567E-3</v>
      </c>
      <c r="CN123" s="68">
        <f t="shared" si="315"/>
        <v>-9.7185946577414695E-3</v>
      </c>
      <c r="CO123" s="68">
        <f t="shared" si="315"/>
        <v>-1.9737735121883759E-2</v>
      </c>
      <c r="CP123" s="68">
        <f t="shared" si="316"/>
        <v>-2.9456329779625229E-2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7.2560706313317042E-2</v>
      </c>
      <c r="C124" s="27">
        <f t="shared" si="299"/>
        <v>-4.7850410576377733E-4</v>
      </c>
      <c r="D124" s="27">
        <f t="shared" si="299"/>
        <v>0.1236222416971795</v>
      </c>
      <c r="E124" s="27">
        <f t="shared" si="299"/>
        <v>0.14662857535206675</v>
      </c>
      <c r="F124" s="27">
        <f t="shared" si="300"/>
        <v>0.27025081704924625</v>
      </c>
      <c r="L124" t="str">
        <f t="shared" si="317"/>
        <v>24 Business, media and public service professionals</v>
      </c>
      <c r="M124" s="27">
        <f t="shared" si="301"/>
        <v>0.92316027640388443</v>
      </c>
      <c r="N124" s="27">
        <f t="shared" si="301"/>
        <v>6.6134949939483878E-2</v>
      </c>
      <c r="O124" s="27">
        <f t="shared" si="301"/>
        <v>1.3295426422732235</v>
      </c>
      <c r="P124" s="27">
        <f t="shared" si="301"/>
        <v>1.6246268995125286</v>
      </c>
      <c r="Q124" s="27">
        <f t="shared" si="302"/>
        <v>2.9541695417857521</v>
      </c>
      <c r="W124" t="str">
        <f t="shared" si="318"/>
        <v>24 Business, media and public service professionals</v>
      </c>
      <c r="X124" s="27">
        <f t="shared" si="303"/>
        <v>1.0449571712849179</v>
      </c>
      <c r="Y124" s="27">
        <f t="shared" si="303"/>
        <v>0.74833580609454398</v>
      </c>
      <c r="Z124" s="27">
        <f t="shared" si="303"/>
        <v>0.74083036616161735</v>
      </c>
      <c r="AA124" s="27">
        <f t="shared" si="303"/>
        <v>0.95300178257830126</v>
      </c>
      <c r="AB124" s="27">
        <f t="shared" si="304"/>
        <v>1.6938321487399186</v>
      </c>
      <c r="AH124" t="str">
        <f t="shared" si="319"/>
        <v>24 Business, media and public service professionals</v>
      </c>
      <c r="AI124" s="27">
        <f t="shared" si="305"/>
        <v>-1.3665794133743581E-2</v>
      </c>
      <c r="AJ124" s="27">
        <f t="shared" si="305"/>
        <v>6.76334741166843E-2</v>
      </c>
      <c r="AK124" s="27">
        <f t="shared" si="305"/>
        <v>-2.6515574146837584E-2</v>
      </c>
      <c r="AL124" s="27">
        <f t="shared" si="305"/>
        <v>3.6159838735068006E-2</v>
      </c>
      <c r="AM124" s="27">
        <f t="shared" si="306"/>
        <v>9.6442645882304223E-3</v>
      </c>
      <c r="AS124" t="str">
        <f t="shared" si="320"/>
        <v>24 Business, media and public service professionals</v>
      </c>
      <c r="AT124" s="27">
        <f t="shared" si="307"/>
        <v>0.13946875252035629</v>
      </c>
      <c r="AU124" s="27">
        <f t="shared" si="307"/>
        <v>0.12174752422592372</v>
      </c>
      <c r="AV124" s="27">
        <f t="shared" si="307"/>
        <v>9.3215304180136016E-2</v>
      </c>
      <c r="AW124" s="27">
        <f t="shared" si="307"/>
        <v>0.15189284937045433</v>
      </c>
      <c r="AX124" s="27">
        <f t="shared" si="308"/>
        <v>0.24510815355059035</v>
      </c>
      <c r="BD124" t="str">
        <f t="shared" si="321"/>
        <v>24 Business, media and public service professionals</v>
      </c>
      <c r="BE124" s="27">
        <f t="shared" si="309"/>
        <v>0.45296394421340902</v>
      </c>
      <c r="BF124" s="27">
        <f t="shared" si="309"/>
        <v>0.64345139152109088</v>
      </c>
      <c r="BG124" s="27">
        <f t="shared" si="309"/>
        <v>-0.13032056592157071</v>
      </c>
      <c r="BH124" s="27">
        <f t="shared" si="309"/>
        <v>0.29798161100418286</v>
      </c>
      <c r="BI124" s="27">
        <f t="shared" si="310"/>
        <v>0.16766104508261215</v>
      </c>
      <c r="BO124" t="str">
        <f t="shared" si="322"/>
        <v>24 Business, media and public service professionals</v>
      </c>
      <c r="BP124" s="27">
        <f t="shared" si="311"/>
        <v>0.13200483528996165</v>
      </c>
      <c r="BQ124" s="27">
        <f t="shared" si="311"/>
        <v>0.4112310063422504</v>
      </c>
      <c r="BR124" s="27">
        <f t="shared" si="311"/>
        <v>-0.32927733295409811</v>
      </c>
      <c r="BS124" s="27">
        <f t="shared" si="311"/>
        <v>-0.30918011469044537</v>
      </c>
      <c r="BT124" s="27">
        <f t="shared" si="312"/>
        <v>-0.63845744764454349</v>
      </c>
      <c r="BZ124" t="str">
        <f t="shared" si="323"/>
        <v>24 Business, media and public service professionals</v>
      </c>
      <c r="CA124" s="68">
        <f t="shared" si="313"/>
        <v>0.14027585111074514</v>
      </c>
      <c r="CB124" s="68">
        <f t="shared" si="313"/>
        <v>9.2979709252837273E-2</v>
      </c>
      <c r="CC124" s="68">
        <f t="shared" si="313"/>
        <v>-9.6105484594372736E-2</v>
      </c>
      <c r="CD124" s="68">
        <f t="shared" si="313"/>
        <v>-0.32067232741393215</v>
      </c>
      <c r="CE124" s="68">
        <f t="shared" si="314"/>
        <v>-0.41677781200830488</v>
      </c>
      <c r="CK124" t="str">
        <f t="shared" si="324"/>
        <v>24 Business, media and public service professionals</v>
      </c>
      <c r="CL124" s="68">
        <f t="shared" si="315"/>
        <v>7.3783132738884649E-2</v>
      </c>
      <c r="CM124" s="68">
        <f t="shared" si="315"/>
        <v>-1.4622046112283349E-2</v>
      </c>
      <c r="CN124" s="68">
        <f t="shared" si="315"/>
        <v>-2.3683141758557541E-2</v>
      </c>
      <c r="CO124" s="68">
        <f t="shared" si="315"/>
        <v>-6.8592575997726224E-2</v>
      </c>
      <c r="CP124" s="68">
        <f t="shared" si="316"/>
        <v>-9.2275717756283765E-2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2.5966832813390323E-2</v>
      </c>
      <c r="C125" s="27">
        <f t="shared" si="299"/>
        <v>-1.2171493830810953E-3</v>
      </c>
      <c r="D125" s="27">
        <f t="shared" si="299"/>
        <v>2.700982868648398E-2</v>
      </c>
      <c r="E125" s="27">
        <f t="shared" si="299"/>
        <v>5.8178425598586075E-2</v>
      </c>
      <c r="F125" s="27">
        <f t="shared" si="300"/>
        <v>8.5188254285070056E-2</v>
      </c>
      <c r="L125" t="str">
        <f t="shared" si="317"/>
        <v>31 Science, engineering and technology associate professionals</v>
      </c>
      <c r="M125" s="27">
        <f t="shared" si="301"/>
        <v>0.13020386400567419</v>
      </c>
      <c r="N125" s="27">
        <f t="shared" si="301"/>
        <v>-1.3056060120817392E-3</v>
      </c>
      <c r="O125" s="27">
        <f t="shared" si="301"/>
        <v>0.11513458491576278</v>
      </c>
      <c r="P125" s="27">
        <f t="shared" si="301"/>
        <v>0.2324174963644644</v>
      </c>
      <c r="Q125" s="27">
        <f t="shared" si="302"/>
        <v>0.34755208128022719</v>
      </c>
      <c r="W125" t="str">
        <f t="shared" si="318"/>
        <v>31 Science, engineering and technology associate professionals</v>
      </c>
      <c r="X125" s="27">
        <f t="shared" si="303"/>
        <v>0.28035288752916054</v>
      </c>
      <c r="Y125" s="27">
        <f t="shared" si="303"/>
        <v>8.8543631886863761E-2</v>
      </c>
      <c r="Z125" s="27">
        <f t="shared" si="303"/>
        <v>-6.0184573414081122E-2</v>
      </c>
      <c r="AA125" s="27">
        <f t="shared" si="303"/>
        <v>0.1779563115601881</v>
      </c>
      <c r="AB125" s="27">
        <f t="shared" si="304"/>
        <v>0.11777173814610697</v>
      </c>
      <c r="AH125" t="str">
        <f t="shared" si="319"/>
        <v>31 Science, engineering and technology associate professionals</v>
      </c>
      <c r="AI125" s="27">
        <f t="shared" si="305"/>
        <v>4.7345761372066003E-2</v>
      </c>
      <c r="AJ125" s="27">
        <f t="shared" si="305"/>
        <v>2.1502106699234358E-2</v>
      </c>
      <c r="AK125" s="27">
        <f t="shared" si="305"/>
        <v>1.0339039062327887E-2</v>
      </c>
      <c r="AL125" s="27">
        <f t="shared" si="305"/>
        <v>8.3098691582277728E-2</v>
      </c>
      <c r="AM125" s="27">
        <f t="shared" si="306"/>
        <v>9.3437730644605616E-2</v>
      </c>
      <c r="AS125" t="str">
        <f t="shared" si="320"/>
        <v>31 Science, engineering and technology associate professionals</v>
      </c>
      <c r="AT125" s="27">
        <f t="shared" si="307"/>
        <v>8.5517989595130628E-2</v>
      </c>
      <c r="AU125" s="27">
        <f t="shared" si="307"/>
        <v>3.9279988843256231E-2</v>
      </c>
      <c r="AV125" s="27">
        <f t="shared" si="307"/>
        <v>-8.1769437440196102E-2</v>
      </c>
      <c r="AW125" s="27">
        <f t="shared" si="307"/>
        <v>3.2826209716303179E-2</v>
      </c>
      <c r="AX125" s="27">
        <f t="shared" si="308"/>
        <v>-4.8943227723892924E-2</v>
      </c>
      <c r="BD125" t="str">
        <f t="shared" si="321"/>
        <v>31 Science, engineering and technology associate professionals</v>
      </c>
      <c r="BE125" s="27">
        <f t="shared" si="309"/>
        <v>0.11890890506466156</v>
      </c>
      <c r="BF125" s="27">
        <f t="shared" si="309"/>
        <v>0.25958778801598159</v>
      </c>
      <c r="BG125" s="27">
        <f t="shared" si="309"/>
        <v>-0.39858571123074282</v>
      </c>
      <c r="BH125" s="27">
        <f t="shared" si="309"/>
        <v>-0.1002015364783414</v>
      </c>
      <c r="BI125" s="27">
        <f t="shared" si="310"/>
        <v>-0.49878724770908422</v>
      </c>
      <c r="BO125" t="str">
        <f t="shared" si="322"/>
        <v>31 Science, engineering and technology associate professionals</v>
      </c>
      <c r="BP125" s="27">
        <f t="shared" si="311"/>
        <v>8.6585781697841702E-2</v>
      </c>
      <c r="BQ125" s="27">
        <f t="shared" si="311"/>
        <v>0.17658555453372593</v>
      </c>
      <c r="BR125" s="27">
        <f t="shared" si="311"/>
        <v>-0.26336336599334043</v>
      </c>
      <c r="BS125" s="27">
        <f t="shared" si="311"/>
        <v>-8.083127507120158E-2</v>
      </c>
      <c r="BT125" s="27">
        <f t="shared" si="312"/>
        <v>-0.34419464106454201</v>
      </c>
      <c r="BZ125" t="str">
        <f t="shared" si="323"/>
        <v>31 Science, engineering and technology associate professionals</v>
      </c>
      <c r="CA125" s="68">
        <f t="shared" si="313"/>
        <v>8.552921373294553E-2</v>
      </c>
      <c r="CB125" s="68">
        <f t="shared" si="313"/>
        <v>8.8840199938874043E-2</v>
      </c>
      <c r="CC125" s="68">
        <f t="shared" si="313"/>
        <v>-0.13685407703537389</v>
      </c>
      <c r="CD125" s="68">
        <f t="shared" si="313"/>
        <v>-8.9849829673394443E-2</v>
      </c>
      <c r="CE125" s="68">
        <f t="shared" si="314"/>
        <v>-0.22670390670876833</v>
      </c>
      <c r="CK125" t="str">
        <f t="shared" si="324"/>
        <v>31 Science, engineering and technology associate professionals</v>
      </c>
      <c r="CL125" s="68">
        <f t="shared" si="315"/>
        <v>3.9026621186440055E-2</v>
      </c>
      <c r="CM125" s="68">
        <f t="shared" si="315"/>
        <v>4.0006157715638258E-3</v>
      </c>
      <c r="CN125" s="68">
        <f t="shared" si="315"/>
        <v>-1.4358901204732127E-2</v>
      </c>
      <c r="CO125" s="68">
        <f t="shared" si="315"/>
        <v>-1.5256970123047664E-2</v>
      </c>
      <c r="CP125" s="68">
        <f t="shared" si="316"/>
        <v>-2.9615871327779791E-2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5.487480905560508E-3</v>
      </c>
      <c r="C126" s="27">
        <f t="shared" si="299"/>
        <v>-4.7686258978055958E-3</v>
      </c>
      <c r="D126" s="27">
        <f t="shared" si="299"/>
        <v>9.3976945346958829E-3</v>
      </c>
      <c r="E126" s="27">
        <f t="shared" si="299"/>
        <v>1.6807671443765961E-2</v>
      </c>
      <c r="F126" s="27">
        <f t="shared" si="300"/>
        <v>2.6205365978461844E-2</v>
      </c>
      <c r="L126" t="str">
        <f t="shared" si="317"/>
        <v>32 Health and social care associate professionals</v>
      </c>
      <c r="M126" s="27">
        <f t="shared" si="301"/>
        <v>0.13164627633785964</v>
      </c>
      <c r="N126" s="27">
        <f t="shared" si="301"/>
        <v>-4.5414321203256669E-2</v>
      </c>
      <c r="O126" s="27">
        <f t="shared" si="301"/>
        <v>0.21427927210055192</v>
      </c>
      <c r="P126" s="27">
        <f t="shared" si="301"/>
        <v>0.37765851204734713</v>
      </c>
      <c r="Q126" s="27">
        <f t="shared" si="302"/>
        <v>0.59193778414789899</v>
      </c>
      <c r="W126" t="str">
        <f t="shared" si="318"/>
        <v>32 Health and social care associate professionals</v>
      </c>
      <c r="X126" s="27">
        <f t="shared" si="303"/>
        <v>0.20060626217685096</v>
      </c>
      <c r="Y126" s="27">
        <f t="shared" si="303"/>
        <v>-2.0947165919988464E-2</v>
      </c>
      <c r="Z126" s="27">
        <f t="shared" si="303"/>
        <v>0.21485533940613033</v>
      </c>
      <c r="AA126" s="27">
        <f t="shared" si="303"/>
        <v>0.31435711301896019</v>
      </c>
      <c r="AB126" s="27">
        <f t="shared" si="304"/>
        <v>0.52921245242509052</v>
      </c>
      <c r="AH126" t="str">
        <f t="shared" si="319"/>
        <v>32 Health and social care associate professionals</v>
      </c>
      <c r="AI126" s="27">
        <f t="shared" si="305"/>
        <v>-0.14509356581583355</v>
      </c>
      <c r="AJ126" s="27">
        <f t="shared" si="305"/>
        <v>-4.6435739450932711E-2</v>
      </c>
      <c r="AK126" s="27">
        <f t="shared" si="305"/>
        <v>-0.16335735034827514</v>
      </c>
      <c r="AL126" s="27">
        <f t="shared" si="305"/>
        <v>-0.21720054712981446</v>
      </c>
      <c r="AM126" s="27">
        <f t="shared" si="306"/>
        <v>-0.3805578974780896</v>
      </c>
      <c r="AS126" t="str">
        <f t="shared" si="320"/>
        <v>32 Health and social care associate professionals</v>
      </c>
      <c r="AT126" s="27">
        <f t="shared" si="307"/>
        <v>3.0759490973573556E-2</v>
      </c>
      <c r="AU126" s="27">
        <f t="shared" si="307"/>
        <v>1.124447705992182E-2</v>
      </c>
      <c r="AV126" s="27">
        <f t="shared" si="307"/>
        <v>3.6722393123303498E-3</v>
      </c>
      <c r="AW126" s="27">
        <f t="shared" si="307"/>
        <v>3.185657067875533E-2</v>
      </c>
      <c r="AX126" s="27">
        <f t="shared" si="308"/>
        <v>3.552880999108568E-2</v>
      </c>
      <c r="BD126" t="str">
        <f t="shared" si="321"/>
        <v>32 Health and social care associate professionals</v>
      </c>
      <c r="BE126" s="27">
        <f t="shared" si="309"/>
        <v>0.1706251716885312</v>
      </c>
      <c r="BF126" s="27">
        <f t="shared" si="309"/>
        <v>0.18157735554564236</v>
      </c>
      <c r="BG126" s="27">
        <f t="shared" si="309"/>
        <v>8.4131523304618039E-3</v>
      </c>
      <c r="BH126" s="27">
        <f t="shared" si="309"/>
        <v>0.33676384771196899</v>
      </c>
      <c r="BI126" s="27">
        <f t="shared" si="310"/>
        <v>0.34517700004243079</v>
      </c>
      <c r="BO126" t="str">
        <f t="shared" si="322"/>
        <v>32 Health and social care associate professionals</v>
      </c>
      <c r="BP126" s="27">
        <f t="shared" si="311"/>
        <v>6.3052887381487732E-2</v>
      </c>
      <c r="BQ126" s="27">
        <f t="shared" si="311"/>
        <v>0.14654388421683751</v>
      </c>
      <c r="BR126" s="27">
        <f t="shared" si="311"/>
        <v>-0.18543052300163532</v>
      </c>
      <c r="BS126" s="27">
        <f t="shared" si="311"/>
        <v>-0.15136682683425551</v>
      </c>
      <c r="BT126" s="27">
        <f t="shared" si="312"/>
        <v>-0.33679734983589082</v>
      </c>
      <c r="BZ126" t="str">
        <f t="shared" si="323"/>
        <v>32 Health and social care associate professionals</v>
      </c>
      <c r="CA126" s="68">
        <f t="shared" si="313"/>
        <v>-2.264811240146325E-2</v>
      </c>
      <c r="CB126" s="68">
        <f t="shared" si="313"/>
        <v>-3.0874138607158763E-2</v>
      </c>
      <c r="CC126" s="68">
        <f t="shared" si="313"/>
        <v>-6.5791385122303703E-2</v>
      </c>
      <c r="CD126" s="68">
        <f t="shared" si="313"/>
        <v>-7.6156641728374011E-2</v>
      </c>
      <c r="CE126" s="68">
        <f t="shared" si="314"/>
        <v>-0.1419480268506777</v>
      </c>
      <c r="CK126" t="str">
        <f t="shared" si="324"/>
        <v>32 Health and social care associate professionals</v>
      </c>
      <c r="CL126" s="68">
        <f t="shared" si="315"/>
        <v>8.8682611967501046E-3</v>
      </c>
      <c r="CM126" s="68">
        <f t="shared" si="315"/>
        <v>-2.018216750308402E-3</v>
      </c>
      <c r="CN126" s="68">
        <f t="shared" si="315"/>
        <v>-1.4201676484420986E-3</v>
      </c>
      <c r="CO126" s="68">
        <f t="shared" si="315"/>
        <v>-5.6104042586509265E-3</v>
      </c>
      <c r="CP126" s="68">
        <f t="shared" si="316"/>
        <v>-7.030571907093025E-3</v>
      </c>
    </row>
    <row r="127" spans="1:94" x14ac:dyDescent="0.2">
      <c r="A127" t="str">
        <f t="shared" si="298"/>
        <v>33 Protective service occupations</v>
      </c>
      <c r="B127" s="27">
        <f t="shared" si="299"/>
        <v>1.4832585962224667E-3</v>
      </c>
      <c r="C127" s="27">
        <f t="shared" si="299"/>
        <v>-8.1097690059624139E-4</v>
      </c>
      <c r="D127" s="27">
        <f t="shared" si="299"/>
        <v>6.7552691014988123E-3</v>
      </c>
      <c r="E127" s="27">
        <f t="shared" si="299"/>
        <v>9.7217273639213335E-3</v>
      </c>
      <c r="F127" s="27">
        <f t="shared" si="300"/>
        <v>1.6476996465420148E-2</v>
      </c>
      <c r="L127" t="str">
        <f t="shared" si="317"/>
        <v>33 Protective service occupations</v>
      </c>
      <c r="M127" s="27">
        <f t="shared" si="301"/>
        <v>1.6135972988440189E-2</v>
      </c>
      <c r="N127" s="27">
        <f t="shared" si="301"/>
        <v>-8.5005393914178717E-3</v>
      </c>
      <c r="O127" s="27">
        <f t="shared" si="301"/>
        <v>0.11640817727616098</v>
      </c>
      <c r="P127" s="27">
        <f t="shared" si="301"/>
        <v>0.14534915385440922</v>
      </c>
      <c r="Q127" s="27">
        <f t="shared" si="302"/>
        <v>0.2617573311305702</v>
      </c>
      <c r="W127" t="str">
        <f t="shared" si="318"/>
        <v>33 Protective service occupations</v>
      </c>
      <c r="X127" s="27">
        <f t="shared" si="303"/>
        <v>7.3860422663049707E-2</v>
      </c>
      <c r="Y127" s="27">
        <f t="shared" si="303"/>
        <v>8.8234091512568447E-2</v>
      </c>
      <c r="Z127" s="27">
        <f t="shared" si="303"/>
        <v>0.35556677324850294</v>
      </c>
      <c r="AA127" s="27">
        <f t="shared" si="303"/>
        <v>0.59668854177946873</v>
      </c>
      <c r="AB127" s="27">
        <f t="shared" si="304"/>
        <v>0.95225531502797167</v>
      </c>
      <c r="AH127" t="str">
        <f t="shared" si="319"/>
        <v>33 Protective service occupations</v>
      </c>
      <c r="AI127" s="27">
        <f t="shared" si="305"/>
        <v>1.9614248594842565E-2</v>
      </c>
      <c r="AJ127" s="27">
        <f t="shared" si="305"/>
        <v>3.1995216163795664E-2</v>
      </c>
      <c r="AK127" s="27">
        <f t="shared" si="305"/>
        <v>0.1044503747186144</v>
      </c>
      <c r="AL127" s="27">
        <f t="shared" si="305"/>
        <v>0.171338599626775</v>
      </c>
      <c r="AM127" s="27">
        <f t="shared" si="306"/>
        <v>0.2757889743453894</v>
      </c>
      <c r="AS127" t="str">
        <f t="shared" si="320"/>
        <v>33 Protective service occupations</v>
      </c>
      <c r="AT127" s="27">
        <f t="shared" si="307"/>
        <v>-1.0794547360099299E-2</v>
      </c>
      <c r="AU127" s="27">
        <f t="shared" si="307"/>
        <v>9.8415163501782421E-3</v>
      </c>
      <c r="AV127" s="27">
        <f t="shared" si="307"/>
        <v>3.4431374563027944E-2</v>
      </c>
      <c r="AW127" s="27">
        <f t="shared" si="307"/>
        <v>5.2823789083661837E-2</v>
      </c>
      <c r="AX127" s="27">
        <f t="shared" si="308"/>
        <v>8.7255163646689782E-2</v>
      </c>
      <c r="BD127" t="str">
        <f t="shared" si="321"/>
        <v>33 Protective service occupations</v>
      </c>
      <c r="BE127" s="27">
        <f t="shared" si="309"/>
        <v>-4.4640630254025093E-2</v>
      </c>
      <c r="BF127" s="27">
        <f t="shared" si="309"/>
        <v>9.4311614157590595E-2</v>
      </c>
      <c r="BG127" s="27">
        <f t="shared" si="309"/>
        <v>2.0152572956959824E-2</v>
      </c>
      <c r="BH127" s="27">
        <f t="shared" si="309"/>
        <v>-1.1759159708920497E-2</v>
      </c>
      <c r="BI127" s="27">
        <f t="shared" si="310"/>
        <v>8.3934132480393275E-3</v>
      </c>
      <c r="BO127" t="str">
        <f t="shared" si="322"/>
        <v>33 Protective service occupations</v>
      </c>
      <c r="BP127" s="27">
        <f t="shared" si="311"/>
        <v>-6.7615121341709994E-2</v>
      </c>
      <c r="BQ127" s="27">
        <f t="shared" si="311"/>
        <v>0.10668225553699895</v>
      </c>
      <c r="BR127" s="27">
        <f t="shared" si="311"/>
        <v>-3.8158560672864827E-2</v>
      </c>
      <c r="BS127" s="27">
        <f t="shared" si="311"/>
        <v>-0.20911020852114159</v>
      </c>
      <c r="BT127" s="27">
        <f t="shared" si="312"/>
        <v>-0.24726876919400642</v>
      </c>
      <c r="BZ127" t="str">
        <f t="shared" si="323"/>
        <v>33 Protective service occupations</v>
      </c>
      <c r="CA127" s="68">
        <f t="shared" si="313"/>
        <v>-5.1197941620333531E-2</v>
      </c>
      <c r="CB127" s="68">
        <f t="shared" si="313"/>
        <v>1.3599755114353851E-2</v>
      </c>
      <c r="CC127" s="68">
        <f t="shared" si="313"/>
        <v>3.4989375473500117E-2</v>
      </c>
      <c r="CD127" s="68">
        <f t="shared" si="313"/>
        <v>-0.17994816751612619</v>
      </c>
      <c r="CE127" s="68">
        <f t="shared" si="314"/>
        <v>-0.14495879204262607</v>
      </c>
      <c r="CK127" t="str">
        <f t="shared" si="324"/>
        <v>33 Protective service occupations</v>
      </c>
      <c r="CL127" s="68">
        <f t="shared" si="315"/>
        <v>-7.5989174614124327E-3</v>
      </c>
      <c r="CM127" s="68">
        <f t="shared" si="315"/>
        <v>-7.9343920552392838E-3</v>
      </c>
      <c r="CN127" s="68">
        <f t="shared" si="315"/>
        <v>-4.1412276926783495E-3</v>
      </c>
      <c r="CO127" s="68">
        <f t="shared" si="315"/>
        <v>-1.0199016275074045E-2</v>
      </c>
      <c r="CP127" s="68">
        <f t="shared" si="316"/>
        <v>-1.4340243967752395E-2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4.1372428160282838E-2</v>
      </c>
      <c r="C128" s="27">
        <f t="shared" si="299"/>
        <v>-4.0399554039100005E-4</v>
      </c>
      <c r="D128" s="27">
        <f t="shared" si="299"/>
        <v>2.4242924225299126E-2</v>
      </c>
      <c r="E128" s="27">
        <f t="shared" si="299"/>
        <v>4.8311301174633364E-2</v>
      </c>
      <c r="F128" s="27">
        <f t="shared" si="300"/>
        <v>7.255422539993249E-2</v>
      </c>
      <c r="L128" t="str">
        <f t="shared" si="317"/>
        <v>34 Culture, media and sports occupations</v>
      </c>
      <c r="M128" s="27">
        <f t="shared" si="301"/>
        <v>0.21849509493163655</v>
      </c>
      <c r="N128" s="27">
        <f t="shared" si="301"/>
        <v>1.1850694184933563E-2</v>
      </c>
      <c r="O128" s="27">
        <f t="shared" si="301"/>
        <v>0.15095388605313642</v>
      </c>
      <c r="P128" s="27">
        <f t="shared" si="301"/>
        <v>0.28271078420851958</v>
      </c>
      <c r="Q128" s="27">
        <f t="shared" si="302"/>
        <v>0.433664670261656</v>
      </c>
      <c r="W128" t="str">
        <f t="shared" si="318"/>
        <v>34 Culture, media and sports occupations</v>
      </c>
      <c r="X128" s="27">
        <f t="shared" si="303"/>
        <v>0.29826394198223349</v>
      </c>
      <c r="Y128" s="27">
        <f t="shared" si="303"/>
        <v>0.10751561868779191</v>
      </c>
      <c r="Z128" s="27">
        <f t="shared" si="303"/>
        <v>-0.10443066190220174</v>
      </c>
      <c r="AA128" s="27">
        <f t="shared" si="303"/>
        <v>0.11632817942194174</v>
      </c>
      <c r="AB128" s="27">
        <f t="shared" si="304"/>
        <v>1.1897517519739997E-2</v>
      </c>
      <c r="AH128" t="str">
        <f t="shared" si="319"/>
        <v>34 Culture, media and sports occupations</v>
      </c>
      <c r="AI128" s="27">
        <f t="shared" si="305"/>
        <v>4.2314025047093168E-2</v>
      </c>
      <c r="AJ128" s="27">
        <f t="shared" si="305"/>
        <v>9.6233104237450351E-4</v>
      </c>
      <c r="AK128" s="27">
        <f t="shared" si="305"/>
        <v>-7.848630183447225E-3</v>
      </c>
      <c r="AL128" s="27">
        <f t="shared" si="305"/>
        <v>4.6038241941872005E-2</v>
      </c>
      <c r="AM128" s="27">
        <f t="shared" si="306"/>
        <v>3.818961175842478E-2</v>
      </c>
      <c r="AS128" t="str">
        <f t="shared" si="320"/>
        <v>34 Culture, media and sports occupations</v>
      </c>
      <c r="AT128" s="27">
        <f t="shared" si="307"/>
        <v>1.7031462775367739E-2</v>
      </c>
      <c r="AU128" s="27">
        <f t="shared" si="307"/>
        <v>2.5746763557512348E-2</v>
      </c>
      <c r="AV128" s="27">
        <f t="shared" si="307"/>
        <v>-3.0118429568777333E-2</v>
      </c>
      <c r="AW128" s="27">
        <f t="shared" si="307"/>
        <v>6.5767243421998023E-3</v>
      </c>
      <c r="AX128" s="27">
        <f t="shared" si="308"/>
        <v>-2.3541705226577531E-2</v>
      </c>
      <c r="BD128" t="str">
        <f t="shared" si="321"/>
        <v>34 Culture, media and sports occupations</v>
      </c>
      <c r="BE128" s="27">
        <f t="shared" si="309"/>
        <v>8.4455404529918843E-2</v>
      </c>
      <c r="BF128" s="27">
        <f t="shared" si="309"/>
        <v>0.1368345717996946</v>
      </c>
      <c r="BG128" s="27">
        <f t="shared" si="309"/>
        <v>-0.19287023735506814</v>
      </c>
      <c r="BH128" s="27">
        <f t="shared" si="309"/>
        <v>2.5207214173927683E-2</v>
      </c>
      <c r="BI128" s="27">
        <f t="shared" si="310"/>
        <v>-0.16766302318114046</v>
      </c>
      <c r="BO128" t="str">
        <f t="shared" si="322"/>
        <v>34 Culture, media and sports occupations</v>
      </c>
      <c r="BP128" s="27">
        <f t="shared" si="311"/>
        <v>-4.2836070196590859E-2</v>
      </c>
      <c r="BQ128" s="27">
        <f t="shared" si="311"/>
        <v>7.4145488139353954E-2</v>
      </c>
      <c r="BR128" s="27">
        <f t="shared" si="311"/>
        <v>-0.12875386776141995</v>
      </c>
      <c r="BS128" s="27">
        <f t="shared" si="311"/>
        <v>-6.7659696162257366E-2</v>
      </c>
      <c r="BT128" s="27">
        <f t="shared" si="312"/>
        <v>-0.19641356392367731</v>
      </c>
      <c r="BZ128" t="str">
        <f t="shared" si="323"/>
        <v>34 Culture, media and sports occupations</v>
      </c>
      <c r="CA128" s="68">
        <f t="shared" si="313"/>
        <v>2.7129352220353675E-2</v>
      </c>
      <c r="CB128" s="68">
        <f t="shared" si="313"/>
        <v>-6.5690117218099031E-3</v>
      </c>
      <c r="CC128" s="68">
        <f t="shared" si="313"/>
        <v>-7.4187893974408198E-2</v>
      </c>
      <c r="CD128" s="68">
        <f t="shared" si="313"/>
        <v>-9.5496776194043176E-2</v>
      </c>
      <c r="CE128" s="68">
        <f t="shared" si="314"/>
        <v>-0.16968467016845137</v>
      </c>
      <c r="CK128" t="str">
        <f t="shared" si="324"/>
        <v>34 Culture, media and sports occupations</v>
      </c>
      <c r="CL128" s="68">
        <f t="shared" si="315"/>
        <v>5.7895551237648613E-2</v>
      </c>
      <c r="CM128" s="68">
        <f t="shared" si="315"/>
        <v>-2.2158280292295759E-2</v>
      </c>
      <c r="CN128" s="68">
        <f t="shared" si="315"/>
        <v>-1.5162365924913684E-2</v>
      </c>
      <c r="CO128" s="68">
        <f t="shared" si="315"/>
        <v>-4.1262748296236981E-2</v>
      </c>
      <c r="CP128" s="68">
        <f t="shared" si="316"/>
        <v>-5.6425114221150666E-2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2.9243976514641029E-2</v>
      </c>
      <c r="C129" s="27">
        <f t="shared" si="299"/>
        <v>-1.1593543758387614E-2</v>
      </c>
      <c r="D129" s="27">
        <f t="shared" si="299"/>
        <v>5.7784329329440998E-2</v>
      </c>
      <c r="E129" s="27">
        <f t="shared" si="299"/>
        <v>8.8595634810359092E-2</v>
      </c>
      <c r="F129" s="27">
        <f t="shared" si="300"/>
        <v>0.14637996413980009</v>
      </c>
      <c r="L129" t="str">
        <f t="shared" si="317"/>
        <v>35 Business and public service associate professionals</v>
      </c>
      <c r="M129" s="27">
        <f t="shared" si="301"/>
        <v>0.34927949862402241</v>
      </c>
      <c r="N129" s="27">
        <f t="shared" si="301"/>
        <v>-6.8134284393360556E-2</v>
      </c>
      <c r="O129" s="27">
        <f t="shared" si="301"/>
        <v>0.53351461026493952</v>
      </c>
      <c r="P129" s="27">
        <f t="shared" si="301"/>
        <v>0.78578006102774722</v>
      </c>
      <c r="Q129" s="27">
        <f t="shared" si="302"/>
        <v>1.3192946712926867</v>
      </c>
      <c r="W129" t="str">
        <f t="shared" si="318"/>
        <v>35 Business and public service associate professionals</v>
      </c>
      <c r="X129" s="27">
        <f t="shared" si="303"/>
        <v>0.37810061016464669</v>
      </c>
      <c r="Y129" s="27">
        <f t="shared" si="303"/>
        <v>0.13774472512801772</v>
      </c>
      <c r="Z129" s="27">
        <f t="shared" si="303"/>
        <v>0.1006279738184559</v>
      </c>
      <c r="AA129" s="27">
        <f t="shared" si="303"/>
        <v>0.31570130939031049</v>
      </c>
      <c r="AB129" s="27">
        <f t="shared" si="304"/>
        <v>0.41632928320876639</v>
      </c>
      <c r="AH129" t="str">
        <f t="shared" si="319"/>
        <v>35 Business and public service associate professionals</v>
      </c>
      <c r="AI129" s="27">
        <f t="shared" si="305"/>
        <v>0.10312119501535488</v>
      </c>
      <c r="AJ129" s="27">
        <f t="shared" si="305"/>
        <v>9.9081456636880727E-2</v>
      </c>
      <c r="AK129" s="27">
        <f t="shared" si="305"/>
        <v>3.8069570000993869E-2</v>
      </c>
      <c r="AL129" s="27">
        <f t="shared" si="305"/>
        <v>0.14192781936992205</v>
      </c>
      <c r="AM129" s="27">
        <f t="shared" si="306"/>
        <v>0.17999738937091592</v>
      </c>
      <c r="AS129" t="str">
        <f t="shared" si="320"/>
        <v>35 Business and public service associate professionals</v>
      </c>
      <c r="AT129" s="27">
        <f t="shared" si="307"/>
        <v>7.6608472058368293E-2</v>
      </c>
      <c r="AU129" s="27">
        <f t="shared" si="307"/>
        <v>7.8049299787225523E-2</v>
      </c>
      <c r="AV129" s="27">
        <f t="shared" si="307"/>
        <v>1.671111846584028E-2</v>
      </c>
      <c r="AW129" s="27">
        <f t="shared" si="307"/>
        <v>0.11498102875385974</v>
      </c>
      <c r="AX129" s="27">
        <f t="shared" si="308"/>
        <v>0.13169214721970002</v>
      </c>
      <c r="BD129" t="str">
        <f t="shared" si="321"/>
        <v>35 Business and public service associate professionals</v>
      </c>
      <c r="BE129" s="27">
        <f t="shared" si="309"/>
        <v>0.25027205577197931</v>
      </c>
      <c r="BF129" s="27">
        <f t="shared" si="309"/>
        <v>0.64257306372870371</v>
      </c>
      <c r="BG129" s="27">
        <f t="shared" si="309"/>
        <v>-0.52710266564318653</v>
      </c>
      <c r="BH129" s="27">
        <f t="shared" si="309"/>
        <v>0.17300204759499804</v>
      </c>
      <c r="BI129" s="27">
        <f t="shared" si="310"/>
        <v>-0.35410061804818849</v>
      </c>
      <c r="BO129" t="str">
        <f t="shared" si="322"/>
        <v>35 Business and public service associate professionals</v>
      </c>
      <c r="BP129" s="27">
        <f t="shared" si="311"/>
        <v>3.6746106511279741E-2</v>
      </c>
      <c r="BQ129" s="27">
        <f t="shared" si="311"/>
        <v>0.48273874396163308</v>
      </c>
      <c r="BR129" s="27">
        <f t="shared" si="311"/>
        <v>-0.63679135220363658</v>
      </c>
      <c r="BS129" s="27">
        <f t="shared" si="311"/>
        <v>-0.43172886302337043</v>
      </c>
      <c r="BT129" s="27">
        <f t="shared" si="312"/>
        <v>-1.068520215227007</v>
      </c>
      <c r="BZ129" t="str">
        <f t="shared" si="323"/>
        <v>35 Business and public service associate professionals</v>
      </c>
      <c r="CA129" s="68">
        <f t="shared" si="313"/>
        <v>1.9933741248956416E-3</v>
      </c>
      <c r="CB129" s="68">
        <f t="shared" si="313"/>
        <v>1.5609943936565118E-2</v>
      </c>
      <c r="CC129" s="68">
        <f t="shared" si="313"/>
        <v>-0.30147903794780739</v>
      </c>
      <c r="CD129" s="68">
        <f t="shared" si="313"/>
        <v>-0.43326636277249619</v>
      </c>
      <c r="CE129" s="68">
        <f t="shared" si="314"/>
        <v>-0.73474540072030359</v>
      </c>
      <c r="CK129" t="str">
        <f t="shared" si="324"/>
        <v>35 Business and public service associate professionals</v>
      </c>
      <c r="CL129" s="68">
        <f t="shared" si="315"/>
        <v>4.6633855861805518E-2</v>
      </c>
      <c r="CM129" s="68">
        <f t="shared" si="315"/>
        <v>-4.0325687819089073E-2</v>
      </c>
      <c r="CN129" s="68">
        <f t="shared" si="315"/>
        <v>-8.3738498383017251E-2</v>
      </c>
      <c r="CO129" s="68">
        <f t="shared" si="315"/>
        <v>-4.5467901697541141E-2</v>
      </c>
      <c r="CP129" s="68">
        <f t="shared" si="316"/>
        <v>-0.12920640008055839</v>
      </c>
    </row>
    <row r="130" spans="1:94" x14ac:dyDescent="0.2">
      <c r="A130" t="str">
        <f t="shared" si="298"/>
        <v>41 Administrative occupations</v>
      </c>
      <c r="B130" s="27">
        <f t="shared" si="299"/>
        <v>1.1727043762457784E-2</v>
      </c>
      <c r="C130" s="27">
        <f t="shared" si="299"/>
        <v>-9.8701388562238146E-3</v>
      </c>
      <c r="D130" s="27">
        <f t="shared" si="299"/>
        <v>7.2110364614051764E-2</v>
      </c>
      <c r="E130" s="27">
        <f t="shared" si="299"/>
        <v>0.11502131536274909</v>
      </c>
      <c r="F130" s="27">
        <f t="shared" si="300"/>
        <v>0.18713167997680086</v>
      </c>
      <c r="L130" t="str">
        <f t="shared" si="317"/>
        <v>41 Administrative occupations</v>
      </c>
      <c r="M130" s="27">
        <f t="shared" si="301"/>
        <v>0.23491186312895329</v>
      </c>
      <c r="N130" s="27">
        <f t="shared" si="301"/>
        <v>-5.9091951172656643E-2</v>
      </c>
      <c r="O130" s="27">
        <f t="shared" si="301"/>
        <v>0.62956273730650869</v>
      </c>
      <c r="P130" s="27">
        <f t="shared" si="301"/>
        <v>0.81509514914959258</v>
      </c>
      <c r="Q130" s="27">
        <f t="shared" si="302"/>
        <v>1.4446578864561013</v>
      </c>
      <c r="W130" t="str">
        <f t="shared" si="318"/>
        <v>41 Administrative occupations</v>
      </c>
      <c r="X130" s="27">
        <f t="shared" si="303"/>
        <v>0.14840582163988447</v>
      </c>
      <c r="Y130" s="27">
        <f t="shared" si="303"/>
        <v>0.26048214485104282</v>
      </c>
      <c r="Z130" s="27">
        <f t="shared" si="303"/>
        <v>0.59634906107601626</v>
      </c>
      <c r="AA130" s="27">
        <f t="shared" si="303"/>
        <v>1.0856937637557111</v>
      </c>
      <c r="AB130" s="27">
        <f t="shared" si="304"/>
        <v>1.6820428248317274</v>
      </c>
      <c r="AH130" t="str">
        <f t="shared" si="319"/>
        <v>41 Administrative occupations</v>
      </c>
      <c r="AI130" s="27">
        <f t="shared" si="305"/>
        <v>9.070237456796848E-2</v>
      </c>
      <c r="AJ130" s="27">
        <f t="shared" si="305"/>
        <v>6.1093142060212324E-2</v>
      </c>
      <c r="AK130" s="27">
        <f t="shared" si="305"/>
        <v>0.16264879372898378</v>
      </c>
      <c r="AL130" s="27">
        <f t="shared" si="305"/>
        <v>0.25364083922758907</v>
      </c>
      <c r="AM130" s="27">
        <f t="shared" si="306"/>
        <v>0.41628963295657284</v>
      </c>
      <c r="AS130" t="str">
        <f t="shared" si="320"/>
        <v>41 Administrative occupations</v>
      </c>
      <c r="AT130" s="27">
        <f t="shared" si="307"/>
        <v>1.670483200114492E-2</v>
      </c>
      <c r="AU130" s="27">
        <f t="shared" si="307"/>
        <v>9.6489670642968761E-2</v>
      </c>
      <c r="AV130" s="27">
        <f t="shared" si="307"/>
        <v>8.2104521323676405E-2</v>
      </c>
      <c r="AW130" s="27">
        <f t="shared" si="307"/>
        <v>0.2639734769085158</v>
      </c>
      <c r="AX130" s="27">
        <f t="shared" si="308"/>
        <v>0.34607799823219221</v>
      </c>
      <c r="BD130" t="str">
        <f t="shared" si="321"/>
        <v>41 Administrative occupations</v>
      </c>
      <c r="BE130" s="27">
        <f t="shared" si="309"/>
        <v>-0.18530607362222096</v>
      </c>
      <c r="BF130" s="27">
        <f t="shared" si="309"/>
        <v>1.034542605825183</v>
      </c>
      <c r="BG130" s="27">
        <f t="shared" si="309"/>
        <v>-0.86809799175784352</v>
      </c>
      <c r="BH130" s="27">
        <f t="shared" si="309"/>
        <v>-0.28058375633444843</v>
      </c>
      <c r="BI130" s="27">
        <f t="shared" si="310"/>
        <v>-1.148681748092292</v>
      </c>
      <c r="BO130" t="str">
        <f t="shared" si="322"/>
        <v>41 Administrative occupations</v>
      </c>
      <c r="BP130" s="27">
        <f t="shared" si="311"/>
        <v>-0.6526552017145093</v>
      </c>
      <c r="BQ130" s="27">
        <f t="shared" si="311"/>
        <v>1.2540198301568539</v>
      </c>
      <c r="BR130" s="27">
        <f t="shared" si="311"/>
        <v>-1.7320906963835458</v>
      </c>
      <c r="BS130" s="27">
        <f t="shared" si="311"/>
        <v>-1.622315065080759</v>
      </c>
      <c r="BT130" s="27">
        <f t="shared" si="312"/>
        <v>-3.3544057614643048</v>
      </c>
      <c r="BZ130" t="str">
        <f t="shared" si="323"/>
        <v>41 Administrative occupations</v>
      </c>
      <c r="CA130" s="68">
        <f t="shared" si="313"/>
        <v>-0.5157107479431069</v>
      </c>
      <c r="CB130" s="68">
        <f t="shared" si="313"/>
        <v>-0.17784360923720532</v>
      </c>
      <c r="CC130" s="68">
        <f t="shared" si="313"/>
        <v>-0.99260632196698362</v>
      </c>
      <c r="CD130" s="68">
        <f t="shared" si="313"/>
        <v>-1.234654705540938</v>
      </c>
      <c r="CE130" s="68">
        <f t="shared" si="314"/>
        <v>-2.2272610275079217</v>
      </c>
      <c r="CK130" t="str">
        <f t="shared" si="324"/>
        <v>41 Administrative occupations</v>
      </c>
      <c r="CL130" s="68">
        <f t="shared" si="315"/>
        <v>-3.0656643841284081E-2</v>
      </c>
      <c r="CM130" s="68">
        <f t="shared" si="315"/>
        <v>-5.4513862575920169E-2</v>
      </c>
      <c r="CN130" s="68">
        <f t="shared" si="315"/>
        <v>-0.19585862475149518</v>
      </c>
      <c r="CO130" s="68">
        <f t="shared" si="315"/>
        <v>-0.23434350080628047</v>
      </c>
      <c r="CP130" s="68">
        <f t="shared" si="316"/>
        <v>-0.43020212555777565</v>
      </c>
    </row>
    <row r="131" spans="1:94" x14ac:dyDescent="0.2">
      <c r="A131" t="str">
        <f t="shared" si="298"/>
        <v>42 Secretarial and related occupations</v>
      </c>
      <c r="B131" s="27">
        <f t="shared" si="299"/>
        <v>2.1156120937713546E-3</v>
      </c>
      <c r="C131" s="27">
        <f t="shared" si="299"/>
        <v>-2.2892599263863445E-3</v>
      </c>
      <c r="D131" s="27">
        <f t="shared" si="299"/>
        <v>9.4558905584986586E-3</v>
      </c>
      <c r="E131" s="27">
        <f t="shared" si="299"/>
        <v>1.6609697078318889E-2</v>
      </c>
      <c r="F131" s="27">
        <f t="shared" si="300"/>
        <v>2.6065587636817548E-2</v>
      </c>
      <c r="L131" t="str">
        <f t="shared" si="317"/>
        <v>42 Secretarial and related occupations</v>
      </c>
      <c r="M131" s="27">
        <f t="shared" si="301"/>
        <v>2.5820486614561516E-2</v>
      </c>
      <c r="N131" s="27">
        <f t="shared" si="301"/>
        <v>-2.4309314149751626E-2</v>
      </c>
      <c r="O131" s="27">
        <f t="shared" si="301"/>
        <v>0.20807757762793277</v>
      </c>
      <c r="P131" s="27">
        <f t="shared" si="301"/>
        <v>0.15239307371914762</v>
      </c>
      <c r="Q131" s="27">
        <f t="shared" si="302"/>
        <v>0.3604706513470804</v>
      </c>
      <c r="W131" t="str">
        <f t="shared" si="318"/>
        <v>42 Secretarial and related occupations</v>
      </c>
      <c r="X131" s="27">
        <f t="shared" si="303"/>
        <v>-1.5242567575756705E-2</v>
      </c>
      <c r="Y131" s="27">
        <f t="shared" si="303"/>
        <v>-3.4657932631624644E-2</v>
      </c>
      <c r="Z131" s="27">
        <f t="shared" si="303"/>
        <v>0.43182010435534202</v>
      </c>
      <c r="AA131" s="27">
        <f t="shared" si="303"/>
        <v>0.44372225828666401</v>
      </c>
      <c r="AB131" s="27">
        <f t="shared" si="304"/>
        <v>0.87554236264200602</v>
      </c>
      <c r="AH131" t="str">
        <f t="shared" si="319"/>
        <v>42 Secretarial and related occupations</v>
      </c>
      <c r="AI131" s="27">
        <f t="shared" si="305"/>
        <v>-3.8891122216862362E-2</v>
      </c>
      <c r="AJ131" s="27">
        <f t="shared" si="305"/>
        <v>-2.4590878689470519E-3</v>
      </c>
      <c r="AK131" s="27">
        <f t="shared" si="305"/>
        <v>0.15851049326990757</v>
      </c>
      <c r="AL131" s="27">
        <f t="shared" si="305"/>
        <v>9.6806941968878735E-2</v>
      </c>
      <c r="AM131" s="27">
        <f t="shared" si="306"/>
        <v>0.25531743523878631</v>
      </c>
      <c r="AS131" t="str">
        <f t="shared" si="320"/>
        <v>42 Secretarial and related occupations</v>
      </c>
      <c r="AT131" s="27">
        <f t="shared" si="307"/>
        <v>-3.9291539838048284E-2</v>
      </c>
      <c r="AU131" s="27">
        <f t="shared" si="307"/>
        <v>-4.3660699900993083E-3</v>
      </c>
      <c r="AV131" s="27">
        <f t="shared" si="307"/>
        <v>8.6738948640727231E-2</v>
      </c>
      <c r="AW131" s="27">
        <f t="shared" si="307"/>
        <v>1.2716771398865678E-2</v>
      </c>
      <c r="AX131" s="27">
        <f t="shared" si="308"/>
        <v>9.945572003959291E-2</v>
      </c>
      <c r="BD131" t="str">
        <f t="shared" si="321"/>
        <v>42 Secretarial and related occupations</v>
      </c>
      <c r="BE131" s="27">
        <f t="shared" si="309"/>
        <v>-0.1351966463003702</v>
      </c>
      <c r="BF131" s="27">
        <f t="shared" si="309"/>
        <v>0.16155781164102989</v>
      </c>
      <c r="BG131" s="27">
        <f t="shared" si="309"/>
        <v>0.27433675813977598</v>
      </c>
      <c r="BH131" s="27">
        <f t="shared" si="309"/>
        <v>-0.71655030392915275</v>
      </c>
      <c r="BI131" s="27">
        <f t="shared" si="310"/>
        <v>-0.44221354578937677</v>
      </c>
      <c r="BO131" t="str">
        <f t="shared" si="322"/>
        <v>42 Secretarial and related occupations</v>
      </c>
      <c r="BP131" s="27">
        <f t="shared" si="311"/>
        <v>-0.34424622142867611</v>
      </c>
      <c r="BQ131" s="27">
        <f t="shared" si="311"/>
        <v>0.17739763543019405</v>
      </c>
      <c r="BR131" s="27">
        <f t="shared" si="311"/>
        <v>-0.28603268333158138</v>
      </c>
      <c r="BS131" s="27">
        <f t="shared" si="311"/>
        <v>-0.82799837953145827</v>
      </c>
      <c r="BT131" s="27">
        <f t="shared" si="312"/>
        <v>-1.1140310628630397</v>
      </c>
      <c r="BZ131" t="str">
        <f t="shared" si="323"/>
        <v>42 Secretarial and related occupations</v>
      </c>
      <c r="CA131" s="68">
        <f t="shared" si="313"/>
        <v>-0.13171247423459032</v>
      </c>
      <c r="CB131" s="68">
        <f t="shared" si="313"/>
        <v>-0.18878017279556847</v>
      </c>
      <c r="CC131" s="68">
        <f t="shared" si="313"/>
        <v>-0.39198853873831518</v>
      </c>
      <c r="CD131" s="68">
        <f t="shared" si="313"/>
        <v>-0.53306686089931987</v>
      </c>
      <c r="CE131" s="68">
        <f t="shared" si="314"/>
        <v>-0.92505539963763506</v>
      </c>
      <c r="CK131" t="str">
        <f t="shared" si="324"/>
        <v>42 Secretarial and related occupations</v>
      </c>
      <c r="CL131" s="68">
        <f t="shared" si="315"/>
        <v>1.641149872015002E-2</v>
      </c>
      <c r="CM131" s="68">
        <f t="shared" si="315"/>
        <v>-4.3887091550336099E-2</v>
      </c>
      <c r="CN131" s="68">
        <f t="shared" si="315"/>
        <v>4.4602230736905391E-3</v>
      </c>
      <c r="CO131" s="68">
        <f t="shared" si="315"/>
        <v>5.0945962418173507E-2</v>
      </c>
      <c r="CP131" s="68">
        <f t="shared" si="316"/>
        <v>5.5406185491864046E-2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6.5341981532244667E-3</v>
      </c>
      <c r="C132" s="27">
        <f t="shared" si="299"/>
        <v>-6.9439108727632048E-3</v>
      </c>
      <c r="D132" s="27">
        <f t="shared" si="299"/>
        <v>1.9292505371900741E-3</v>
      </c>
      <c r="E132" s="27">
        <f t="shared" si="299"/>
        <v>4.0455540839533961E-3</v>
      </c>
      <c r="F132" s="27">
        <f t="shared" si="300"/>
        <v>5.9748046211434702E-3</v>
      </c>
      <c r="L132" t="str">
        <f t="shared" si="317"/>
        <v>51 Skilled agricultural and related trades</v>
      </c>
      <c r="M132" s="27">
        <f t="shared" si="301"/>
        <v>1.9767896742675373E-3</v>
      </c>
      <c r="N132" s="27">
        <f t="shared" si="301"/>
        <v>-1.8179097857902275E-2</v>
      </c>
      <c r="O132" s="27">
        <f t="shared" si="301"/>
        <v>2.1765770409248562E-2</v>
      </c>
      <c r="P132" s="27">
        <f t="shared" si="301"/>
        <v>4.191463877343965E-2</v>
      </c>
      <c r="Q132" s="27">
        <f t="shared" si="302"/>
        <v>6.3680409182688219E-2</v>
      </c>
      <c r="W132" t="str">
        <f t="shared" si="318"/>
        <v>51 Skilled agricultural and related trades</v>
      </c>
      <c r="X132" s="27">
        <f t="shared" si="303"/>
        <v>5.4460999683584199E-2</v>
      </c>
      <c r="Y132" s="27">
        <f t="shared" si="303"/>
        <v>-9.7132015392142668E-2</v>
      </c>
      <c r="Z132" s="27">
        <f t="shared" si="303"/>
        <v>9.9601004229689316E-2</v>
      </c>
      <c r="AA132" s="27">
        <f t="shared" si="303"/>
        <v>0.23109344823886757</v>
      </c>
      <c r="AB132" s="27">
        <f t="shared" si="304"/>
        <v>0.33069445246855689</v>
      </c>
      <c r="AH132" t="str">
        <f t="shared" si="319"/>
        <v>51 Skilled agricultural and related trades</v>
      </c>
      <c r="AI132" s="27">
        <f t="shared" si="305"/>
        <v>4.2944601538078719E-2</v>
      </c>
      <c r="AJ132" s="27">
        <f t="shared" si="305"/>
        <v>-4.4156591435754844E-2</v>
      </c>
      <c r="AK132" s="27">
        <f t="shared" si="305"/>
        <v>4.6468406706593718E-2</v>
      </c>
      <c r="AL132" s="27">
        <f t="shared" si="305"/>
        <v>0.10147656415096201</v>
      </c>
      <c r="AM132" s="27">
        <f t="shared" si="306"/>
        <v>0.14794497085755573</v>
      </c>
      <c r="AS132" t="str">
        <f t="shared" si="320"/>
        <v>51 Skilled agricultural and related trades</v>
      </c>
      <c r="AT132" s="27">
        <f t="shared" si="307"/>
        <v>2.0995170482751846E-2</v>
      </c>
      <c r="AU132" s="27">
        <f t="shared" si="307"/>
        <v>-2.2614864598265116E-2</v>
      </c>
      <c r="AV132" s="27">
        <f t="shared" si="307"/>
        <v>4.9092843835372046E-2</v>
      </c>
      <c r="AW132" s="27">
        <f t="shared" si="307"/>
        <v>0.137206579012354</v>
      </c>
      <c r="AX132" s="27">
        <f t="shared" si="308"/>
        <v>0.18629942284772605</v>
      </c>
      <c r="BD132" t="str">
        <f t="shared" si="321"/>
        <v>51 Skilled agricultural and related trades</v>
      </c>
      <c r="BE132" s="27">
        <f t="shared" si="309"/>
        <v>4.3564855432837168E-2</v>
      </c>
      <c r="BF132" s="27">
        <f t="shared" si="309"/>
        <v>-0.11588881071068013</v>
      </c>
      <c r="BG132" s="27">
        <f t="shared" si="309"/>
        <v>-6.0530269471390952E-2</v>
      </c>
      <c r="BH132" s="27">
        <f t="shared" si="309"/>
        <v>5.3080181798320747E-2</v>
      </c>
      <c r="BI132" s="27">
        <f t="shared" si="310"/>
        <v>-7.4500876730702048E-3</v>
      </c>
      <c r="BO132" t="str">
        <f t="shared" si="322"/>
        <v>51 Skilled agricultural and related trades</v>
      </c>
      <c r="BP132" s="27">
        <f t="shared" si="311"/>
        <v>1.9552744498294583E-3</v>
      </c>
      <c r="BQ132" s="27">
        <f t="shared" si="311"/>
        <v>-0.19266999884123115</v>
      </c>
      <c r="BR132" s="27">
        <f t="shared" si="311"/>
        <v>-0.11438447917575656</v>
      </c>
      <c r="BS132" s="27">
        <f t="shared" si="311"/>
        <v>-9.2262834029095409E-2</v>
      </c>
      <c r="BT132" s="27">
        <f t="shared" si="312"/>
        <v>-0.20664731320485197</v>
      </c>
      <c r="BZ132" t="str">
        <f t="shared" si="323"/>
        <v>51 Skilled agricultural and related trades</v>
      </c>
      <c r="CA132" s="68">
        <f t="shared" si="313"/>
        <v>-0.18833784488287442</v>
      </c>
      <c r="CB132" s="68">
        <f t="shared" si="313"/>
        <v>-0.12899751049973374</v>
      </c>
      <c r="CC132" s="68">
        <f t="shared" si="313"/>
        <v>-2.1010275746626839E-3</v>
      </c>
      <c r="CD132" s="68">
        <f t="shared" si="313"/>
        <v>4.3506389903684495E-2</v>
      </c>
      <c r="CE132" s="68">
        <f t="shared" si="314"/>
        <v>4.1405362329021811E-2</v>
      </c>
      <c r="CK132" t="str">
        <f t="shared" si="324"/>
        <v>51 Skilled agricultural and related trades</v>
      </c>
      <c r="CL132" s="68">
        <f t="shared" si="315"/>
        <v>-5.1025261567449243E-2</v>
      </c>
      <c r="CM132" s="68">
        <f t="shared" si="315"/>
        <v>-0.16416088119979827</v>
      </c>
      <c r="CN132" s="68">
        <f t="shared" si="315"/>
        <v>-2.1741613823518524E-2</v>
      </c>
      <c r="CO132" s="68">
        <f t="shared" si="315"/>
        <v>-0.21677927779819969</v>
      </c>
      <c r="CP132" s="68">
        <f t="shared" si="316"/>
        <v>-0.23852089162171822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3.780229500405137E-4</v>
      </c>
      <c r="C133" s="27">
        <f t="shared" si="299"/>
        <v>-5.4730433448590271E-4</v>
      </c>
      <c r="D133" s="27">
        <f t="shared" si="299"/>
        <v>2.3669843418691076E-3</v>
      </c>
      <c r="E133" s="27">
        <f t="shared" si="299"/>
        <v>3.0794733069086349E-3</v>
      </c>
      <c r="F133" s="27">
        <f t="shared" si="300"/>
        <v>5.4464576487777425E-3</v>
      </c>
      <c r="L133" t="str">
        <f t="shared" si="317"/>
        <v>52 Skilled metal, electrical and electronic trades</v>
      </c>
      <c r="M133" s="27">
        <f t="shared" si="301"/>
        <v>3.5931244653922279E-2</v>
      </c>
      <c r="N133" s="27">
        <f t="shared" si="301"/>
        <v>-4.6071702090367067E-2</v>
      </c>
      <c r="O133" s="27">
        <f t="shared" si="301"/>
        <v>0.13713515317437966</v>
      </c>
      <c r="P133" s="27">
        <f t="shared" si="301"/>
        <v>0.15383688122263489</v>
      </c>
      <c r="Q133" s="27">
        <f t="shared" si="302"/>
        <v>0.29097203439701458</v>
      </c>
      <c r="W133" t="str">
        <f t="shared" si="318"/>
        <v>52 Skilled metal, electrical and electronic trades</v>
      </c>
      <c r="X133" s="27">
        <f t="shared" si="303"/>
        <v>6.0344527380869595E-2</v>
      </c>
      <c r="Y133" s="27">
        <f t="shared" si="303"/>
        <v>-7.1198822779519444E-2</v>
      </c>
      <c r="Z133" s="27">
        <f t="shared" si="303"/>
        <v>0.17560191351043269</v>
      </c>
      <c r="AA133" s="27">
        <f t="shared" si="303"/>
        <v>0.2055576492317579</v>
      </c>
      <c r="AB133" s="27">
        <f t="shared" si="304"/>
        <v>0.38115956274219059</v>
      </c>
      <c r="AH133" t="str">
        <f t="shared" si="319"/>
        <v>52 Skilled metal, electrical and electronic trades</v>
      </c>
      <c r="AI133" s="27">
        <f t="shared" si="305"/>
        <v>1.5328805072087032E-2</v>
      </c>
      <c r="AJ133" s="27">
        <f t="shared" si="305"/>
        <v>-1.5412879435441063E-2</v>
      </c>
      <c r="AK133" s="27">
        <f t="shared" si="305"/>
        <v>3.0256952243462309E-2</v>
      </c>
      <c r="AL133" s="27">
        <f t="shared" si="305"/>
        <v>5.2715288412343353E-2</v>
      </c>
      <c r="AM133" s="27">
        <f t="shared" si="306"/>
        <v>8.2972240655805662E-2</v>
      </c>
      <c r="AS133" t="str">
        <f t="shared" si="320"/>
        <v>52 Skilled metal, electrical and electronic trades</v>
      </c>
      <c r="AT133" s="27">
        <f t="shared" si="307"/>
        <v>6.5137936516272643E-2</v>
      </c>
      <c r="AU133" s="27">
        <f t="shared" si="307"/>
        <v>-9.5590062896211636E-2</v>
      </c>
      <c r="AV133" s="27">
        <f t="shared" si="307"/>
        <v>0.15357694660008259</v>
      </c>
      <c r="AW133" s="27">
        <f t="shared" si="307"/>
        <v>0.17907518825164892</v>
      </c>
      <c r="AX133" s="27">
        <f t="shared" si="308"/>
        <v>0.33265213485173151</v>
      </c>
      <c r="BD133" t="str">
        <f t="shared" si="321"/>
        <v>52 Skilled metal, electrical and electronic trades</v>
      </c>
      <c r="BE133" s="27">
        <f t="shared" si="309"/>
        <v>0.25461232750830565</v>
      </c>
      <c r="BF133" s="27">
        <f t="shared" si="309"/>
        <v>-0.14609625493377809</v>
      </c>
      <c r="BG133" s="27">
        <f t="shared" si="309"/>
        <v>-0.41387658811246997</v>
      </c>
      <c r="BH133" s="27">
        <f t="shared" si="309"/>
        <v>-0.28648755433016593</v>
      </c>
      <c r="BI133" s="27">
        <f t="shared" si="310"/>
        <v>-0.7003641424426359</v>
      </c>
      <c r="BO133" t="str">
        <f t="shared" si="322"/>
        <v>52 Skilled metal, electrical and electronic trades</v>
      </c>
      <c r="BP133" s="27">
        <f t="shared" si="311"/>
        <v>-0.10320027173514923</v>
      </c>
      <c r="BQ133" s="27">
        <f t="shared" si="311"/>
        <v>-0.16125865861749311</v>
      </c>
      <c r="BR133" s="27">
        <f t="shared" si="311"/>
        <v>-0.3602094702509131</v>
      </c>
      <c r="BS133" s="27">
        <f t="shared" si="311"/>
        <v>-0.55273440930861883</v>
      </c>
      <c r="BT133" s="27">
        <f t="shared" si="312"/>
        <v>-0.91294387955953193</v>
      </c>
      <c r="BZ133" t="str">
        <f t="shared" si="323"/>
        <v>52 Skilled metal, electrical and electronic trades</v>
      </c>
      <c r="CA133" s="68">
        <f t="shared" si="313"/>
        <v>-0.20806570299048466</v>
      </c>
      <c r="CB133" s="68">
        <f t="shared" si="313"/>
        <v>-0.17600024626481403</v>
      </c>
      <c r="CC133" s="68">
        <f t="shared" si="313"/>
        <v>-3.3867662818198863E-2</v>
      </c>
      <c r="CD133" s="68">
        <f t="shared" si="313"/>
        <v>-0.43918937279027992</v>
      </c>
      <c r="CE133" s="68">
        <f t="shared" si="314"/>
        <v>-0.47305703560847878</v>
      </c>
      <c r="CK133" t="str">
        <f t="shared" si="324"/>
        <v>52 Skilled metal, electrical and electronic trades</v>
      </c>
      <c r="CL133" s="68">
        <f t="shared" si="315"/>
        <v>3.1480418632798379E-2</v>
      </c>
      <c r="CM133" s="68">
        <f t="shared" si="315"/>
        <v>-0.14718941788287981</v>
      </c>
      <c r="CN133" s="68">
        <f t="shared" si="315"/>
        <v>-5.7923615794501282E-2</v>
      </c>
      <c r="CO133" s="68">
        <f t="shared" si="315"/>
        <v>-0.15508310039442613</v>
      </c>
      <c r="CP133" s="68">
        <f t="shared" si="316"/>
        <v>-0.21300671618892741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-1.1497318531401204E-3</v>
      </c>
      <c r="C134" s="27">
        <f t="shared" si="299"/>
        <v>-1.1084729180646088E-3</v>
      </c>
      <c r="D134" s="27">
        <f t="shared" si="299"/>
        <v>1.5243863457010619E-3</v>
      </c>
      <c r="E134" s="27">
        <f t="shared" si="299"/>
        <v>1.2442688752959752E-4</v>
      </c>
      <c r="F134" s="27">
        <f t="shared" si="300"/>
        <v>1.6488132332306595E-3</v>
      </c>
      <c r="L134" t="str">
        <f t="shared" si="317"/>
        <v>53 Skilled construction and building trades</v>
      </c>
      <c r="M134" s="27">
        <f t="shared" si="301"/>
        <v>3.2658925787878851E-3</v>
      </c>
      <c r="N134" s="27">
        <f t="shared" si="301"/>
        <v>-2.1212085837156364E-2</v>
      </c>
      <c r="O134" s="27">
        <f t="shared" si="301"/>
        <v>3.7195338362687833E-2</v>
      </c>
      <c r="P134" s="27">
        <f t="shared" si="301"/>
        <v>2.5430125438385312E-2</v>
      </c>
      <c r="Q134" s="27">
        <f t="shared" si="302"/>
        <v>6.2625463801073145E-2</v>
      </c>
      <c r="W134" t="str">
        <f t="shared" si="318"/>
        <v>53 Skilled construction and building trades</v>
      </c>
      <c r="X134" s="27">
        <f t="shared" si="303"/>
        <v>1.0334982479647814E-2</v>
      </c>
      <c r="Y134" s="27">
        <f t="shared" si="303"/>
        <v>-4.2811900998830088E-2</v>
      </c>
      <c r="Z134" s="27">
        <f t="shared" si="303"/>
        <v>8.7326529942154119E-2</v>
      </c>
      <c r="AA134" s="27">
        <f t="shared" si="303"/>
        <v>7.7468542469347923E-2</v>
      </c>
      <c r="AB134" s="27">
        <f t="shared" si="304"/>
        <v>0.16479507241150204</v>
      </c>
      <c r="AH134" t="str">
        <f t="shared" si="319"/>
        <v>53 Skilled construction and building trades</v>
      </c>
      <c r="AI134" s="27">
        <f t="shared" si="305"/>
        <v>2.3852108192004423E-2</v>
      </c>
      <c r="AJ134" s="27">
        <f t="shared" si="305"/>
        <v>-2.7376495360592668E-2</v>
      </c>
      <c r="AK134" s="27">
        <f t="shared" si="305"/>
        <v>5.5395499011184235E-2</v>
      </c>
      <c r="AL134" s="27">
        <f t="shared" si="305"/>
        <v>6.172361213558758E-2</v>
      </c>
      <c r="AM134" s="27">
        <f t="shared" si="306"/>
        <v>0.11711911114677181</v>
      </c>
      <c r="AS134" t="str">
        <f t="shared" si="320"/>
        <v>53 Skilled construction and building trades</v>
      </c>
      <c r="AT134" s="27">
        <f t="shared" si="307"/>
        <v>1.1443059751645335E-2</v>
      </c>
      <c r="AU134" s="27">
        <f t="shared" si="307"/>
        <v>-3.6960621932029036E-2</v>
      </c>
      <c r="AV134" s="27">
        <f t="shared" si="307"/>
        <v>8.7266099397030561E-2</v>
      </c>
      <c r="AW134" s="27">
        <f t="shared" si="307"/>
        <v>5.3087540927894472E-2</v>
      </c>
      <c r="AX134" s="27">
        <f t="shared" si="308"/>
        <v>0.14035364032492503</v>
      </c>
      <c r="BD134" t="str">
        <f t="shared" si="321"/>
        <v>53 Skilled construction and building trades</v>
      </c>
      <c r="BE134" s="27">
        <f t="shared" si="309"/>
        <v>2.0123549042300848E-2</v>
      </c>
      <c r="BF134" s="27">
        <f t="shared" si="309"/>
        <v>-0.31050706740426559</v>
      </c>
      <c r="BG134" s="27">
        <f t="shared" si="309"/>
        <v>-0.26179329472960644</v>
      </c>
      <c r="BH134" s="27">
        <f t="shared" si="309"/>
        <v>-0.33444290087291106</v>
      </c>
      <c r="BI134" s="27">
        <f t="shared" si="310"/>
        <v>-0.5962361956025175</v>
      </c>
      <c r="BO134" t="str">
        <f t="shared" si="322"/>
        <v>53 Skilled construction and building trades</v>
      </c>
      <c r="BP134" s="27">
        <f t="shared" si="311"/>
        <v>5.0344210749107443E-2</v>
      </c>
      <c r="BQ134" s="27">
        <f t="shared" si="311"/>
        <v>-0.26311573794611398</v>
      </c>
      <c r="BR134" s="27">
        <f t="shared" si="311"/>
        <v>-4.1626963668489392E-2</v>
      </c>
      <c r="BS134" s="27">
        <f t="shared" si="311"/>
        <v>-0.39493204592118047</v>
      </c>
      <c r="BT134" s="27">
        <f t="shared" si="312"/>
        <v>-0.43655900958966987</v>
      </c>
      <c r="BZ134" t="str">
        <f t="shared" si="323"/>
        <v>53 Skilled construction and building trades</v>
      </c>
      <c r="CA134" s="68">
        <f t="shared" si="313"/>
        <v>-0.25100460338754282</v>
      </c>
      <c r="CB134" s="68">
        <f t="shared" si="313"/>
        <v>-0.26987219532075812</v>
      </c>
      <c r="CC134" s="68">
        <f t="shared" si="313"/>
        <v>5.5779559323054562E-2</v>
      </c>
      <c r="CD134" s="68">
        <f t="shared" si="313"/>
        <v>-0.29105392693044441</v>
      </c>
      <c r="CE134" s="68">
        <f t="shared" si="314"/>
        <v>-0.23527436760738984</v>
      </c>
      <c r="CK134" t="str">
        <f t="shared" si="324"/>
        <v>53 Skilled construction and building trades</v>
      </c>
      <c r="CL134" s="68">
        <f t="shared" si="315"/>
        <v>-3.6423250408501362E-2</v>
      </c>
      <c r="CM134" s="68">
        <f t="shared" si="315"/>
        <v>-0.26255652245131134</v>
      </c>
      <c r="CN134" s="68">
        <f t="shared" si="315"/>
        <v>-0.15086790558238161</v>
      </c>
      <c r="CO134" s="68">
        <f t="shared" si="315"/>
        <v>-0.36173969827052088</v>
      </c>
      <c r="CP134" s="68">
        <f t="shared" si="316"/>
        <v>-0.51260760385290249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-7.4573391552903677E-3</v>
      </c>
      <c r="C135" s="27">
        <f t="shared" si="299"/>
        <v>-3.848706029683728E-3</v>
      </c>
      <c r="D135" s="27">
        <f t="shared" si="299"/>
        <v>1.0629856727828416E-2</v>
      </c>
      <c r="E135" s="27">
        <f t="shared" si="299"/>
        <v>1.2006875076617657E-2</v>
      </c>
      <c r="F135" s="27">
        <f t="shared" si="300"/>
        <v>2.2636731804446072E-2</v>
      </c>
      <c r="L135" t="str">
        <f t="shared" si="317"/>
        <v>54 Textiles, printing and other skilled trades</v>
      </c>
      <c r="M135" s="27">
        <f t="shared" si="301"/>
        <v>1.3978520086640661E-2</v>
      </c>
      <c r="N135" s="27">
        <f t="shared" si="301"/>
        <v>3.3088480499097461E-3</v>
      </c>
      <c r="O135" s="27">
        <f t="shared" si="301"/>
        <v>0.10017324215198214</v>
      </c>
      <c r="P135" s="27">
        <f t="shared" si="301"/>
        <v>0.12758824263581553</v>
      </c>
      <c r="Q135" s="27">
        <f t="shared" si="302"/>
        <v>0.22776148478779767</v>
      </c>
      <c r="W135" t="str">
        <f t="shared" si="318"/>
        <v>54 Textiles, printing and other skilled trades</v>
      </c>
      <c r="X135" s="27">
        <f t="shared" si="303"/>
        <v>-4.6971819551260618E-2</v>
      </c>
      <c r="Y135" s="27">
        <f t="shared" si="303"/>
        <v>9.7280203693833611E-4</v>
      </c>
      <c r="Z135" s="27">
        <f t="shared" si="303"/>
        <v>9.9047169325256534E-2</v>
      </c>
      <c r="AA135" s="27">
        <f t="shared" si="303"/>
        <v>8.8689163953278194E-2</v>
      </c>
      <c r="AB135" s="27">
        <f t="shared" si="304"/>
        <v>0.18773633327853473</v>
      </c>
      <c r="AH135" t="str">
        <f t="shared" si="319"/>
        <v>54 Textiles, printing and other skilled trades</v>
      </c>
      <c r="AI135" s="27">
        <f t="shared" si="305"/>
        <v>-1.8784220877626406E-2</v>
      </c>
      <c r="AJ135" s="27">
        <f t="shared" si="305"/>
        <v>-1.0038937056692482E-2</v>
      </c>
      <c r="AK135" s="27">
        <f t="shared" si="305"/>
        <v>2.4017522721706125E-2</v>
      </c>
      <c r="AL135" s="27">
        <f t="shared" si="305"/>
        <v>3.7232191284024552E-2</v>
      </c>
      <c r="AM135" s="27">
        <f t="shared" si="306"/>
        <v>6.1249714005730677E-2</v>
      </c>
      <c r="AS135" t="str">
        <f t="shared" si="320"/>
        <v>54 Textiles, printing and other skilled trades</v>
      </c>
      <c r="AT135" s="27">
        <f t="shared" si="307"/>
        <v>-2.8240966553242236E-2</v>
      </c>
      <c r="AU135" s="27">
        <f t="shared" si="307"/>
        <v>-1.4823371088635351E-2</v>
      </c>
      <c r="AV135" s="27">
        <f t="shared" si="307"/>
        <v>3.8371772826931216E-2</v>
      </c>
      <c r="AW135" s="27">
        <f t="shared" si="307"/>
        <v>3.1839280464053238E-2</v>
      </c>
      <c r="AX135" s="27">
        <f t="shared" si="308"/>
        <v>7.0211053290984454E-2</v>
      </c>
      <c r="BD135" t="str">
        <f t="shared" si="321"/>
        <v>54 Textiles, printing and other skilled trades</v>
      </c>
      <c r="BE135" s="27">
        <f t="shared" si="309"/>
        <v>-0.15307620196295124</v>
      </c>
      <c r="BF135" s="27">
        <f t="shared" si="309"/>
        <v>2.3038133368329383E-2</v>
      </c>
      <c r="BG135" s="27">
        <f t="shared" si="309"/>
        <v>1.9286486134329817E-2</v>
      </c>
      <c r="BH135" s="27">
        <f t="shared" si="309"/>
        <v>7.9568299431207024E-2</v>
      </c>
      <c r="BI135" s="27">
        <f t="shared" si="310"/>
        <v>9.885478556553684E-2</v>
      </c>
      <c r="BO135" t="str">
        <f t="shared" si="322"/>
        <v>54 Textiles, printing and other skilled trades</v>
      </c>
      <c r="BP135" s="27">
        <f t="shared" si="311"/>
        <v>-0.35008202443533887</v>
      </c>
      <c r="BQ135" s="27">
        <f t="shared" si="311"/>
        <v>8.2313210859567887E-2</v>
      </c>
      <c r="BR135" s="27">
        <f t="shared" si="311"/>
        <v>-0.2935122674771089</v>
      </c>
      <c r="BS135" s="27">
        <f t="shared" si="311"/>
        <v>-0.29886547643070005</v>
      </c>
      <c r="BT135" s="27">
        <f t="shared" si="312"/>
        <v>-0.59237774390780895</v>
      </c>
      <c r="BZ135" t="str">
        <f t="shared" si="323"/>
        <v>54 Textiles, printing and other skilled trades</v>
      </c>
      <c r="CA135" s="68">
        <f t="shared" si="313"/>
        <v>-0.26574391796687613</v>
      </c>
      <c r="CB135" s="68">
        <f t="shared" si="313"/>
        <v>-5.4182962276170699E-2</v>
      </c>
      <c r="CC135" s="68">
        <f t="shared" si="313"/>
        <v>-0.10991632401536711</v>
      </c>
      <c r="CD135" s="68">
        <f t="shared" si="313"/>
        <v>-0.33926786908690776</v>
      </c>
      <c r="CE135" s="68">
        <f t="shared" si="314"/>
        <v>-0.44918419310227486</v>
      </c>
      <c r="CK135" t="str">
        <f t="shared" si="324"/>
        <v>54 Textiles, printing and other skilled trades</v>
      </c>
      <c r="CL135" s="68">
        <f t="shared" si="315"/>
        <v>-7.9149462610635934E-2</v>
      </c>
      <c r="CM135" s="68">
        <f t="shared" si="315"/>
        <v>-0.11290775667972663</v>
      </c>
      <c r="CN135" s="68">
        <f t="shared" si="315"/>
        <v>-0.18111190772328994</v>
      </c>
      <c r="CO135" s="68">
        <f t="shared" si="315"/>
        <v>-0.14838721846880326</v>
      </c>
      <c r="CP135" s="68">
        <f t="shared" si="316"/>
        <v>-0.32949912619209321</v>
      </c>
    </row>
    <row r="136" spans="1:94" x14ac:dyDescent="0.2">
      <c r="A136" t="str">
        <f t="shared" si="298"/>
        <v>61 Caring personal service occupations</v>
      </c>
      <c r="B136" s="27">
        <f t="shared" si="299"/>
        <v>1.5635425493951659E-3</v>
      </c>
      <c r="C136" s="27">
        <f t="shared" si="299"/>
        <v>-2.8353286402071059E-3</v>
      </c>
      <c r="D136" s="27">
        <f t="shared" si="299"/>
        <v>9.2534680184984553E-3</v>
      </c>
      <c r="E136" s="27">
        <f t="shared" si="299"/>
        <v>1.1721060048225582E-2</v>
      </c>
      <c r="F136" s="27">
        <f t="shared" si="300"/>
        <v>2.0974528066724035E-2</v>
      </c>
      <c r="L136" t="str">
        <f t="shared" si="317"/>
        <v>61 Caring personal service occupations</v>
      </c>
      <c r="M136" s="27">
        <f t="shared" si="301"/>
        <v>0.18043665038092715</v>
      </c>
      <c r="N136" s="27">
        <f t="shared" si="301"/>
        <v>-0.14467761699176029</v>
      </c>
      <c r="O136" s="27">
        <f t="shared" si="301"/>
        <v>0.44631263392076059</v>
      </c>
      <c r="P136" s="27">
        <f t="shared" si="301"/>
        <v>0.64311335162286865</v>
      </c>
      <c r="Q136" s="27">
        <f t="shared" si="302"/>
        <v>1.0894259855436292</v>
      </c>
      <c r="W136" t="str">
        <f t="shared" si="318"/>
        <v>61 Caring personal service occupations</v>
      </c>
      <c r="X136" s="27">
        <f t="shared" si="303"/>
        <v>0.21966845392101231</v>
      </c>
      <c r="Y136" s="27">
        <f t="shared" si="303"/>
        <v>-0.29715220931940856</v>
      </c>
      <c r="Z136" s="27">
        <f t="shared" si="303"/>
        <v>0.57224389377854834</v>
      </c>
      <c r="AA136" s="27">
        <f t="shared" si="303"/>
        <v>0.45461218405592296</v>
      </c>
      <c r="AB136" s="27">
        <f t="shared" si="304"/>
        <v>1.0268560778344713</v>
      </c>
      <c r="AH136" t="str">
        <f t="shared" si="319"/>
        <v>61 Caring personal service occupations</v>
      </c>
      <c r="AI136" s="27">
        <f t="shared" si="305"/>
        <v>-9.3108071313243279E-2</v>
      </c>
      <c r="AJ136" s="27">
        <f t="shared" si="305"/>
        <v>-0.25321922976321409</v>
      </c>
      <c r="AK136" s="27">
        <f t="shared" si="305"/>
        <v>0.2108267009400957</v>
      </c>
      <c r="AL136" s="27">
        <f t="shared" si="305"/>
        <v>-1.2438078073731651E-2</v>
      </c>
      <c r="AM136" s="27">
        <f t="shared" si="306"/>
        <v>0.19838862286636405</v>
      </c>
      <c r="AS136" t="str">
        <f t="shared" si="320"/>
        <v>61 Caring personal service occupations</v>
      </c>
      <c r="AT136" s="27">
        <f t="shared" si="307"/>
        <v>3.6841711498253993E-2</v>
      </c>
      <c r="AU136" s="27">
        <f t="shared" si="307"/>
        <v>-0.14697480234529225</v>
      </c>
      <c r="AV136" s="27">
        <f t="shared" si="307"/>
        <v>0.15414543373975709</v>
      </c>
      <c r="AW136" s="27">
        <f t="shared" si="307"/>
        <v>7.5644219957347936E-2</v>
      </c>
      <c r="AX136" s="27">
        <f t="shared" si="308"/>
        <v>0.22978965369710502</v>
      </c>
      <c r="BD136" t="str">
        <f t="shared" si="321"/>
        <v>61 Caring personal service occupations</v>
      </c>
      <c r="BE136" s="27">
        <f t="shared" si="309"/>
        <v>0.50035761178417015</v>
      </c>
      <c r="BF136" s="27">
        <f t="shared" si="309"/>
        <v>0.19690223991654676</v>
      </c>
      <c r="BG136" s="27">
        <f t="shared" si="309"/>
        <v>1.2678876843823357</v>
      </c>
      <c r="BH136" s="27">
        <f t="shared" si="309"/>
        <v>2.6183919780299139</v>
      </c>
      <c r="BI136" s="27">
        <f t="shared" si="310"/>
        <v>3.8862796624122495</v>
      </c>
      <c r="BO136" t="str">
        <f t="shared" si="322"/>
        <v>61 Caring personal service occupations</v>
      </c>
      <c r="BP136" s="27">
        <f t="shared" si="311"/>
        <v>-0.40424300126952506</v>
      </c>
      <c r="BQ136" s="27">
        <f t="shared" si="311"/>
        <v>0.37334352799291359</v>
      </c>
      <c r="BR136" s="27">
        <f t="shared" si="311"/>
        <v>-0.67809971919675238</v>
      </c>
      <c r="BS136" s="27">
        <f t="shared" si="311"/>
        <v>-1.0946030450864912</v>
      </c>
      <c r="BT136" s="27">
        <f t="shared" si="312"/>
        <v>-1.7727027642832436</v>
      </c>
      <c r="BZ136" t="str">
        <f t="shared" si="323"/>
        <v>61 Caring personal service occupations</v>
      </c>
      <c r="CA136" s="68">
        <f t="shared" si="313"/>
        <v>-0.76085595522991389</v>
      </c>
      <c r="CB136" s="68">
        <f t="shared" si="313"/>
        <v>-0.17561277703412448</v>
      </c>
      <c r="CC136" s="68">
        <f t="shared" si="313"/>
        <v>-0.23939568756906249</v>
      </c>
      <c r="CD136" s="68">
        <f t="shared" si="313"/>
        <v>-0.13919268057529482</v>
      </c>
      <c r="CE136" s="68">
        <f t="shared" si="314"/>
        <v>-0.37858836814435731</v>
      </c>
      <c r="CK136" t="str">
        <f t="shared" si="324"/>
        <v>61 Caring personal service occupations</v>
      </c>
      <c r="CL136" s="68">
        <f t="shared" si="315"/>
        <v>-5.1728015315703202E-3</v>
      </c>
      <c r="CM136" s="68">
        <f t="shared" si="315"/>
        <v>-4.4933285879099283E-2</v>
      </c>
      <c r="CN136" s="68">
        <f t="shared" si="315"/>
        <v>1.6015693668940539E-2</v>
      </c>
      <c r="CO136" s="68">
        <f t="shared" si="315"/>
        <v>-4.0198251766396104E-2</v>
      </c>
      <c r="CP136" s="68">
        <f t="shared" si="316"/>
        <v>-2.4182558097455564E-2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3.719532316436419E-3</v>
      </c>
      <c r="C137" s="27">
        <f t="shared" si="299"/>
        <v>2.3890677274074866E-4</v>
      </c>
      <c r="D137" s="27">
        <f t="shared" si="299"/>
        <v>6.8961925054791921E-3</v>
      </c>
      <c r="E137" s="27">
        <f t="shared" si="299"/>
        <v>1.2442436370992235E-2</v>
      </c>
      <c r="F137" s="27">
        <f t="shared" si="300"/>
        <v>1.9338628876471427E-2</v>
      </c>
      <c r="L137" t="str">
        <f t="shared" si="317"/>
        <v>62 Leisure, travel and related personal service occupations</v>
      </c>
      <c r="M137" s="27">
        <f t="shared" si="301"/>
        <v>4.1319520931632894E-2</v>
      </c>
      <c r="N137" s="27">
        <f t="shared" si="301"/>
        <v>-3.4129107656579491E-2</v>
      </c>
      <c r="O137" s="27">
        <f t="shared" si="301"/>
        <v>5.3620589383053904E-2</v>
      </c>
      <c r="P137" s="27">
        <f t="shared" si="301"/>
        <v>9.4724978902640394E-2</v>
      </c>
      <c r="Q137" s="27">
        <f t="shared" si="302"/>
        <v>0.14834556828569428</v>
      </c>
      <c r="W137" t="str">
        <f t="shared" si="318"/>
        <v>62 Leisure, travel and related personal service occupations</v>
      </c>
      <c r="X137" s="27">
        <f t="shared" si="303"/>
        <v>0.15564445945957855</v>
      </c>
      <c r="Y137" s="27">
        <f t="shared" si="303"/>
        <v>-8.0758808157350259E-2</v>
      </c>
      <c r="Z137" s="27">
        <f t="shared" si="303"/>
        <v>0.16021885867815222</v>
      </c>
      <c r="AA137" s="27">
        <f t="shared" si="303"/>
        <v>0.26177820899957671</v>
      </c>
      <c r="AB137" s="27">
        <f t="shared" si="304"/>
        <v>0.42199706767772893</v>
      </c>
      <c r="AH137" t="str">
        <f t="shared" si="319"/>
        <v>62 Leisure, travel and related personal service occupations</v>
      </c>
      <c r="AI137" s="27">
        <f t="shared" si="305"/>
        <v>0.11172017288009994</v>
      </c>
      <c r="AJ137" s="27">
        <f t="shared" si="305"/>
        <v>-5.2589225552280627E-2</v>
      </c>
      <c r="AK137" s="27">
        <f t="shared" si="305"/>
        <v>6.0555336857637088E-2</v>
      </c>
      <c r="AL137" s="27">
        <f t="shared" si="305"/>
        <v>0.11691730295769182</v>
      </c>
      <c r="AM137" s="27">
        <f t="shared" si="306"/>
        <v>0.1774726398153289</v>
      </c>
      <c r="AS137" t="str">
        <f t="shared" si="320"/>
        <v>62 Leisure, travel and related personal service occupations</v>
      </c>
      <c r="AT137" s="27">
        <f t="shared" si="307"/>
        <v>0.1443761515909891</v>
      </c>
      <c r="AU137" s="27">
        <f t="shared" si="307"/>
        <v>-2.6026719945596577E-2</v>
      </c>
      <c r="AV137" s="27">
        <f t="shared" si="307"/>
        <v>8.8164897122066377E-2</v>
      </c>
      <c r="AW137" s="27">
        <f t="shared" si="307"/>
        <v>0.17392142701316649</v>
      </c>
      <c r="AX137" s="27">
        <f t="shared" si="308"/>
        <v>0.26208632413523286</v>
      </c>
      <c r="BD137" t="str">
        <f t="shared" si="321"/>
        <v>62 Leisure, travel and related personal service occupations</v>
      </c>
      <c r="BE137" s="27">
        <f t="shared" si="309"/>
        <v>0.24083731672707276</v>
      </c>
      <c r="BF137" s="27">
        <f t="shared" si="309"/>
        <v>6.6167032059594177E-3</v>
      </c>
      <c r="BG137" s="27">
        <f t="shared" si="309"/>
        <v>-0.16047193054387221</v>
      </c>
      <c r="BH137" s="27">
        <f t="shared" si="309"/>
        <v>-0.14281797017896802</v>
      </c>
      <c r="BI137" s="27">
        <f t="shared" si="310"/>
        <v>-0.30328990072284023</v>
      </c>
      <c r="BO137" t="str">
        <f t="shared" si="322"/>
        <v>62 Leisure, travel and related personal service occupations</v>
      </c>
      <c r="BP137" s="27">
        <f t="shared" si="311"/>
        <v>0.12540847532925903</v>
      </c>
      <c r="BQ137" s="27">
        <f t="shared" si="311"/>
        <v>0.14109980659029042</v>
      </c>
      <c r="BR137" s="27">
        <f t="shared" si="311"/>
        <v>-0.38117147469080703</v>
      </c>
      <c r="BS137" s="27">
        <f t="shared" si="311"/>
        <v>-0.31514068703612663</v>
      </c>
      <c r="BT137" s="27">
        <f t="shared" si="312"/>
        <v>-0.69631216172693366</v>
      </c>
      <c r="BZ137" t="str">
        <f t="shared" si="323"/>
        <v>62 Leisure, travel and related personal service occupations</v>
      </c>
      <c r="CA137" s="68">
        <f t="shared" si="313"/>
        <v>0.21209024392687814</v>
      </c>
      <c r="CB137" s="68">
        <f t="shared" si="313"/>
        <v>-0.14531297131187437</v>
      </c>
      <c r="CC137" s="68">
        <f t="shared" si="313"/>
        <v>-0.12046737075764924</v>
      </c>
      <c r="CD137" s="68">
        <f t="shared" si="313"/>
        <v>-0.30088609717736858</v>
      </c>
      <c r="CE137" s="68">
        <f t="shared" si="314"/>
        <v>-0.42135346793501782</v>
      </c>
      <c r="CK137" t="str">
        <f t="shared" si="324"/>
        <v>62 Leisure, travel and related personal service occupations</v>
      </c>
      <c r="CL137" s="68">
        <f t="shared" si="315"/>
        <v>5.5795942061709347E-4</v>
      </c>
      <c r="CM137" s="68">
        <f t="shared" si="315"/>
        <v>-8.1487351649365825E-2</v>
      </c>
      <c r="CN137" s="68">
        <f t="shared" si="315"/>
        <v>-8.6528256801816972E-2</v>
      </c>
      <c r="CO137" s="68">
        <f t="shared" si="315"/>
        <v>-0.10089639941071696</v>
      </c>
      <c r="CP137" s="68">
        <f t="shared" si="316"/>
        <v>-0.18742465621253393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7.6602869421312067E-5</v>
      </c>
      <c r="C138" s="27">
        <f t="shared" si="299"/>
        <v>-2.571419991063376E-5</v>
      </c>
      <c r="D138" s="27">
        <f t="shared" si="299"/>
        <v>2.5680321172424903E-4</v>
      </c>
      <c r="E138" s="27">
        <f t="shared" si="299"/>
        <v>4.5149709609335574E-4</v>
      </c>
      <c r="F138" s="27">
        <f t="shared" si="300"/>
        <v>7.0830030781760477E-4</v>
      </c>
      <c r="L138" t="str">
        <f t="shared" si="317"/>
        <v>63 Community and civil enforcement occupations</v>
      </c>
      <c r="M138" s="27">
        <f t="shared" si="301"/>
        <v>-7.5526191889571485E-4</v>
      </c>
      <c r="N138" s="27">
        <f t="shared" si="301"/>
        <v>1.241534102968558E-3</v>
      </c>
      <c r="O138" s="27">
        <f t="shared" si="301"/>
        <v>2.0135252313747305E-3</v>
      </c>
      <c r="P138" s="27">
        <f t="shared" si="301"/>
        <v>6.0602948392691047E-3</v>
      </c>
      <c r="Q138" s="27">
        <f t="shared" si="302"/>
        <v>8.0738200706438352E-3</v>
      </c>
      <c r="W138" t="str">
        <f t="shared" si="318"/>
        <v>63 Community and civil enforcement occupations</v>
      </c>
      <c r="X138" s="27">
        <f t="shared" si="303"/>
        <v>1.4671945305848658E-3</v>
      </c>
      <c r="Y138" s="27">
        <f t="shared" si="303"/>
        <v>4.3031144638097929E-3</v>
      </c>
      <c r="Z138" s="27">
        <f t="shared" si="303"/>
        <v>1.2154866396000143E-2</v>
      </c>
      <c r="AA138" s="27">
        <f t="shared" si="303"/>
        <v>2.202716060384656E-2</v>
      </c>
      <c r="AB138" s="27">
        <f t="shared" si="304"/>
        <v>3.4182026999846703E-2</v>
      </c>
      <c r="AH138" t="str">
        <f t="shared" si="319"/>
        <v>63 Community and civil enforcement occupations</v>
      </c>
      <c r="AI138" s="27">
        <f t="shared" si="305"/>
        <v>-5.4404467443113294E-4</v>
      </c>
      <c r="AJ138" s="27">
        <f t="shared" si="305"/>
        <v>3.5358268613706646E-3</v>
      </c>
      <c r="AK138" s="27">
        <f t="shared" si="305"/>
        <v>5.0496386025002463E-4</v>
      </c>
      <c r="AL138" s="27">
        <f t="shared" si="305"/>
        <v>5.8652717167823713E-3</v>
      </c>
      <c r="AM138" s="27">
        <f t="shared" si="306"/>
        <v>6.370235577032396E-3</v>
      </c>
      <c r="AS138" t="str">
        <f t="shared" si="320"/>
        <v>63 Community and civil enforcement occupations</v>
      </c>
      <c r="AT138" s="27">
        <f t="shared" si="307"/>
        <v>-1.5579209250621215E-3</v>
      </c>
      <c r="AU138" s="27">
        <f t="shared" si="307"/>
        <v>1.768241353108933E-3</v>
      </c>
      <c r="AV138" s="27">
        <f t="shared" si="307"/>
        <v>-7.4913350607140605E-4</v>
      </c>
      <c r="AW138" s="27">
        <f t="shared" si="307"/>
        <v>1.902173344718705E-3</v>
      </c>
      <c r="AX138" s="27">
        <f t="shared" si="308"/>
        <v>1.153039838647299E-3</v>
      </c>
      <c r="BD138" t="str">
        <f t="shared" si="321"/>
        <v>63 Community and civil enforcement occupations</v>
      </c>
      <c r="BE138" s="27">
        <f t="shared" si="309"/>
        <v>-1.5403633138198071E-2</v>
      </c>
      <c r="BF138" s="27">
        <f t="shared" si="309"/>
        <v>2.1740028921123963E-2</v>
      </c>
      <c r="BG138" s="27">
        <f t="shared" si="309"/>
        <v>-2.2655298565286933E-2</v>
      </c>
      <c r="BH138" s="27">
        <f t="shared" si="309"/>
        <v>5.7664838425574433E-3</v>
      </c>
      <c r="BI138" s="27">
        <f t="shared" si="310"/>
        <v>-1.6888814722729489E-2</v>
      </c>
      <c r="BO138" t="str">
        <f t="shared" si="322"/>
        <v>63 Community and civil enforcement occupations</v>
      </c>
      <c r="BP138" s="27">
        <f t="shared" si="311"/>
        <v>-1.3217925525277931E-2</v>
      </c>
      <c r="BQ138" s="27">
        <f t="shared" si="311"/>
        <v>2.5570257628962846E-2</v>
      </c>
      <c r="BR138" s="27">
        <f t="shared" si="311"/>
        <v>-2.7032066043890191E-2</v>
      </c>
      <c r="BS138" s="27">
        <f t="shared" si="311"/>
        <v>-6.3589971888114161E-3</v>
      </c>
      <c r="BT138" s="27">
        <f t="shared" si="312"/>
        <v>-3.3391063232701607E-2</v>
      </c>
      <c r="BZ138" t="str">
        <f t="shared" si="323"/>
        <v>63 Community and civil enforcement occupations</v>
      </c>
      <c r="CA138" s="68">
        <f t="shared" si="313"/>
        <v>-8.6818041972232876E-3</v>
      </c>
      <c r="CB138" s="68">
        <f t="shared" si="313"/>
        <v>1.4100640931541696E-2</v>
      </c>
      <c r="CC138" s="68">
        <f t="shared" si="313"/>
        <v>-1.2875883883636842E-2</v>
      </c>
      <c r="CD138" s="68">
        <f t="shared" si="313"/>
        <v>-1.1283559595742197E-2</v>
      </c>
      <c r="CE138" s="68">
        <f t="shared" si="314"/>
        <v>-2.4159443479379039E-2</v>
      </c>
      <c r="CK138" t="str">
        <f t="shared" si="324"/>
        <v>63 Community and civil enforcement occupations</v>
      </c>
      <c r="CL138" s="68">
        <f t="shared" si="315"/>
        <v>-5.189033513195003E-3</v>
      </c>
      <c r="CM138" s="68">
        <f t="shared" si="315"/>
        <v>2.9330933641684431E-3</v>
      </c>
      <c r="CN138" s="68">
        <f t="shared" si="315"/>
        <v>-8.6702401567881181E-3</v>
      </c>
      <c r="CO138" s="68">
        <f t="shared" si="315"/>
        <v>-3.4870214122387786E-3</v>
      </c>
      <c r="CP138" s="68">
        <f t="shared" si="316"/>
        <v>-1.2157261569026898E-2</v>
      </c>
    </row>
    <row r="139" spans="1:94" x14ac:dyDescent="0.2">
      <c r="A139" t="str">
        <f t="shared" si="298"/>
        <v>71 Sales occupations</v>
      </c>
      <c r="B139" s="27">
        <f t="shared" si="299"/>
        <v>1.3875467539974928E-3</v>
      </c>
      <c r="C139" s="27">
        <f t="shared" si="299"/>
        <v>-5.3258628584255466E-3</v>
      </c>
      <c r="D139" s="27">
        <f t="shared" si="299"/>
        <v>1.3842510853268618E-2</v>
      </c>
      <c r="E139" s="27">
        <f t="shared" si="299"/>
        <v>1.4916423691504026E-2</v>
      </c>
      <c r="F139" s="27">
        <f t="shared" si="300"/>
        <v>2.8758934544772644E-2</v>
      </c>
      <c r="L139" t="str">
        <f t="shared" si="317"/>
        <v>71 Sales occupations</v>
      </c>
      <c r="M139" s="27">
        <f t="shared" si="301"/>
        <v>9.630147692094726E-2</v>
      </c>
      <c r="N139" s="27">
        <f t="shared" si="301"/>
        <v>-8.2683972340899803E-2</v>
      </c>
      <c r="O139" s="27">
        <f t="shared" si="301"/>
        <v>0.22322106179826945</v>
      </c>
      <c r="P139" s="27">
        <f t="shared" si="301"/>
        <v>0.32557695132730546</v>
      </c>
      <c r="Q139" s="27">
        <f t="shared" si="302"/>
        <v>0.54879801312557497</v>
      </c>
      <c r="W139" t="str">
        <f t="shared" si="318"/>
        <v>71 Sales occupations</v>
      </c>
      <c r="X139" s="27">
        <f t="shared" si="303"/>
        <v>0.25431586796118744</v>
      </c>
      <c r="Y139" s="27">
        <f t="shared" si="303"/>
        <v>-9.8177573538253959E-2</v>
      </c>
      <c r="Z139" s="27">
        <f t="shared" si="303"/>
        <v>0.33183380286823239</v>
      </c>
      <c r="AA139" s="27">
        <f t="shared" si="303"/>
        <v>0.60743810465368364</v>
      </c>
      <c r="AB139" s="27">
        <f t="shared" si="304"/>
        <v>0.93927190752191603</v>
      </c>
      <c r="AH139" t="str">
        <f t="shared" si="319"/>
        <v>71 Sales occupations</v>
      </c>
      <c r="AI139" s="27">
        <f t="shared" si="305"/>
        <v>1.2895788958545484E-2</v>
      </c>
      <c r="AJ139" s="27">
        <f t="shared" si="305"/>
        <v>-2.4421645933590086E-2</v>
      </c>
      <c r="AK139" s="27">
        <f t="shared" si="305"/>
        <v>7.0417815649942428E-2</v>
      </c>
      <c r="AL139" s="27">
        <f t="shared" si="305"/>
        <v>0.13221175825037512</v>
      </c>
      <c r="AM139" s="27">
        <f t="shared" si="306"/>
        <v>0.20262957390031755</v>
      </c>
      <c r="AS139" t="str">
        <f t="shared" si="320"/>
        <v>71 Sales occupations</v>
      </c>
      <c r="AT139" s="27">
        <f t="shared" si="307"/>
        <v>3.0743865791272196E-2</v>
      </c>
      <c r="AU139" s="27">
        <f t="shared" si="307"/>
        <v>-5.4325912085265493E-2</v>
      </c>
      <c r="AV139" s="27">
        <f t="shared" si="307"/>
        <v>2.667756405183086E-2</v>
      </c>
      <c r="AW139" s="27">
        <f t="shared" si="307"/>
        <v>9.0126700475860688E-2</v>
      </c>
      <c r="AX139" s="27">
        <f t="shared" si="308"/>
        <v>0.11680426452769155</v>
      </c>
      <c r="BD139" t="str">
        <f t="shared" si="321"/>
        <v>71 Sales occupations</v>
      </c>
      <c r="BE139" s="27">
        <f t="shared" si="309"/>
        <v>0.30590114165712734</v>
      </c>
      <c r="BF139" s="27">
        <f t="shared" si="309"/>
        <v>0.2583783315486734</v>
      </c>
      <c r="BG139" s="27">
        <f t="shared" si="309"/>
        <v>-0.270645663317854</v>
      </c>
      <c r="BH139" s="27">
        <f t="shared" si="309"/>
        <v>0.37615818540559953</v>
      </c>
      <c r="BI139" s="27">
        <f t="shared" si="310"/>
        <v>0.10551252208774553</v>
      </c>
      <c r="BO139" t="str">
        <f t="shared" si="322"/>
        <v>71 Sales occupations</v>
      </c>
      <c r="BP139" s="27">
        <f t="shared" si="311"/>
        <v>-0.28684354859736327</v>
      </c>
      <c r="BQ139" s="27">
        <f t="shared" si="311"/>
        <v>0.36803071367271833</v>
      </c>
      <c r="BR139" s="27">
        <f t="shared" si="311"/>
        <v>-1.0424850560843049</v>
      </c>
      <c r="BS139" s="27">
        <f t="shared" si="311"/>
        <v>-0.97009580522272332</v>
      </c>
      <c r="BT139" s="27">
        <f t="shared" si="312"/>
        <v>-2.0125808613070282</v>
      </c>
      <c r="BZ139" t="str">
        <f t="shared" si="323"/>
        <v>71 Sales occupations</v>
      </c>
      <c r="CA139" s="68">
        <f t="shared" si="313"/>
        <v>-7.4724569958977582E-2</v>
      </c>
      <c r="CB139" s="68">
        <f t="shared" si="313"/>
        <v>-0.54429328121358322</v>
      </c>
      <c r="CC139" s="68">
        <f t="shared" si="313"/>
        <v>-0.67175498745751616</v>
      </c>
      <c r="CD139" s="68">
        <f t="shared" si="313"/>
        <v>-1.2526911449322626</v>
      </c>
      <c r="CE139" s="68">
        <f t="shared" si="314"/>
        <v>-1.9244461323897788</v>
      </c>
      <c r="CK139" t="str">
        <f t="shared" si="324"/>
        <v>71 Sales occupations</v>
      </c>
      <c r="CL139" s="68">
        <f t="shared" si="315"/>
        <v>-0.10296936006339696</v>
      </c>
      <c r="CM139" s="68">
        <f t="shared" si="315"/>
        <v>-0.41044650031985408</v>
      </c>
      <c r="CN139" s="68">
        <f t="shared" si="315"/>
        <v>-0.33931891470788555</v>
      </c>
      <c r="CO139" s="68">
        <f t="shared" si="315"/>
        <v>-0.34014668620993327</v>
      </c>
      <c r="CP139" s="68">
        <f t="shared" si="316"/>
        <v>-0.67946560091781882</v>
      </c>
    </row>
    <row r="140" spans="1:94" x14ac:dyDescent="0.2">
      <c r="A140" t="str">
        <f t="shared" si="298"/>
        <v>72 Customer service occupations</v>
      </c>
      <c r="B140" s="27">
        <f t="shared" si="299"/>
        <v>1.0584617443543057E-3</v>
      </c>
      <c r="C140" s="27">
        <f t="shared" si="299"/>
        <v>-7.3616261720933773E-4</v>
      </c>
      <c r="D140" s="27">
        <f t="shared" si="299"/>
        <v>1.58419921751555E-2</v>
      </c>
      <c r="E140" s="27">
        <f t="shared" si="299"/>
        <v>1.735146409996479E-2</v>
      </c>
      <c r="F140" s="27">
        <f t="shared" si="300"/>
        <v>3.3193456275120291E-2</v>
      </c>
      <c r="L140" t="str">
        <f t="shared" si="317"/>
        <v>72 Customer service occupations</v>
      </c>
      <c r="M140" s="27">
        <f t="shared" si="301"/>
        <v>3.0702198012697218E-2</v>
      </c>
      <c r="N140" s="27">
        <f t="shared" si="301"/>
        <v>-1.1501584240886209E-2</v>
      </c>
      <c r="O140" s="27">
        <f t="shared" si="301"/>
        <v>0.15374977467995274</v>
      </c>
      <c r="P140" s="27">
        <f t="shared" si="301"/>
        <v>0.17582694065290472</v>
      </c>
      <c r="Q140" s="27">
        <f t="shared" si="302"/>
        <v>0.32957671533285748</v>
      </c>
      <c r="W140" t="str">
        <f t="shared" si="318"/>
        <v>72 Customer service occupations</v>
      </c>
      <c r="X140" s="27">
        <f t="shared" si="303"/>
        <v>8.5626409514268587E-2</v>
      </c>
      <c r="Y140" s="27">
        <f t="shared" si="303"/>
        <v>3.8011941329439636E-2</v>
      </c>
      <c r="Z140" s="27">
        <f t="shared" si="303"/>
        <v>0.38464088242604288</v>
      </c>
      <c r="AA140" s="27">
        <f t="shared" si="303"/>
        <v>0.37712220558044263</v>
      </c>
      <c r="AB140" s="27">
        <f t="shared" si="304"/>
        <v>0.76176308800648551</v>
      </c>
      <c r="AH140" t="str">
        <f t="shared" si="319"/>
        <v>72 Customer service occupations</v>
      </c>
      <c r="AI140" s="27">
        <f t="shared" si="305"/>
        <v>3.3372473067239394E-2</v>
      </c>
      <c r="AJ140" s="27">
        <f t="shared" si="305"/>
        <v>9.1552256832614365E-3</v>
      </c>
      <c r="AK140" s="27">
        <f t="shared" si="305"/>
        <v>0.12822007332237653</v>
      </c>
      <c r="AL140" s="27">
        <f t="shared" si="305"/>
        <v>0.12529237322565295</v>
      </c>
      <c r="AM140" s="27">
        <f t="shared" si="306"/>
        <v>0.25351244654802951</v>
      </c>
      <c r="AS140" t="str">
        <f t="shared" si="320"/>
        <v>72 Customer service occupations</v>
      </c>
      <c r="AT140" s="27">
        <f t="shared" si="307"/>
        <v>3.8266122648408563E-2</v>
      </c>
      <c r="AU140" s="27">
        <f t="shared" si="307"/>
        <v>7.4626862105204306E-3</v>
      </c>
      <c r="AV140" s="27">
        <f t="shared" si="307"/>
        <v>0.1529605188054467</v>
      </c>
      <c r="AW140" s="27">
        <f t="shared" si="307"/>
        <v>0.11232572473571328</v>
      </c>
      <c r="AX140" s="27">
        <f t="shared" si="308"/>
        <v>0.26528624354115998</v>
      </c>
      <c r="BD140" t="str">
        <f t="shared" si="321"/>
        <v>72 Customer service occupations</v>
      </c>
      <c r="BE140" s="27">
        <f t="shared" si="309"/>
        <v>6.3685826606092455E-2</v>
      </c>
      <c r="BF140" s="27">
        <f t="shared" si="309"/>
        <v>0.21036727055531279</v>
      </c>
      <c r="BG140" s="27">
        <f t="shared" si="309"/>
        <v>0.36042866281649188</v>
      </c>
      <c r="BH140" s="27">
        <f t="shared" si="309"/>
        <v>0.38554450582648503</v>
      </c>
      <c r="BI140" s="27">
        <f t="shared" si="310"/>
        <v>0.74597316864297691</v>
      </c>
      <c r="BO140" t="str">
        <f t="shared" si="322"/>
        <v>72 Customer service occupations</v>
      </c>
      <c r="BP140" s="27">
        <f t="shared" si="311"/>
        <v>4.5194344282995846E-2</v>
      </c>
      <c r="BQ140" s="27">
        <f t="shared" si="311"/>
        <v>0.18679859866467319</v>
      </c>
      <c r="BR140" s="27">
        <f t="shared" si="311"/>
        <v>0.13668154105516805</v>
      </c>
      <c r="BS140" s="27">
        <f t="shared" si="311"/>
        <v>-0.10933873937724536</v>
      </c>
      <c r="BT140" s="27">
        <f t="shared" si="312"/>
        <v>2.734280167792269E-2</v>
      </c>
      <c r="BZ140" t="str">
        <f t="shared" si="323"/>
        <v>72 Customer service occupations</v>
      </c>
      <c r="CA140" s="68">
        <f t="shared" si="313"/>
        <v>-2.5252356638352569E-2</v>
      </c>
      <c r="CB140" s="68">
        <f t="shared" si="313"/>
        <v>3.637689767651664E-3</v>
      </c>
      <c r="CC140" s="68">
        <f t="shared" si="313"/>
        <v>0.1129764679126628</v>
      </c>
      <c r="CD140" s="68">
        <f t="shared" si="313"/>
        <v>-4.8333414609688097E-3</v>
      </c>
      <c r="CE140" s="68">
        <f t="shared" si="314"/>
        <v>0.10814312645169399</v>
      </c>
      <c r="CK140" t="str">
        <f t="shared" si="324"/>
        <v>72 Customer service occupations</v>
      </c>
      <c r="CL140" s="68">
        <f t="shared" si="315"/>
        <v>6.3446414440235827E-2</v>
      </c>
      <c r="CM140" s="68">
        <f t="shared" si="315"/>
        <v>-3.8096370596446771E-2</v>
      </c>
      <c r="CN140" s="68">
        <f t="shared" si="315"/>
        <v>6.9787816873470687E-2</v>
      </c>
      <c r="CO140" s="68">
        <f t="shared" si="315"/>
        <v>-2.6127778640230859E-2</v>
      </c>
      <c r="CP140" s="68">
        <f t="shared" si="316"/>
        <v>4.3660038233239828E-2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1.67937134194392E-3</v>
      </c>
      <c r="C141" s="27">
        <f t="shared" si="299"/>
        <v>-6.4704299850970107E-3</v>
      </c>
      <c r="D141" s="27">
        <f t="shared" si="299"/>
        <v>1.7218740835883616E-2</v>
      </c>
      <c r="E141" s="27">
        <f t="shared" si="299"/>
        <v>3.442503637903991E-2</v>
      </c>
      <c r="F141" s="27">
        <f t="shared" si="300"/>
        <v>5.1643777214923525E-2</v>
      </c>
      <c r="L141" t="str">
        <f t="shared" si="317"/>
        <v>81 Process, plant and machine operatives</v>
      </c>
      <c r="M141" s="27">
        <f t="shared" si="301"/>
        <v>3.9770849555789106E-2</v>
      </c>
      <c r="N141" s="27">
        <f t="shared" si="301"/>
        <v>-4.014667050502066E-2</v>
      </c>
      <c r="O141" s="27">
        <f t="shared" si="301"/>
        <v>0.15032195339356122</v>
      </c>
      <c r="P141" s="27">
        <f t="shared" si="301"/>
        <v>0.20350056318062693</v>
      </c>
      <c r="Q141" s="27">
        <f t="shared" si="302"/>
        <v>0.35382251657418817</v>
      </c>
      <c r="W141" t="str">
        <f t="shared" si="318"/>
        <v>81 Process, plant and machine operatives</v>
      </c>
      <c r="X141" s="27">
        <f t="shared" si="303"/>
        <v>1.2839056518043346E-2</v>
      </c>
      <c r="Y141" s="27">
        <f t="shared" si="303"/>
        <v>-4.5047423663647668E-2</v>
      </c>
      <c r="Z141" s="27">
        <f t="shared" si="303"/>
        <v>0.25322376167636368</v>
      </c>
      <c r="AA141" s="27">
        <f t="shared" si="303"/>
        <v>0.36285482140794423</v>
      </c>
      <c r="AB141" s="27">
        <f t="shared" si="304"/>
        <v>0.61607858308430785</v>
      </c>
      <c r="AH141" t="str">
        <f t="shared" si="319"/>
        <v>81 Process, plant and machine operatives</v>
      </c>
      <c r="AI141" s="27">
        <f t="shared" si="305"/>
        <v>9.3798511679368257E-3</v>
      </c>
      <c r="AJ141" s="27">
        <f t="shared" si="305"/>
        <v>-1.4949903097146888E-2</v>
      </c>
      <c r="AK141" s="27">
        <f t="shared" si="305"/>
        <v>0.10465865905045893</v>
      </c>
      <c r="AL141" s="27">
        <f t="shared" si="305"/>
        <v>0.11245290590519774</v>
      </c>
      <c r="AM141" s="27">
        <f t="shared" si="306"/>
        <v>0.21711156495565667</v>
      </c>
      <c r="AS141" t="str">
        <f t="shared" si="320"/>
        <v>81 Process, plant and machine operatives</v>
      </c>
      <c r="AT141" s="27">
        <f t="shared" si="307"/>
        <v>1.2234513569442385E-2</v>
      </c>
      <c r="AU141" s="27">
        <f t="shared" si="307"/>
        <v>-2.6886102306581006E-2</v>
      </c>
      <c r="AV141" s="27">
        <f t="shared" si="307"/>
        <v>0.20263024573226207</v>
      </c>
      <c r="AW141" s="27">
        <f t="shared" si="307"/>
        <v>0.19043920830674266</v>
      </c>
      <c r="AX141" s="27">
        <f t="shared" si="308"/>
        <v>0.39306945403900473</v>
      </c>
      <c r="BD141" t="str">
        <f t="shared" si="321"/>
        <v>81 Process, plant and machine operatives</v>
      </c>
      <c r="BE141" s="27">
        <f t="shared" si="309"/>
        <v>0.21131658560361277</v>
      </c>
      <c r="BF141" s="27">
        <f t="shared" si="309"/>
        <v>2.9063183237217682E-2</v>
      </c>
      <c r="BG141" s="27">
        <f t="shared" si="309"/>
        <v>0.75832099650584928</v>
      </c>
      <c r="BH141" s="27">
        <f t="shared" si="309"/>
        <v>0.58110594237054425</v>
      </c>
      <c r="BI141" s="27">
        <f t="shared" si="310"/>
        <v>1.3394269388763935</v>
      </c>
      <c r="BO141" t="str">
        <f t="shared" si="322"/>
        <v>81 Process, plant and machine operatives</v>
      </c>
      <c r="BP141" s="27">
        <f t="shared" si="311"/>
        <v>-1.6807780081506962E-2</v>
      </c>
      <c r="BQ141" s="27">
        <f t="shared" si="311"/>
        <v>5.0077386424736581E-2</v>
      </c>
      <c r="BR141" s="27">
        <f t="shared" si="311"/>
        <v>0.57138995881764831</v>
      </c>
      <c r="BS141" s="27">
        <f t="shared" si="311"/>
        <v>-0.4536976343725696</v>
      </c>
      <c r="BT141" s="27">
        <f t="shared" si="312"/>
        <v>0.11769232444507871</v>
      </c>
      <c r="BZ141" t="str">
        <f t="shared" si="323"/>
        <v>81 Process, plant and machine operatives</v>
      </c>
      <c r="CA141" s="68">
        <f t="shared" si="313"/>
        <v>-0.33266360097504855</v>
      </c>
      <c r="CB141" s="68">
        <f t="shared" si="313"/>
        <v>-0.40946889338171299</v>
      </c>
      <c r="CC141" s="68">
        <f t="shared" si="313"/>
        <v>0.32644965243195445</v>
      </c>
      <c r="CD141" s="68">
        <f t="shared" si="313"/>
        <v>-1.4642261983403881</v>
      </c>
      <c r="CE141" s="68">
        <f t="shared" si="314"/>
        <v>-1.1377765459084337</v>
      </c>
      <c r="CK141" t="str">
        <f t="shared" si="324"/>
        <v>81 Process, plant and machine operatives</v>
      </c>
      <c r="CL141" s="68">
        <f t="shared" si="315"/>
        <v>-0.23601802321942178</v>
      </c>
      <c r="CM141" s="68">
        <f t="shared" si="315"/>
        <v>-0.33829941688493537</v>
      </c>
      <c r="CN141" s="68">
        <f t="shared" si="315"/>
        <v>-0.50531880325882017</v>
      </c>
      <c r="CO141" s="68">
        <f t="shared" si="315"/>
        <v>-0.40647493738934132</v>
      </c>
      <c r="CP141" s="68">
        <f t="shared" si="316"/>
        <v>-0.91179374064816154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-3.0854414204952232E-4</v>
      </c>
      <c r="C142" s="27">
        <f t="shared" si="299"/>
        <v>-2.6614071969902134E-3</v>
      </c>
      <c r="D142" s="27">
        <f t="shared" si="299"/>
        <v>1.3240132075889501E-2</v>
      </c>
      <c r="E142" s="27">
        <f t="shared" si="299"/>
        <v>1.5954039683560569E-2</v>
      </c>
      <c r="F142" s="27">
        <f t="shared" si="300"/>
        <v>2.919417175945007E-2</v>
      </c>
      <c r="L142" t="str">
        <f t="shared" si="317"/>
        <v>82 Transport and mobile machine drivers and operatives</v>
      </c>
      <c r="M142" s="27">
        <f t="shared" si="301"/>
        <v>2.0498063380909509E-2</v>
      </c>
      <c r="N142" s="27">
        <f t="shared" si="301"/>
        <v>-2.2524741223718156E-2</v>
      </c>
      <c r="O142" s="27">
        <f t="shared" si="301"/>
        <v>6.7599431931111773E-2</v>
      </c>
      <c r="P142" s="27">
        <f t="shared" si="301"/>
        <v>8.5657661894227466E-2</v>
      </c>
      <c r="Q142" s="27">
        <f t="shared" si="302"/>
        <v>0.15325709382533925</v>
      </c>
      <c r="W142" t="str">
        <f t="shared" si="318"/>
        <v>82 Transport and mobile machine drivers and operatives</v>
      </c>
      <c r="X142" s="27">
        <f t="shared" si="303"/>
        <v>4.1105058818765916E-2</v>
      </c>
      <c r="Y142" s="27">
        <f t="shared" si="303"/>
        <v>1.6122751616192699E-3</v>
      </c>
      <c r="Z142" s="27">
        <f t="shared" si="303"/>
        <v>0.12629260585739299</v>
      </c>
      <c r="AA142" s="27">
        <f t="shared" si="303"/>
        <v>0.22830540851506487</v>
      </c>
      <c r="AB142" s="27">
        <f t="shared" si="304"/>
        <v>0.35459801437245786</v>
      </c>
      <c r="AH142" t="str">
        <f t="shared" si="319"/>
        <v>82 Transport and mobile machine drivers and operatives</v>
      </c>
      <c r="AI142" s="27">
        <f t="shared" si="305"/>
        <v>1.7620616481233919E-2</v>
      </c>
      <c r="AJ142" s="27">
        <f t="shared" si="305"/>
        <v>-2.7062818099033714E-3</v>
      </c>
      <c r="AK142" s="27">
        <f t="shared" si="305"/>
        <v>5.7033902905974709E-2</v>
      </c>
      <c r="AL142" s="27">
        <f t="shared" si="305"/>
        <v>7.5079378095913918E-2</v>
      </c>
      <c r="AM142" s="27">
        <f t="shared" si="306"/>
        <v>0.13211328100188863</v>
      </c>
      <c r="AS142" t="str">
        <f t="shared" si="320"/>
        <v>82 Transport and mobile machine drivers and operatives</v>
      </c>
      <c r="AT142" s="27">
        <f t="shared" si="307"/>
        <v>1.1801674782496441E-2</v>
      </c>
      <c r="AU142" s="27">
        <f t="shared" si="307"/>
        <v>-5.4619982041034243E-3</v>
      </c>
      <c r="AV142" s="27">
        <f t="shared" si="307"/>
        <v>0.10539285221391065</v>
      </c>
      <c r="AW142" s="27">
        <f t="shared" si="307"/>
        <v>0.13567164151870836</v>
      </c>
      <c r="AX142" s="27">
        <f t="shared" si="308"/>
        <v>0.24106449373261901</v>
      </c>
      <c r="BD142" t="str">
        <f t="shared" si="321"/>
        <v>82 Transport and mobile machine drivers and operatives</v>
      </c>
      <c r="BE142" s="27">
        <f t="shared" si="309"/>
        <v>0.16457995089543687</v>
      </c>
      <c r="BF142" s="27">
        <f t="shared" si="309"/>
        <v>1.5079254235942141E-2</v>
      </c>
      <c r="BG142" s="27">
        <f t="shared" si="309"/>
        <v>9.356363126109013E-2</v>
      </c>
      <c r="BH142" s="27">
        <f t="shared" si="309"/>
        <v>0.33687955990621576</v>
      </c>
      <c r="BI142" s="27">
        <f t="shared" si="310"/>
        <v>0.43044319116730589</v>
      </c>
      <c r="BO142" t="str">
        <f t="shared" si="322"/>
        <v>82 Transport and mobile machine drivers and operatives</v>
      </c>
      <c r="BP142" s="27">
        <f t="shared" si="311"/>
        <v>-3.0891078047760256E-2</v>
      </c>
      <c r="BQ142" s="27">
        <f t="shared" si="311"/>
        <v>-2.3031722615427963E-2</v>
      </c>
      <c r="BR142" s="27">
        <f t="shared" si="311"/>
        <v>2.2749283221168426E-2</v>
      </c>
      <c r="BS142" s="27">
        <f t="shared" si="311"/>
        <v>-0.17178458268710672</v>
      </c>
      <c r="BT142" s="27">
        <f t="shared" si="312"/>
        <v>-0.1490352994659383</v>
      </c>
      <c r="BZ142" t="str">
        <f t="shared" si="323"/>
        <v>82 Transport and mobile machine drivers and operatives</v>
      </c>
      <c r="CA142" s="68">
        <f t="shared" si="313"/>
        <v>-0.62375580529459196</v>
      </c>
      <c r="CB142" s="68">
        <f t="shared" si="313"/>
        <v>-0.21622021699271876</v>
      </c>
      <c r="CC142" s="68">
        <f t="shared" si="313"/>
        <v>-2.3748407639748503E-2</v>
      </c>
      <c r="CD142" s="68">
        <f t="shared" si="313"/>
        <v>-0.5628121005381248</v>
      </c>
      <c r="CE142" s="68">
        <f t="shared" si="314"/>
        <v>-0.58656050817787331</v>
      </c>
      <c r="CK142" t="str">
        <f t="shared" si="324"/>
        <v>82 Transport and mobile machine drivers and operatives</v>
      </c>
      <c r="CL142" s="68">
        <f t="shared" si="315"/>
        <v>0.1316714726603101</v>
      </c>
      <c r="CM142" s="68">
        <f t="shared" si="315"/>
        <v>-0.24968555651609492</v>
      </c>
      <c r="CN142" s="68">
        <f t="shared" si="315"/>
        <v>-8.4378386369023062E-2</v>
      </c>
      <c r="CO142" s="68">
        <f t="shared" si="315"/>
        <v>-0.54272757416170037</v>
      </c>
      <c r="CP142" s="68">
        <f t="shared" si="316"/>
        <v>-0.62710596053072343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2.3701552133624867E-5</v>
      </c>
      <c r="C143" s="27">
        <f t="shared" si="299"/>
        <v>-4.7374339240928139E-5</v>
      </c>
      <c r="D143" s="27">
        <f t="shared" si="299"/>
        <v>8.0060672055193793E-5</v>
      </c>
      <c r="E143" s="27">
        <f t="shared" si="299"/>
        <v>1.9383673714799468E-4</v>
      </c>
      <c r="F143" s="27">
        <f t="shared" si="300"/>
        <v>2.7389740920318847E-4</v>
      </c>
      <c r="L143" t="str">
        <f t="shared" si="317"/>
        <v>91 Elementary trades and related occupations</v>
      </c>
      <c r="M143" s="27">
        <f t="shared" si="301"/>
        <v>7.2109096034625453E-4</v>
      </c>
      <c r="N143" s="27">
        <f t="shared" si="301"/>
        <v>-2.1697849076198407E-2</v>
      </c>
      <c r="O143" s="27">
        <f t="shared" si="301"/>
        <v>1.9876517714210055E-2</v>
      </c>
      <c r="P143" s="27">
        <f t="shared" si="301"/>
        <v>3.890839252312743E-2</v>
      </c>
      <c r="Q143" s="27">
        <f t="shared" si="302"/>
        <v>5.8784910237337486E-2</v>
      </c>
      <c r="W143" t="str">
        <f t="shared" si="318"/>
        <v>91 Elementary trades and related occupations</v>
      </c>
      <c r="X143" s="27">
        <f t="shared" si="303"/>
        <v>-9.118640064464667E-4</v>
      </c>
      <c r="Y143" s="27">
        <f t="shared" si="303"/>
        <v>-3.2852968202335853E-2</v>
      </c>
      <c r="Z143" s="27">
        <f t="shared" si="303"/>
        <v>7.5891156824873796E-3</v>
      </c>
      <c r="AA143" s="27">
        <f t="shared" si="303"/>
        <v>4.69110582787228E-2</v>
      </c>
      <c r="AB143" s="27">
        <f t="shared" si="304"/>
        <v>5.450017396121018E-2</v>
      </c>
      <c r="AH143" t="str">
        <f t="shared" si="319"/>
        <v>91 Elementary trades and related occupations</v>
      </c>
      <c r="AI143" s="27">
        <f t="shared" si="305"/>
        <v>1.4795502762275092E-3</v>
      </c>
      <c r="AJ143" s="27">
        <f t="shared" si="305"/>
        <v>-2.5271932414252241E-2</v>
      </c>
      <c r="AK143" s="27">
        <f t="shared" si="305"/>
        <v>4.8536227279756539E-3</v>
      </c>
      <c r="AL143" s="27">
        <f t="shared" si="305"/>
        <v>4.0110982557359037E-2</v>
      </c>
      <c r="AM143" s="27">
        <f t="shared" si="306"/>
        <v>4.4964605285334691E-2</v>
      </c>
      <c r="AS143" t="str">
        <f t="shared" si="320"/>
        <v>91 Elementary trades and related occupations</v>
      </c>
      <c r="AT143" s="27">
        <f t="shared" si="307"/>
        <v>-9.9778079709826606E-3</v>
      </c>
      <c r="AU143" s="27">
        <f t="shared" si="307"/>
        <v>-5.0402860781524617E-3</v>
      </c>
      <c r="AV143" s="27">
        <f t="shared" si="307"/>
        <v>4.2716730372392431E-3</v>
      </c>
      <c r="AW143" s="27">
        <f t="shared" si="307"/>
        <v>3.5637249798497223E-2</v>
      </c>
      <c r="AX143" s="27">
        <f t="shared" si="308"/>
        <v>3.9908922835736466E-2</v>
      </c>
      <c r="BD143" t="str">
        <f t="shared" si="321"/>
        <v>91 Elementary trades and related occupations</v>
      </c>
      <c r="BE143" s="27">
        <f t="shared" si="309"/>
        <v>-9.7150320635681853E-2</v>
      </c>
      <c r="BF143" s="27">
        <f t="shared" si="309"/>
        <v>2.183183745820283E-2</v>
      </c>
      <c r="BG143" s="27">
        <f t="shared" si="309"/>
        <v>-0.13648073488667467</v>
      </c>
      <c r="BH143" s="27">
        <f t="shared" si="309"/>
        <v>0.13569269868170819</v>
      </c>
      <c r="BI143" s="27">
        <f t="shared" si="310"/>
        <v>-7.8803620496648019E-4</v>
      </c>
      <c r="BO143" t="str">
        <f t="shared" si="322"/>
        <v>91 Elementary trades and related occupations</v>
      </c>
      <c r="BP143" s="27">
        <f t="shared" si="311"/>
        <v>-0.23917729611083782</v>
      </c>
      <c r="BQ143" s="27">
        <f t="shared" si="311"/>
        <v>3.3021569463892897E-2</v>
      </c>
      <c r="BR143" s="27">
        <f t="shared" si="311"/>
        <v>-0.34902581178307912</v>
      </c>
      <c r="BS143" s="27">
        <f t="shared" si="311"/>
        <v>-0.14704039600541563</v>
      </c>
      <c r="BT143" s="27">
        <f t="shared" si="312"/>
        <v>-0.49606620778849475</v>
      </c>
      <c r="BZ143" t="str">
        <f t="shared" si="323"/>
        <v>91 Elementary trades and related occupations</v>
      </c>
      <c r="CA143" s="68">
        <f t="shared" si="313"/>
        <v>-0.30503921200169182</v>
      </c>
      <c r="CB143" s="68">
        <f t="shared" si="313"/>
        <v>-0.21478443714810735</v>
      </c>
      <c r="CC143" s="68">
        <f t="shared" si="313"/>
        <v>-0.35348583446154058</v>
      </c>
      <c r="CD143" s="68">
        <f t="shared" si="313"/>
        <v>-0.32551164971617608</v>
      </c>
      <c r="CE143" s="68">
        <f t="shared" si="314"/>
        <v>-0.67899748417771666</v>
      </c>
      <c r="CK143" t="str">
        <f t="shared" si="324"/>
        <v>91 Elementary trades and related occupations</v>
      </c>
      <c r="CL143" s="68">
        <f t="shared" si="315"/>
        <v>-0.15723871289394986</v>
      </c>
      <c r="CM143" s="68">
        <f t="shared" si="315"/>
        <v>-0.19695500013562439</v>
      </c>
      <c r="CN143" s="68">
        <f t="shared" si="315"/>
        <v>-0.24743671607627021</v>
      </c>
      <c r="CO143" s="68">
        <f t="shared" si="315"/>
        <v>-0.23951854047437438</v>
      </c>
      <c r="CP143" s="68">
        <f t="shared" si="316"/>
        <v>-0.48695525655064459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5.1884225130950021E-3</v>
      </c>
      <c r="C144" s="27">
        <f t="shared" si="299"/>
        <v>-3.6764656943438119E-3</v>
      </c>
      <c r="D144" s="27">
        <f t="shared" si="299"/>
        <v>1.277805106169708E-2</v>
      </c>
      <c r="E144" s="27">
        <f t="shared" si="299"/>
        <v>1.6926174610307723E-2</v>
      </c>
      <c r="F144" s="27">
        <f t="shared" si="300"/>
        <v>2.9704225672004803E-2</v>
      </c>
      <c r="L144" t="str">
        <f t="shared" ref="L144" si="325">A144</f>
        <v>92 Elementary administration and service occupations</v>
      </c>
      <c r="M144" s="27">
        <f t="shared" si="301"/>
        <v>8.8120503538885231E-2</v>
      </c>
      <c r="N144" s="27">
        <f t="shared" si="301"/>
        <v>-8.1991473579149488E-2</v>
      </c>
      <c r="O144" s="27">
        <f t="shared" si="301"/>
        <v>0.26592957992664534</v>
      </c>
      <c r="P144" s="27">
        <f t="shared" si="301"/>
        <v>0.32254356992056177</v>
      </c>
      <c r="Q144" s="27">
        <f t="shared" si="302"/>
        <v>0.58847314984720711</v>
      </c>
      <c r="W144" t="str">
        <f t="shared" ref="W144" si="326">A144</f>
        <v>92 Elementary administration and service occupations</v>
      </c>
      <c r="X144" s="27">
        <f t="shared" si="303"/>
        <v>0.23422860793466427</v>
      </c>
      <c r="Y144" s="27">
        <f t="shared" si="303"/>
        <v>-0.13046757360500139</v>
      </c>
      <c r="Z144" s="27">
        <f t="shared" si="303"/>
        <v>0.46341010597982524</v>
      </c>
      <c r="AA144" s="27">
        <f t="shared" si="303"/>
        <v>0.50905858803538306</v>
      </c>
      <c r="AB144" s="27">
        <f t="shared" si="304"/>
        <v>0.9724686940152083</v>
      </c>
      <c r="AH144" t="str">
        <f t="shared" ref="AH144" si="327">L144</f>
        <v>92 Elementary administration and service occupations</v>
      </c>
      <c r="AI144" s="27">
        <f t="shared" si="305"/>
        <v>0.13135963855135591</v>
      </c>
      <c r="AJ144" s="27">
        <f t="shared" si="305"/>
        <v>-5.4975604300135261E-2</v>
      </c>
      <c r="AK144" s="27">
        <f t="shared" si="305"/>
        <v>0.2291832837531852</v>
      </c>
      <c r="AL144" s="27">
        <f t="shared" si="305"/>
        <v>0.31555330962461459</v>
      </c>
      <c r="AM144" s="27">
        <f t="shared" si="306"/>
        <v>0.54473659337779978</v>
      </c>
      <c r="AS144" t="str">
        <f t="shared" ref="AS144" si="328">W144</f>
        <v>92 Elementary administration and service occupations</v>
      </c>
      <c r="AT144" s="27">
        <f t="shared" si="307"/>
        <v>5.4580422251777061E-2</v>
      </c>
      <c r="AU144" s="27">
        <f t="shared" si="307"/>
        <v>-4.077009017950306E-2</v>
      </c>
      <c r="AV144" s="27">
        <f t="shared" si="307"/>
        <v>0.16774462361941034</v>
      </c>
      <c r="AW144" s="27">
        <f t="shared" si="307"/>
        <v>0.21153318994406056</v>
      </c>
      <c r="AX144" s="27">
        <f t="shared" si="308"/>
        <v>0.3792778135634709</v>
      </c>
      <c r="BD144" t="str">
        <f t="shared" ref="BD144" si="329">AH144</f>
        <v>92 Elementary administration and service occupations</v>
      </c>
      <c r="BE144" s="27">
        <f t="shared" si="309"/>
        <v>-7.862118793710593E-2</v>
      </c>
      <c r="BF144" s="27">
        <f t="shared" si="309"/>
        <v>-3.052945988620781E-2</v>
      </c>
      <c r="BG144" s="27">
        <f t="shared" si="309"/>
        <v>-3.5127956929828841E-2</v>
      </c>
      <c r="BH144" s="27">
        <f t="shared" si="309"/>
        <v>0.3202220559701292</v>
      </c>
      <c r="BI144" s="27">
        <f t="shared" si="310"/>
        <v>0.28509409904030036</v>
      </c>
      <c r="BO144" t="str">
        <f t="shared" ref="BO144" si="330">AS144</f>
        <v>92 Elementary administration and service occupations</v>
      </c>
      <c r="BP144" s="27">
        <f t="shared" si="311"/>
        <v>0.16969568001255286</v>
      </c>
      <c r="BQ144" s="27">
        <f t="shared" si="311"/>
        <v>8.2738147452180222E-2</v>
      </c>
      <c r="BR144" s="27">
        <f t="shared" si="311"/>
        <v>-0.56706915494764765</v>
      </c>
      <c r="BS144" s="27">
        <f t="shared" si="311"/>
        <v>-1.1014878142244049</v>
      </c>
      <c r="BT144" s="27">
        <f t="shared" si="312"/>
        <v>-1.6685569691720525</v>
      </c>
      <c r="BZ144" t="str">
        <f t="shared" ref="BZ144" si="331">BD144</f>
        <v>92 Elementary administration and service occupations</v>
      </c>
      <c r="CA144" s="68">
        <f t="shared" si="313"/>
        <v>8.3003463567263402E-2</v>
      </c>
      <c r="CB144" s="68">
        <f t="shared" si="313"/>
        <v>-0.91845318022476352</v>
      </c>
      <c r="CC144" s="68">
        <f t="shared" si="313"/>
        <v>-0.11444985368938898</v>
      </c>
      <c r="CD144" s="68">
        <f t="shared" si="313"/>
        <v>-1.7834832990815332</v>
      </c>
      <c r="CE144" s="68">
        <f t="shared" si="314"/>
        <v>-1.8979331527709222</v>
      </c>
      <c r="CK144" t="str">
        <f t="shared" ref="CK144" si="332">BO144</f>
        <v>92 Elementary administration and service occupations</v>
      </c>
      <c r="CL144" s="68">
        <f t="shared" si="315"/>
        <v>-0.50023591693077352</v>
      </c>
      <c r="CM144" s="68">
        <f t="shared" si="315"/>
        <v>-0.93500857536758453</v>
      </c>
      <c r="CN144" s="68">
        <f t="shared" si="315"/>
        <v>-0.72169368130081346</v>
      </c>
      <c r="CO144" s="68">
        <f t="shared" si="315"/>
        <v>-0.87730216305583042</v>
      </c>
      <c r="CP144" s="68">
        <f t="shared" si="316"/>
        <v>-1.5989958443566439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0.66011075336293423</v>
      </c>
      <c r="C146" s="29">
        <f>D35-C35</f>
        <v>-0.14269614665218056</v>
      </c>
      <c r="D146" s="29">
        <f>E35-D35</f>
        <v>1.3017454579170873</v>
      </c>
      <c r="E146" s="29">
        <f>F35-E35</f>
        <v>1.7462891095845796</v>
      </c>
      <c r="F146" s="29">
        <f t="shared" ref="F146" si="334">F35-D35</f>
        <v>3.0480345675016669</v>
      </c>
      <c r="L146" s="24" t="str">
        <f t="shared" ref="L146" si="335">L35</f>
        <v>All occupations</v>
      </c>
      <c r="M146" s="29">
        <f>N35-M35</f>
        <v>5.2854271553687298</v>
      </c>
      <c r="N146" s="29">
        <f t="shared" ref="N146" si="336">O35-N35</f>
        <v>-0.95256837191553956</v>
      </c>
      <c r="O146" s="29">
        <f>P35-O35</f>
        <v>9.0425236798983519</v>
      </c>
      <c r="P146" s="29">
        <f>Q35-P35</f>
        <v>12.052684190332336</v>
      </c>
      <c r="Q146" s="29">
        <f>Q35-O35</f>
        <v>21.095207870230688</v>
      </c>
      <c r="W146" s="24" t="str">
        <f t="shared" ref="W146" si="337">W35</f>
        <v>All occupations</v>
      </c>
      <c r="X146" s="29">
        <f>Y35-X35</f>
        <v>5.6476885181275378</v>
      </c>
      <c r="Y146" s="29">
        <f t="shared" ref="Y146" si="338">Z35-Y35</f>
        <v>1.4424009388133427</v>
      </c>
      <c r="Z146" s="29">
        <f>AA35-Z35</f>
        <v>5.9840232928548076</v>
      </c>
      <c r="AA146" s="29">
        <f>AB35-AA35</f>
        <v>9.618286294602008</v>
      </c>
      <c r="AB146" s="29">
        <f>AB35-Z35</f>
        <v>15.602309587456816</v>
      </c>
      <c r="AH146" s="24" t="str">
        <f t="shared" ref="AH146" si="339">AH35</f>
        <v>All occupations</v>
      </c>
      <c r="AI146" s="29">
        <f>AJ35-AI35</f>
        <v>-0.10691185535231895</v>
      </c>
      <c r="AJ146" s="29">
        <f t="shared" ref="AJ146" si="340">AK35-AJ35</f>
        <v>-0.26312842191563846</v>
      </c>
      <c r="AK146" s="29">
        <f>AL35-AK35</f>
        <v>0.7251429493452175</v>
      </c>
      <c r="AL146" s="29">
        <f>AM35-AL35</f>
        <v>1.5353182224125579</v>
      </c>
      <c r="AM146" s="29">
        <f>AM35-AK35</f>
        <v>2.2604611717577754</v>
      </c>
      <c r="AS146" s="24" t="str">
        <f t="shared" ref="AS146" si="341">AS35</f>
        <v>All occupations</v>
      </c>
      <c r="AT146" s="29">
        <f>AU35-AT35</f>
        <v>1.2236872100597651</v>
      </c>
      <c r="AU146" s="29">
        <f t="shared" ref="AU146" si="342">AV35-AU35</f>
        <v>0.2191380441089148</v>
      </c>
      <c r="AV146" s="29">
        <f>AW35-AV35</f>
        <v>1.5686719442833272</v>
      </c>
      <c r="AW146" s="29">
        <f>AX35-AW35</f>
        <v>2.6127308448858528</v>
      </c>
      <c r="AX146" s="29">
        <f>AX35-AV35</f>
        <v>4.1814027891691801</v>
      </c>
      <c r="BD146" s="24" t="str">
        <f t="shared" ref="BD146" si="343">BD35</f>
        <v>All occupations</v>
      </c>
      <c r="BE146" s="29">
        <f>BF35-BE35</f>
        <v>3.4967427851058517</v>
      </c>
      <c r="BF146" s="29">
        <f t="shared" ref="BF146" si="344">BG35-BF35</f>
        <v>5.241031489662717</v>
      </c>
      <c r="BG146" s="29">
        <f>BH35-BG35</f>
        <v>-1.9932248408779714</v>
      </c>
      <c r="BH146" s="29">
        <f>BI35-BH35</f>
        <v>4.8115992078729874</v>
      </c>
      <c r="BI146" s="29">
        <f>BI35-BG35</f>
        <v>2.8183743669950161</v>
      </c>
      <c r="BO146" s="24" t="str">
        <f t="shared" ref="BO146" si="345">BO35</f>
        <v>All occupations</v>
      </c>
      <c r="BP146" s="29">
        <f>BQ35-BP35</f>
        <v>-1.2738597684122439</v>
      </c>
      <c r="BQ146" s="29">
        <f t="shared" ref="BQ146" si="346">BR35-BQ35</f>
        <v>4.6610046911057026</v>
      </c>
      <c r="BR146" s="29">
        <f>BS35-BR35</f>
        <v>-8.216887406663453</v>
      </c>
      <c r="BS146" s="29">
        <f>BT35-BS35</f>
        <v>-10.635091869502105</v>
      </c>
      <c r="BT146" s="29">
        <f>BT35-BR35</f>
        <v>-18.851979276165558</v>
      </c>
      <c r="BZ146" s="24" t="str">
        <f t="shared" ref="BZ146" si="347">BZ35</f>
        <v>All occupations</v>
      </c>
      <c r="CA146" s="70">
        <f>CB35-CA35</f>
        <v>-2.882241190746484</v>
      </c>
      <c r="CB146" s="70">
        <f t="shared" ref="CB146" si="348">CC35-CB35</f>
        <v>-3.4025128044817734</v>
      </c>
      <c r="CC146" s="70">
        <f>CD35-CC35</f>
        <v>-3.7424520634454552</v>
      </c>
      <c r="CD146" s="70">
        <f>CE35-CD35</f>
        <v>-11.072884348128724</v>
      </c>
      <c r="CE146" s="70">
        <f>CE35-CC35</f>
        <v>-14.815336411574179</v>
      </c>
      <c r="CK146" s="24" t="str">
        <f t="shared" ref="CK146" si="349">CK35</f>
        <v>All occupations</v>
      </c>
      <c r="CL146" s="70">
        <f>CM35-CL35</f>
        <v>-0.50464360751353254</v>
      </c>
      <c r="CM146" s="70">
        <f t="shared" ref="CM146" si="350">CN35-CM35</f>
        <v>-3.379669418725836</v>
      </c>
      <c r="CN146" s="70">
        <f>CO35-CN35</f>
        <v>-2.7025430133118338</v>
      </c>
      <c r="CO146" s="70">
        <f>CP35-CO35</f>
        <v>-4.0469316520595173</v>
      </c>
      <c r="CP146" s="70">
        <f>CP35-CN35</f>
        <v>-6.7494746653713511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Humber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0.20685321895977382</v>
      </c>
      <c r="C8" s="69">
        <f>'Basic T2'!O8</f>
        <v>1.986141636180873</v>
      </c>
      <c r="D8" s="69">
        <f>'Basic T2'!Z8</f>
        <v>5.0654959009034055</v>
      </c>
      <c r="E8" s="69">
        <f>'Basic T2'!AK8</f>
        <v>1.1141295592250311</v>
      </c>
      <c r="F8" s="69">
        <f>'Basic T2'!AV8</f>
        <v>1.5546030211309008</v>
      </c>
      <c r="G8" s="69">
        <f>'Basic T2'!BG8</f>
        <v>4.3898187989100537</v>
      </c>
      <c r="H8" s="69">
        <f>'Basic T2'!BR8</f>
        <v>3.0321756524686556</v>
      </c>
      <c r="I8" s="69">
        <f>'Basic T2'!CC8</f>
        <v>2.0011898354492099</v>
      </c>
      <c r="J8" s="69">
        <f>'Basic T2'!CN8</f>
        <v>0.40329097817506182</v>
      </c>
      <c r="K8" s="309">
        <f>SUM(B8:J8)</f>
        <v>19.753698601402963</v>
      </c>
      <c r="L8" s="97"/>
      <c r="M8" s="97">
        <f t="shared" ref="M8:M33" si="0">B8/B$35*100</f>
        <v>5.6696226482089589</v>
      </c>
      <c r="N8" s="97">
        <f t="shared" ref="N8:N33" si="1">C8/C$35*100</f>
        <v>8.0304780917338796</v>
      </c>
      <c r="O8" s="97">
        <f t="shared" ref="O8:O33" si="2">D8/D$35*100</f>
        <v>10.138184526216104</v>
      </c>
      <c r="P8" s="97">
        <f t="shared" ref="P8:P33" si="3">E8/E$35*100</f>
        <v>7.7627584930675635</v>
      </c>
      <c r="Q8" s="97">
        <f t="shared" ref="Q8:Q33" si="4">F8/F$35*100</f>
        <v>10.75067388842181</v>
      </c>
      <c r="R8" s="97">
        <f t="shared" ref="R8:R33" si="5">G8/G$35*100</f>
        <v>6.3788846726303516</v>
      </c>
      <c r="S8" s="97">
        <f t="shared" ref="S8:S33" si="6">H8/H$35*100</f>
        <v>4.9237216529763188</v>
      </c>
      <c r="T8" s="97">
        <f t="shared" ref="T8:T33" si="7">I8/I$35*100</f>
        <v>5.4538099371430127</v>
      </c>
      <c r="U8" s="97">
        <f t="shared" ref="U8:U33" si="8">J8/J$35*100</f>
        <v>3.148908367138076</v>
      </c>
      <c r="V8" s="97">
        <f t="shared" ref="V8:V33" si="9">K8/K$35*100</f>
        <v>6.8813831956395761</v>
      </c>
      <c r="W8" s="97"/>
      <c r="X8" s="97">
        <f t="shared" ref="X8:X32" si="10">IF($K8&gt;0,B8/$K8*100,0)</f>
        <v>1.0471619676584645</v>
      </c>
      <c r="Y8" s="97">
        <f t="shared" ref="Y8:AG23" si="11">IF($K8&gt;0,C8/$K8*100,0)</f>
        <v>10.054530426215026</v>
      </c>
      <c r="Z8" s="97">
        <f t="shared" si="11"/>
        <v>25.643278269638277</v>
      </c>
      <c r="AA8" s="97">
        <f t="shared" si="11"/>
        <v>5.6401060971230095</v>
      </c>
      <c r="AB8" s="97">
        <f t="shared" si="11"/>
        <v>7.8699338918762711</v>
      </c>
      <c r="AC8" s="97">
        <f t="shared" si="11"/>
        <v>22.222768948182072</v>
      </c>
      <c r="AD8" s="97">
        <f t="shared" si="11"/>
        <v>15.349913520768723</v>
      </c>
      <c r="AE8" s="97">
        <f t="shared" si="11"/>
        <v>10.130709574089988</v>
      </c>
      <c r="AF8" s="97">
        <f>IF($K8&gt;0,J8/$K8*100,0)</f>
        <v>2.0415973044481857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9.5603057476768824E-2</v>
      </c>
      <c r="C9" s="69">
        <f>'Basic T2'!O9</f>
        <v>0.7496291822829495</v>
      </c>
      <c r="D9" s="69">
        <f>'Basic T2'!Z9</f>
        <v>1.8070971781725849</v>
      </c>
      <c r="E9" s="69">
        <f>'Basic T2'!AK9</f>
        <v>0.58449187856274765</v>
      </c>
      <c r="F9" s="69">
        <f>'Basic T2'!AV9</f>
        <v>0.58436374419331771</v>
      </c>
      <c r="G9" s="69">
        <f>'Basic T2'!BG9</f>
        <v>1.8795375143509021</v>
      </c>
      <c r="H9" s="69">
        <f>'Basic T2'!BR9</f>
        <v>1.839988435029587</v>
      </c>
      <c r="I9" s="69">
        <f>'Basic T2'!CC9</f>
        <v>1.0768817672118087</v>
      </c>
      <c r="J9" s="69">
        <f>'Basic T2'!CN9</f>
        <v>0.36804104055301617</v>
      </c>
      <c r="K9" s="309">
        <f>SUM(B9:J9)</f>
        <v>8.9856337978336835</v>
      </c>
      <c r="L9" s="97"/>
      <c r="M9" s="97">
        <f t="shared" si="0"/>
        <v>2.6203762389296883</v>
      </c>
      <c r="N9" s="97">
        <f t="shared" si="1"/>
        <v>3.0309423132698443</v>
      </c>
      <c r="O9" s="97">
        <f t="shared" si="2"/>
        <v>3.6167603345312513</v>
      </c>
      <c r="P9" s="97">
        <f t="shared" si="3"/>
        <v>4.0724790549476388</v>
      </c>
      <c r="Q9" s="97">
        <f t="shared" si="4"/>
        <v>4.0410985702764313</v>
      </c>
      <c r="R9" s="97">
        <f t="shared" si="5"/>
        <v>2.7311726499744249</v>
      </c>
      <c r="S9" s="97">
        <f t="shared" si="6"/>
        <v>2.9878186283190069</v>
      </c>
      <c r="T9" s="97">
        <f t="shared" si="7"/>
        <v>2.9348082721145472</v>
      </c>
      <c r="U9" s="97">
        <f t="shared" si="8"/>
        <v>2.8736757695197577</v>
      </c>
      <c r="V9" s="97">
        <f t="shared" si="9"/>
        <v>3.1302284532270899</v>
      </c>
      <c r="W9" s="97"/>
      <c r="X9" s="97">
        <f t="shared" si="10"/>
        <v>1.063954525943595</v>
      </c>
      <c r="Y9" s="97">
        <f t="shared" si="11"/>
        <v>8.3425298554196043</v>
      </c>
      <c r="Z9" s="97">
        <f t="shared" si="11"/>
        <v>20.110959547541899</v>
      </c>
      <c r="AA9" s="97">
        <f t="shared" si="11"/>
        <v>6.5047373586898329</v>
      </c>
      <c r="AB9" s="97">
        <f t="shared" si="11"/>
        <v>6.5033113672426754</v>
      </c>
      <c r="AC9" s="97">
        <f t="shared" si="11"/>
        <v>20.917139031461904</v>
      </c>
      <c r="AD9" s="97">
        <f t="shared" si="11"/>
        <v>20.47700225078373</v>
      </c>
      <c r="AE9" s="97">
        <f t="shared" si="11"/>
        <v>11.98448313653101</v>
      </c>
      <c r="AF9" s="97">
        <f t="shared" si="11"/>
        <v>4.0958829263857375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0.62243618432103565</v>
      </c>
      <c r="C10" s="69">
        <f>'Basic T2'!O10</f>
        <v>2.3462964482173554</v>
      </c>
      <c r="D10" s="69">
        <f>'Basic T2'!Z10</f>
        <v>4.2943755192521964</v>
      </c>
      <c r="E10" s="69">
        <f>'Basic T2'!AK10</f>
        <v>0.49200206358931914</v>
      </c>
      <c r="F10" s="69">
        <f>'Basic T2'!AV10</f>
        <v>1.2944850879318908</v>
      </c>
      <c r="G10" s="69">
        <f>'Basic T2'!BG10</f>
        <v>2.4024253872594059</v>
      </c>
      <c r="H10" s="69">
        <f>'Basic T2'!BR10</f>
        <v>1.4800968460282469</v>
      </c>
      <c r="I10" s="69">
        <f>'Basic T2'!CC10</f>
        <v>0.86019709418686841</v>
      </c>
      <c r="J10" s="69">
        <f>'Basic T2'!CN10</f>
        <v>0.2012006367515074</v>
      </c>
      <c r="K10" s="309">
        <f t="shared" ref="K10:K32" si="12">SUM(B10:J10)</f>
        <v>13.993515267537825</v>
      </c>
      <c r="L10" s="97"/>
      <c r="M10" s="97">
        <f t="shared" si="0"/>
        <v>17.060301528967653</v>
      </c>
      <c r="N10" s="97">
        <f t="shared" si="1"/>
        <v>9.4866760158924546</v>
      </c>
      <c r="O10" s="97">
        <f t="shared" si="2"/>
        <v>8.5948488145611233</v>
      </c>
      <c r="P10" s="97">
        <f t="shared" si="3"/>
        <v>3.4280512226884876</v>
      </c>
      <c r="Q10" s="97">
        <f t="shared" si="4"/>
        <v>8.9518589920513119</v>
      </c>
      <c r="R10" s="97">
        <f t="shared" si="5"/>
        <v>3.4909856606682825</v>
      </c>
      <c r="S10" s="97">
        <f t="shared" si="6"/>
        <v>2.4034177846385734</v>
      </c>
      <c r="T10" s="97">
        <f t="shared" si="7"/>
        <v>2.3442810757255383</v>
      </c>
      <c r="U10" s="97">
        <f t="shared" si="8"/>
        <v>1.5709807628409469</v>
      </c>
      <c r="V10" s="97">
        <f t="shared" si="9"/>
        <v>4.8747701761087674</v>
      </c>
      <c r="W10" s="97"/>
      <c r="X10" s="97">
        <f t="shared" si="10"/>
        <v>4.4480330526023284</v>
      </c>
      <c r="Y10" s="97">
        <f t="shared" si="11"/>
        <v>16.767026750314105</v>
      </c>
      <c r="Z10" s="97">
        <f t="shared" si="11"/>
        <v>30.68832553614526</v>
      </c>
      <c r="AA10" s="97">
        <f t="shared" si="11"/>
        <v>3.5159290155681338</v>
      </c>
      <c r="AB10" s="97">
        <f t="shared" si="11"/>
        <v>9.250606893143134</v>
      </c>
      <c r="AC10" s="97">
        <f t="shared" si="11"/>
        <v>17.168133534198912</v>
      </c>
      <c r="AD10" s="97">
        <f t="shared" si="11"/>
        <v>10.577019553205314</v>
      </c>
      <c r="AE10" s="97">
        <f t="shared" si="11"/>
        <v>6.1471122712271935</v>
      </c>
      <c r="AF10" s="97">
        <f t="shared" si="11"/>
        <v>1.4378133935956243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0.77122930548376556</v>
      </c>
      <c r="C11" s="69">
        <f>'Basic T2'!O11</f>
        <v>2.2068248280784077</v>
      </c>
      <c r="D11" s="69">
        <f>'Basic T2'!Z11</f>
        <v>4.6543234533402176</v>
      </c>
      <c r="E11" s="69">
        <f>'Basic T2'!AK11</f>
        <v>1.4721235313526781</v>
      </c>
      <c r="F11" s="69">
        <f>'Basic T2'!AV11</f>
        <v>0.31699002015648658</v>
      </c>
      <c r="G11" s="69">
        <f>'Basic T2'!BG11</f>
        <v>1.6040929210130195</v>
      </c>
      <c r="H11" s="69">
        <f>'Basic T2'!BR11</f>
        <v>1.0724746421737905</v>
      </c>
      <c r="I11" s="69">
        <f>'Basic T2'!CC11</f>
        <v>0.53517033959476823</v>
      </c>
      <c r="J11" s="69">
        <f>'Basic T2'!CN11</f>
        <v>7.9928561566641798E-2</v>
      </c>
      <c r="K11" s="309">
        <f t="shared" si="12"/>
        <v>12.713157602759777</v>
      </c>
      <c r="L11" s="97"/>
      <c r="M11" s="97">
        <f t="shared" si="0"/>
        <v>21.138559792891336</v>
      </c>
      <c r="N11" s="97">
        <f t="shared" si="1"/>
        <v>8.9227566208496469</v>
      </c>
      <c r="O11" s="97">
        <f t="shared" si="2"/>
        <v>9.3152557889234568</v>
      </c>
      <c r="P11" s="97">
        <f t="shared" si="3"/>
        <v>10.257101026743738</v>
      </c>
      <c r="Q11" s="97">
        <f t="shared" si="4"/>
        <v>2.1921071079017902</v>
      </c>
      <c r="R11" s="97">
        <f t="shared" si="5"/>
        <v>2.3309216658021006</v>
      </c>
      <c r="S11" s="97">
        <f t="shared" si="6"/>
        <v>1.7415107906561853</v>
      </c>
      <c r="T11" s="97">
        <f t="shared" si="7"/>
        <v>1.4584909759403104</v>
      </c>
      <c r="U11" s="97">
        <f t="shared" si="8"/>
        <v>0.62408466817042407</v>
      </c>
      <c r="V11" s="97">
        <f t="shared" si="9"/>
        <v>4.4287457683967739</v>
      </c>
      <c r="W11" s="97"/>
      <c r="X11" s="97">
        <f t="shared" si="10"/>
        <v>6.0663867276871226</v>
      </c>
      <c r="Y11" s="97">
        <f t="shared" si="11"/>
        <v>17.358589400318213</v>
      </c>
      <c r="Z11" s="97">
        <f t="shared" si="11"/>
        <v>36.610286749924782</v>
      </c>
      <c r="AA11" s="97">
        <f t="shared" si="11"/>
        <v>11.579527111605294</v>
      </c>
      <c r="AB11" s="97">
        <f t="shared" si="11"/>
        <v>2.4934011679968027</v>
      </c>
      <c r="AC11" s="97">
        <f t="shared" si="11"/>
        <v>12.617580707603299</v>
      </c>
      <c r="AD11" s="97">
        <f t="shared" si="11"/>
        <v>8.4359423180672071</v>
      </c>
      <c r="AE11" s="97">
        <f t="shared" si="11"/>
        <v>4.2095784251002542</v>
      </c>
      <c r="AF11" s="97">
        <f t="shared" si="11"/>
        <v>0.62870739169701528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1.004433982542476</v>
      </c>
      <c r="C12" s="69">
        <f>'Basic T2'!O12</f>
        <v>6.1338776263438115</v>
      </c>
      <c r="D12" s="69">
        <f>'Basic T2'!Z12</f>
        <v>3.5345353340623884</v>
      </c>
      <c r="E12" s="69">
        <f>'Basic T2'!AK12</f>
        <v>0.22749241916103527</v>
      </c>
      <c r="F12" s="69">
        <f>'Basic T2'!AV12</f>
        <v>0.11162084893685051</v>
      </c>
      <c r="G12" s="69">
        <f>'Basic T2'!BG12</f>
        <v>0.69739200446655136</v>
      </c>
      <c r="H12" s="69">
        <f>'Basic T2'!BR12</f>
        <v>0.51688967434513655</v>
      </c>
      <c r="I12" s="69">
        <f>'Basic T2'!CC12</f>
        <v>0.31934995543046307</v>
      </c>
      <c r="J12" s="69">
        <f>'Basic T2'!CN12</f>
        <v>8.8079117993073525E-2</v>
      </c>
      <c r="K12" s="309">
        <f t="shared" si="12"/>
        <v>12.633670963281784</v>
      </c>
      <c r="L12" s="97"/>
      <c r="M12" s="97">
        <f t="shared" si="0"/>
        <v>27.530447361135764</v>
      </c>
      <c r="N12" s="97">
        <f t="shared" si="1"/>
        <v>24.800834441217457</v>
      </c>
      <c r="O12" s="97">
        <f t="shared" si="2"/>
        <v>7.0740895130849095</v>
      </c>
      <c r="P12" s="97">
        <f t="shared" si="3"/>
        <v>1.5850658429520432</v>
      </c>
      <c r="Q12" s="97">
        <f t="shared" si="4"/>
        <v>0.77190081953908141</v>
      </c>
      <c r="R12" s="97">
        <f t="shared" si="5"/>
        <v>1.0133865136326765</v>
      </c>
      <c r="S12" s="97">
        <f t="shared" si="6"/>
        <v>0.83933820908461898</v>
      </c>
      <c r="T12" s="97">
        <f t="shared" si="7"/>
        <v>0.87031921185122418</v>
      </c>
      <c r="U12" s="97">
        <f t="shared" si="8"/>
        <v>0.68772446354635974</v>
      </c>
      <c r="V12" s="97">
        <f t="shared" si="9"/>
        <v>4.4010558640290487</v>
      </c>
      <c r="W12" s="97"/>
      <c r="X12" s="97">
        <f t="shared" si="10"/>
        <v>7.9504522910382915</v>
      </c>
      <c r="Y12" s="97">
        <f t="shared" si="11"/>
        <v>48.551823489555609</v>
      </c>
      <c r="Z12" s="97">
        <f t="shared" si="11"/>
        <v>27.977104551282693</v>
      </c>
      <c r="AA12" s="97">
        <f t="shared" si="11"/>
        <v>1.8006834262362388</v>
      </c>
      <c r="AB12" s="97">
        <f t="shared" si="11"/>
        <v>0.88351872754374261</v>
      </c>
      <c r="AC12" s="97">
        <f t="shared" si="11"/>
        <v>5.5201058068825422</v>
      </c>
      <c r="AD12" s="97">
        <f t="shared" si="11"/>
        <v>4.0913656517366412</v>
      </c>
      <c r="AE12" s="97">
        <f t="shared" si="11"/>
        <v>2.5277685033796953</v>
      </c>
      <c r="AF12" s="97">
        <f t="shared" si="11"/>
        <v>0.69717755234456158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0.26436088129615165</v>
      </c>
      <c r="C13" s="69">
        <f>'Basic T2'!O13</f>
        <v>3.3388616300020408</v>
      </c>
      <c r="D13" s="69">
        <f>'Basic T2'!Z13</f>
        <v>6.1068499407539827</v>
      </c>
      <c r="E13" s="69">
        <f>'Basic T2'!AK13</f>
        <v>0.58660539757068975</v>
      </c>
      <c r="F13" s="69">
        <f>'Basic T2'!AV13</f>
        <v>0.95880603817286958</v>
      </c>
      <c r="G13" s="69">
        <f>'Basic T2'!BG13</f>
        <v>2.906041580422507</v>
      </c>
      <c r="H13" s="69">
        <f>'Basic T2'!BR13</f>
        <v>1.7932722966133106</v>
      </c>
      <c r="I13" s="69">
        <f>'Basic T2'!CC13</f>
        <v>1.0647498029058751</v>
      </c>
      <c r="J13" s="69">
        <f>'Basic T2'!CN13</f>
        <v>0.25354521916492989</v>
      </c>
      <c r="K13" s="309">
        <f t="shared" si="12"/>
        <v>17.273092786902357</v>
      </c>
      <c r="L13" s="97"/>
      <c r="M13" s="97">
        <f t="shared" si="0"/>
        <v>7.2458453749690701</v>
      </c>
      <c r="N13" s="97">
        <f t="shared" si="1"/>
        <v>13.499870644985812</v>
      </c>
      <c r="O13" s="97">
        <f t="shared" si="2"/>
        <v>12.222371271139318</v>
      </c>
      <c r="P13" s="97">
        <f t="shared" si="3"/>
        <v>4.0872051139533561</v>
      </c>
      <c r="Q13" s="97">
        <f t="shared" si="4"/>
        <v>6.6305101035682963</v>
      </c>
      <c r="R13" s="97">
        <f t="shared" si="5"/>
        <v>4.2227948224164136</v>
      </c>
      <c r="S13" s="97">
        <f t="shared" si="6"/>
        <v>2.911959809890599</v>
      </c>
      <c r="T13" s="97">
        <f t="shared" si="7"/>
        <v>2.9017452281610416</v>
      </c>
      <c r="U13" s="97">
        <f t="shared" si="8"/>
        <v>1.9796888730045856</v>
      </c>
      <c r="V13" s="97">
        <f t="shared" si="9"/>
        <v>6.0172412690386539</v>
      </c>
      <c r="W13" s="97"/>
      <c r="X13" s="97">
        <f t="shared" si="10"/>
        <v>1.5304779784232283</v>
      </c>
      <c r="Y13" s="97">
        <f t="shared" si="11"/>
        <v>19.329842496612969</v>
      </c>
      <c r="Z13" s="97">
        <f t="shared" si="11"/>
        <v>35.354698872367635</v>
      </c>
      <c r="AA13" s="97">
        <f t="shared" si="11"/>
        <v>3.3960646469490063</v>
      </c>
      <c r="AB13" s="97">
        <f t="shared" si="11"/>
        <v>5.5508648624865957</v>
      </c>
      <c r="AC13" s="97">
        <f t="shared" si="11"/>
        <v>16.824095234560811</v>
      </c>
      <c r="AD13" s="97">
        <f t="shared" si="11"/>
        <v>10.381883075236489</v>
      </c>
      <c r="AE13" s="97">
        <f t="shared" si="11"/>
        <v>6.16421052119422</v>
      </c>
      <c r="AF13" s="97">
        <f t="shared" si="11"/>
        <v>1.4678623121690475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8.9033947630799568E-2</v>
      </c>
      <c r="C14" s="69">
        <f>'Basic T2'!O14</f>
        <v>0.57619586141469203</v>
      </c>
      <c r="D14" s="69">
        <f>'Basic T2'!Z14</f>
        <v>1.2994191737219443</v>
      </c>
      <c r="E14" s="69">
        <f>'Basic T2'!AK14</f>
        <v>0.23866531116551346</v>
      </c>
      <c r="F14" s="69">
        <f>'Basic T2'!AV14</f>
        <v>0.57097506776929197</v>
      </c>
      <c r="G14" s="69">
        <f>'Basic T2'!BG14</f>
        <v>1.3277172622886082</v>
      </c>
      <c r="H14" s="69">
        <f>'Basic T2'!BR14</f>
        <v>0.9088740236888263</v>
      </c>
      <c r="I14" s="69">
        <f>'Basic T2'!CC14</f>
        <v>0.69441559330590208</v>
      </c>
      <c r="J14" s="69">
        <f>'Basic T2'!CN14</f>
        <v>0.13132688537336354</v>
      </c>
      <c r="K14" s="309">
        <f t="shared" si="12"/>
        <v>5.8366231263589414</v>
      </c>
      <c r="L14" s="97"/>
      <c r="M14" s="97">
        <f t="shared" si="0"/>
        <v>2.4403240543488787</v>
      </c>
      <c r="N14" s="97">
        <f t="shared" si="1"/>
        <v>2.3297070850072212</v>
      </c>
      <c r="O14" s="97">
        <f t="shared" si="2"/>
        <v>2.6006834509029724</v>
      </c>
      <c r="P14" s="97">
        <f t="shared" si="3"/>
        <v>1.662913577608881</v>
      </c>
      <c r="Q14" s="97">
        <f t="shared" si="4"/>
        <v>3.9485107571332438</v>
      </c>
      <c r="R14" s="97">
        <f t="shared" si="5"/>
        <v>1.9293177422499506</v>
      </c>
      <c r="S14" s="97">
        <f t="shared" si="6"/>
        <v>1.4758520689990422</v>
      </c>
      <c r="T14" s="97">
        <f t="shared" si="7"/>
        <v>1.8924794620639622</v>
      </c>
      <c r="U14" s="97">
        <f t="shared" si="8"/>
        <v>1.0254043620158999</v>
      </c>
      <c r="V14" s="97">
        <f t="shared" si="9"/>
        <v>2.033241526635178</v>
      </c>
      <c r="W14" s="97"/>
      <c r="X14" s="97">
        <f t="shared" si="10"/>
        <v>1.5254359533462218</v>
      </c>
      <c r="Y14" s="97">
        <f t="shared" si="11"/>
        <v>9.8720758380392493</v>
      </c>
      <c r="Z14" s="97">
        <f t="shared" si="11"/>
        <v>22.26320160802571</v>
      </c>
      <c r="AA14" s="97">
        <f t="shared" si="11"/>
        <v>4.0890992273883535</v>
      </c>
      <c r="AB14" s="97">
        <f t="shared" si="11"/>
        <v>9.7826269643947885</v>
      </c>
      <c r="AC14" s="97">
        <f t="shared" si="11"/>
        <v>22.748038267066896</v>
      </c>
      <c r="AD14" s="97">
        <f t="shared" si="11"/>
        <v>15.571915541098313</v>
      </c>
      <c r="AE14" s="97">
        <f t="shared" si="11"/>
        <v>11.897557513518937</v>
      </c>
      <c r="AF14" s="97">
        <f t="shared" si="11"/>
        <v>2.2500490871215315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1.7995228679542615E-2</v>
      </c>
      <c r="C15" s="69">
        <f>'Basic T2'!O15</f>
        <v>0.47201515752752726</v>
      </c>
      <c r="D15" s="69">
        <f>'Basic T2'!Z15</f>
        <v>1.4659361827394131</v>
      </c>
      <c r="E15" s="69">
        <f>'Basic T2'!AK15</f>
        <v>0.75413179924238183</v>
      </c>
      <c r="F15" s="69">
        <f>'Basic T2'!AV15</f>
        <v>0.23401504153121408</v>
      </c>
      <c r="G15" s="69">
        <f>'Basic T2'!BG15</f>
        <v>1.2204555339518055</v>
      </c>
      <c r="H15" s="69">
        <f>'Basic T2'!BR15</f>
        <v>0.89247974221769355</v>
      </c>
      <c r="I15" s="69">
        <f>'Basic T2'!CC15</f>
        <v>0.22959462682638704</v>
      </c>
      <c r="J15" s="69">
        <f>'Basic T2'!CN15</f>
        <v>4.2201069560546339E-2</v>
      </c>
      <c r="K15" s="309">
        <f t="shared" si="12"/>
        <v>5.3288243822765109</v>
      </c>
      <c r="L15" s="97"/>
      <c r="M15" s="97">
        <f t="shared" si="0"/>
        <v>0.49322972392841979</v>
      </c>
      <c r="N15" s="97">
        <f t="shared" si="1"/>
        <v>1.9084778811544592</v>
      </c>
      <c r="O15" s="97">
        <f t="shared" si="2"/>
        <v>2.9339539138938933</v>
      </c>
      <c r="P15" s="97">
        <f t="shared" si="3"/>
        <v>5.2544544581809323</v>
      </c>
      <c r="Q15" s="97">
        <f t="shared" si="4"/>
        <v>1.6183034268500447</v>
      </c>
      <c r="R15" s="97">
        <f t="shared" si="5"/>
        <v>1.773454772457814</v>
      </c>
      <c r="S15" s="97">
        <f t="shared" si="6"/>
        <v>1.4492306301656139</v>
      </c>
      <c r="T15" s="97">
        <f t="shared" si="7"/>
        <v>0.62571048239374849</v>
      </c>
      <c r="U15" s="97">
        <f t="shared" si="8"/>
        <v>0.329507249685353</v>
      </c>
      <c r="V15" s="97">
        <f t="shared" si="9"/>
        <v>1.8563451481489974</v>
      </c>
      <c r="W15" s="97"/>
      <c r="X15" s="97">
        <f t="shared" si="10"/>
        <v>0.3376960355344818</v>
      </c>
      <c r="Y15" s="97">
        <f t="shared" si="11"/>
        <v>8.8577728156595601</v>
      </c>
      <c r="Z15" s="97">
        <f t="shared" si="11"/>
        <v>27.509560788211886</v>
      </c>
      <c r="AA15" s="97">
        <f t="shared" si="11"/>
        <v>14.151935683048567</v>
      </c>
      <c r="AB15" s="97">
        <f t="shared" si="11"/>
        <v>4.391494722729842</v>
      </c>
      <c r="AC15" s="97">
        <f t="shared" si="11"/>
        <v>22.902904025341861</v>
      </c>
      <c r="AD15" s="97">
        <f t="shared" si="11"/>
        <v>16.748154530782642</v>
      </c>
      <c r="AE15" s="97">
        <f t="shared" si="11"/>
        <v>4.3085418162777325</v>
      </c>
      <c r="AF15" s="97">
        <f t="shared" si="11"/>
        <v>0.7919395824134432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8.8997785614162907E-3</v>
      </c>
      <c r="C16" s="69">
        <f>'Basic T2'!O16</f>
        <v>0.16149916430419908</v>
      </c>
      <c r="D16" s="69">
        <f>'Basic T2'!Z16</f>
        <v>0.85843024728291339</v>
      </c>
      <c r="E16" s="69">
        <f>'Basic T2'!AK16</f>
        <v>0.25888298767244045</v>
      </c>
      <c r="F16" s="69">
        <f>'Basic T2'!AV16</f>
        <v>0.17930311166221014</v>
      </c>
      <c r="G16" s="69">
        <f>'Basic T2'!BG16</f>
        <v>0.82467697839212406</v>
      </c>
      <c r="H16" s="69">
        <f>'Basic T2'!BR16</f>
        <v>0.86506714189087108</v>
      </c>
      <c r="I16" s="69">
        <f>'Basic T2'!CC16</f>
        <v>0.46799380051116746</v>
      </c>
      <c r="J16" s="69">
        <f>'Basic T2'!CN16</f>
        <v>6.4140533923584278E-2</v>
      </c>
      <c r="K16" s="309">
        <f t="shared" si="12"/>
        <v>3.6888937442009255</v>
      </c>
      <c r="L16" s="97"/>
      <c r="M16" s="97">
        <f t="shared" si="0"/>
        <v>0.24393328926470731</v>
      </c>
      <c r="N16" s="97">
        <f t="shared" si="1"/>
        <v>0.65298238411235543</v>
      </c>
      <c r="O16" s="97">
        <f t="shared" si="2"/>
        <v>1.7180794181054166</v>
      </c>
      <c r="P16" s="97">
        <f t="shared" si="3"/>
        <v>1.8037813417883075</v>
      </c>
      <c r="Q16" s="97">
        <f t="shared" si="4"/>
        <v>1.2399495269586205</v>
      </c>
      <c r="R16" s="97">
        <f t="shared" si="5"/>
        <v>1.1983454393704733</v>
      </c>
      <c r="S16" s="97">
        <f t="shared" si="6"/>
        <v>1.4047173732625473</v>
      </c>
      <c r="T16" s="97">
        <f t="shared" si="7"/>
        <v>1.275415852377743</v>
      </c>
      <c r="U16" s="97">
        <f t="shared" si="8"/>
        <v>0.50081126252471042</v>
      </c>
      <c r="V16" s="97">
        <f t="shared" si="9"/>
        <v>1.2850601770364825</v>
      </c>
      <c r="W16" s="97"/>
      <c r="X16" s="97">
        <f t="shared" si="10"/>
        <v>0.24125873984326779</v>
      </c>
      <c r="Y16" s="97">
        <f t="shared" si="11"/>
        <v>4.3779836314906495</v>
      </c>
      <c r="Z16" s="97">
        <f t="shared" si="11"/>
        <v>23.270668845704673</v>
      </c>
      <c r="AA16" s="97">
        <f t="shared" si="11"/>
        <v>7.0179030794642401</v>
      </c>
      <c r="AB16" s="97">
        <f t="shared" si="11"/>
        <v>4.8606201234199577</v>
      </c>
      <c r="AC16" s="97">
        <f t="shared" si="11"/>
        <v>22.355671796959349</v>
      </c>
      <c r="AD16" s="97">
        <f t="shared" si="11"/>
        <v>23.450584426585557</v>
      </c>
      <c r="AE16" s="97">
        <f t="shared" si="11"/>
        <v>12.686562231478494</v>
      </c>
      <c r="AF16" s="97">
        <f t="shared" si="11"/>
        <v>1.7387471250538327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8.0484576344353478E-2</v>
      </c>
      <c r="C17" s="69">
        <f>'Basic T2'!O17</f>
        <v>0.73873133031763838</v>
      </c>
      <c r="D17" s="69">
        <f>'Basic T2'!Z17</f>
        <v>1.5497059090709249</v>
      </c>
      <c r="E17" s="69">
        <f>'Basic T2'!AK17</f>
        <v>0.19930712963681166</v>
      </c>
      <c r="F17" s="69">
        <f>'Basic T2'!AV17</f>
        <v>0.2300067823331535</v>
      </c>
      <c r="G17" s="69">
        <f>'Basic T2'!BG17</f>
        <v>0.78048916741776941</v>
      </c>
      <c r="H17" s="69">
        <f>'Basic T2'!BR17</f>
        <v>0.30532507914740442</v>
      </c>
      <c r="I17" s="69">
        <f>'Basic T2'!CC17</f>
        <v>0.3011349985880975</v>
      </c>
      <c r="J17" s="69">
        <f>'Basic T2'!CN17</f>
        <v>0.1200409805481019</v>
      </c>
      <c r="K17" s="309">
        <f t="shared" si="12"/>
        <v>4.3052259534042543</v>
      </c>
      <c r="L17" s="97"/>
      <c r="M17" s="97">
        <f t="shared" si="0"/>
        <v>2.205995048895943</v>
      </c>
      <c r="N17" s="97">
        <f t="shared" si="1"/>
        <v>2.9868795133868149</v>
      </c>
      <c r="O17" s="97">
        <f t="shared" si="2"/>
        <v>3.1016123149416619</v>
      </c>
      <c r="P17" s="97">
        <f t="shared" si="3"/>
        <v>1.3886833003454857</v>
      </c>
      <c r="Q17" s="97">
        <f t="shared" si="4"/>
        <v>1.5905847829821911</v>
      </c>
      <c r="R17" s="97">
        <f t="shared" si="5"/>
        <v>1.1341357389128182</v>
      </c>
      <c r="S17" s="97">
        <f t="shared" si="6"/>
        <v>0.49579439837887956</v>
      </c>
      <c r="T17" s="97">
        <f t="shared" si="7"/>
        <v>0.82067828780104524</v>
      </c>
      <c r="U17" s="97">
        <f t="shared" si="8"/>
        <v>0.93728366986502376</v>
      </c>
      <c r="V17" s="97">
        <f t="shared" si="9"/>
        <v>1.499765189648246</v>
      </c>
      <c r="W17" s="97"/>
      <c r="X17" s="97">
        <f t="shared" si="10"/>
        <v>1.8694623050089212</v>
      </c>
      <c r="Y17" s="97">
        <f t="shared" si="11"/>
        <v>17.158944462218162</v>
      </c>
      <c r="Z17" s="97">
        <f t="shared" si="11"/>
        <v>35.995925088334381</v>
      </c>
      <c r="AA17" s="97">
        <f t="shared" si="11"/>
        <v>4.629423212484685</v>
      </c>
      <c r="AB17" s="97">
        <f t="shared" si="11"/>
        <v>5.3425019922887245</v>
      </c>
      <c r="AC17" s="97">
        <f t="shared" si="11"/>
        <v>18.128878155642823</v>
      </c>
      <c r="AD17" s="97">
        <f t="shared" si="11"/>
        <v>7.0919641025107154</v>
      </c>
      <c r="AE17" s="97">
        <f t="shared" si="11"/>
        <v>6.9946386518919459</v>
      </c>
      <c r="AF17" s="97">
        <f t="shared" si="11"/>
        <v>2.7882620296196619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0.15824513284266545</v>
      </c>
      <c r="C18" s="69">
        <f>'Basic T2'!O18</f>
        <v>1.6755269520660196</v>
      </c>
      <c r="D18" s="69">
        <f>'Basic T2'!Z18</f>
        <v>3.7624500561164651</v>
      </c>
      <c r="E18" s="69">
        <f>'Basic T2'!AK18</f>
        <v>1.1566119504661154</v>
      </c>
      <c r="F18" s="69">
        <f>'Basic T2'!AV18</f>
        <v>0.98366399936799753</v>
      </c>
      <c r="G18" s="69">
        <f>'Basic T2'!BG18</f>
        <v>3.7015070158609764</v>
      </c>
      <c r="H18" s="69">
        <f>'Basic T2'!BR18</f>
        <v>2.651063513957725</v>
      </c>
      <c r="I18" s="69">
        <f>'Basic T2'!CC18</f>
        <v>1.4417320473214084</v>
      </c>
      <c r="J18" s="69">
        <f>'Basic T2'!CN18</f>
        <v>0.31785754153165791</v>
      </c>
      <c r="K18" s="309">
        <f t="shared" si="12"/>
        <v>15.848658209531031</v>
      </c>
      <c r="L18" s="97"/>
      <c r="M18" s="97">
        <f t="shared" si="0"/>
        <v>4.3373276647345067</v>
      </c>
      <c r="N18" s="97">
        <f t="shared" si="1"/>
        <v>6.7745835622019417</v>
      </c>
      <c r="O18" s="97">
        <f t="shared" si="2"/>
        <v>7.53024258351053</v>
      </c>
      <c r="P18" s="97">
        <f t="shared" si="3"/>
        <v>8.0587568719651976</v>
      </c>
      <c r="Q18" s="97">
        <f t="shared" si="4"/>
        <v>6.8024124031955413</v>
      </c>
      <c r="R18" s="97">
        <f t="shared" si="5"/>
        <v>5.378692709360072</v>
      </c>
      <c r="S18" s="97">
        <f t="shared" si="6"/>
        <v>4.304862357318223</v>
      </c>
      <c r="T18" s="97">
        <f t="shared" si="7"/>
        <v>3.9291287748391115</v>
      </c>
      <c r="U18" s="97">
        <f t="shared" si="8"/>
        <v>2.4818414649794134</v>
      </c>
      <c r="V18" s="97">
        <f t="shared" si="9"/>
        <v>5.5210263392778636</v>
      </c>
      <c r="W18" s="97"/>
      <c r="X18" s="97">
        <f t="shared" si="10"/>
        <v>0.9984765318965636</v>
      </c>
      <c r="Y18" s="97">
        <f t="shared" si="11"/>
        <v>10.572042944672724</v>
      </c>
      <c r="Z18" s="97">
        <f t="shared" si="11"/>
        <v>23.739864954963892</v>
      </c>
      <c r="AA18" s="97">
        <f t="shared" si="11"/>
        <v>7.2978540843953246</v>
      </c>
      <c r="AB18" s="97">
        <f t="shared" si="11"/>
        <v>6.206607438706981</v>
      </c>
      <c r="AC18" s="97">
        <f t="shared" si="11"/>
        <v>23.355333725570361</v>
      </c>
      <c r="AD18" s="97">
        <f t="shared" si="11"/>
        <v>16.727368834059618</v>
      </c>
      <c r="AE18" s="97">
        <f t="shared" si="11"/>
        <v>9.0968713455779024</v>
      </c>
      <c r="AF18" s="97">
        <f t="shared" si="11"/>
        <v>2.0055801401566313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0.16298640561264927</v>
      </c>
      <c r="C19" s="69">
        <f>'Basic T2'!O19</f>
        <v>1.5171917930687853</v>
      </c>
      <c r="D19" s="69">
        <f>'Basic T2'!Z19</f>
        <v>5.1505171326119417</v>
      </c>
      <c r="E19" s="69">
        <f>'Basic T2'!AK19</f>
        <v>1.9093761727432197</v>
      </c>
      <c r="F19" s="69">
        <f>'Basic T2'!AV19</f>
        <v>1.7559612321861087</v>
      </c>
      <c r="G19" s="69">
        <f>'Basic T2'!BG19</f>
        <v>6.931018874258096</v>
      </c>
      <c r="H19" s="69">
        <f>'Basic T2'!BR19</f>
        <v>7.2921939974611556</v>
      </c>
      <c r="I19" s="69">
        <f>'Basic T2'!CC19</f>
        <v>3.0972436353536139</v>
      </c>
      <c r="J19" s="69">
        <f>'Basic T2'!CN19</f>
        <v>0.79245610123463961</v>
      </c>
      <c r="K19" s="309">
        <f t="shared" si="12"/>
        <v>28.608945344530209</v>
      </c>
      <c r="L19" s="97"/>
      <c r="M19" s="97">
        <f t="shared" si="0"/>
        <v>4.4672808151530372</v>
      </c>
      <c r="N19" s="97">
        <f t="shared" si="1"/>
        <v>6.1343940599449649</v>
      </c>
      <c r="O19" s="97">
        <f t="shared" si="2"/>
        <v>10.308347715086436</v>
      </c>
      <c r="P19" s="97">
        <f t="shared" si="3"/>
        <v>13.303682663022787</v>
      </c>
      <c r="Q19" s="97">
        <f t="shared" si="4"/>
        <v>12.143142854702225</v>
      </c>
      <c r="R19" s="97">
        <f t="shared" si="5"/>
        <v>10.071525064700635</v>
      </c>
      <c r="S19" s="97">
        <f t="shared" si="6"/>
        <v>11.841244570963914</v>
      </c>
      <c r="T19" s="97">
        <f t="shared" si="7"/>
        <v>8.4408674364732459</v>
      </c>
      <c r="U19" s="97">
        <f t="shared" si="8"/>
        <v>6.1875216228719507</v>
      </c>
      <c r="V19" s="97">
        <f t="shared" si="9"/>
        <v>9.9661901151432506</v>
      </c>
      <c r="W19" s="97"/>
      <c r="X19" s="97">
        <f t="shared" si="10"/>
        <v>0.56970434823739813</v>
      </c>
      <c r="Y19" s="97">
        <f t="shared" si="11"/>
        <v>5.3032077023379669</v>
      </c>
      <c r="Z19" s="97">
        <f t="shared" si="11"/>
        <v>18.003170234294139</v>
      </c>
      <c r="AA19" s="97">
        <f t="shared" si="11"/>
        <v>6.6740529919893614</v>
      </c>
      <c r="AB19" s="97">
        <f t="shared" si="11"/>
        <v>6.1378048405473074</v>
      </c>
      <c r="AC19" s="97">
        <f t="shared" si="11"/>
        <v>24.226754222462972</v>
      </c>
      <c r="AD19" s="97">
        <f t="shared" si="11"/>
        <v>25.489209440065437</v>
      </c>
      <c r="AE19" s="97">
        <f t="shared" si="11"/>
        <v>10.826137063265707</v>
      </c>
      <c r="AF19" s="97">
        <f t="shared" si="11"/>
        <v>2.7699591567997128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9.3263366996215839E-3</v>
      </c>
      <c r="C20" s="69">
        <f>'Basic T2'!O20</f>
        <v>0.22678125025790069</v>
      </c>
      <c r="D20" s="69">
        <f>'Basic T2'!Z20</f>
        <v>0.76412472793364516</v>
      </c>
      <c r="E20" s="69">
        <f>'Basic T2'!AK20</f>
        <v>0.36758455259328254</v>
      </c>
      <c r="F20" s="69">
        <f>'Basic T2'!AV20</f>
        <v>0.27079145929352982</v>
      </c>
      <c r="G20" s="69">
        <f>'Basic T2'!BG20</f>
        <v>1.4108502298497865</v>
      </c>
      <c r="H20" s="69">
        <f>'Basic T2'!BR20</f>
        <v>1.4560705976532551</v>
      </c>
      <c r="I20" s="69">
        <f>'Basic T2'!CC20</f>
        <v>1.1685665127255316</v>
      </c>
      <c r="J20" s="69">
        <f>'Basic T2'!CN20</f>
        <v>0.30919109195956113</v>
      </c>
      <c r="K20" s="309">
        <f t="shared" si="12"/>
        <v>5.9832867589661145</v>
      </c>
      <c r="L20" s="97"/>
      <c r="M20" s="97">
        <f t="shared" si="0"/>
        <v>0.25562478574374869</v>
      </c>
      <c r="N20" s="97">
        <f t="shared" si="1"/>
        <v>0.9169345371128611</v>
      </c>
      <c r="O20" s="97">
        <f t="shared" si="2"/>
        <v>1.5293344707779475</v>
      </c>
      <c r="P20" s="97">
        <f t="shared" si="3"/>
        <v>2.5611654263520016</v>
      </c>
      <c r="Q20" s="97">
        <f t="shared" si="4"/>
        <v>1.8726264075550516</v>
      </c>
      <c r="R20" s="97">
        <f t="shared" si="5"/>
        <v>2.0501189955267245</v>
      </c>
      <c r="S20" s="97">
        <f t="shared" si="6"/>
        <v>2.3644033696038043</v>
      </c>
      <c r="T20" s="97">
        <f t="shared" si="7"/>
        <v>3.184675209928034</v>
      </c>
      <c r="U20" s="97">
        <f t="shared" si="8"/>
        <v>2.4141735600477299</v>
      </c>
      <c r="V20" s="97">
        <f t="shared" si="9"/>
        <v>2.0843331564711614</v>
      </c>
      <c r="W20" s="97"/>
      <c r="X20" s="97">
        <f t="shared" si="10"/>
        <v>0.15587313587545876</v>
      </c>
      <c r="Y20" s="97">
        <f t="shared" si="11"/>
        <v>3.790245385081418</v>
      </c>
      <c r="Z20" s="97">
        <f t="shared" si="11"/>
        <v>12.770986227403924</v>
      </c>
      <c r="AA20" s="97">
        <f t="shared" si="11"/>
        <v>6.1435222378811662</v>
      </c>
      <c r="AB20" s="97">
        <f t="shared" si="11"/>
        <v>4.5257977797527689</v>
      </c>
      <c r="AC20" s="97">
        <f t="shared" si="11"/>
        <v>23.579853125635168</v>
      </c>
      <c r="AD20" s="97">
        <f t="shared" si="11"/>
        <v>24.335631172470457</v>
      </c>
      <c r="AE20" s="97">
        <f t="shared" si="11"/>
        <v>19.530511569989581</v>
      </c>
      <c r="AF20" s="97">
        <f t="shared" si="11"/>
        <v>5.1675793659100497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5.4483731805931961E-3</v>
      </c>
      <c r="C21" s="69">
        <f>'Basic T2'!O21</f>
        <v>5.3404555727117699E-2</v>
      </c>
      <c r="D21" s="69">
        <f>'Basic T2'!Z21</f>
        <v>0.43648255131684277</v>
      </c>
      <c r="E21" s="69">
        <f>'Basic T2'!AK21</f>
        <v>0.20297149701114806</v>
      </c>
      <c r="F21" s="69">
        <f>'Basic T2'!AV21</f>
        <v>0.34560660259687859</v>
      </c>
      <c r="G21" s="69">
        <f>'Basic T2'!BG21</f>
        <v>0.62325977420865919</v>
      </c>
      <c r="H21" s="69">
        <f>'Basic T2'!BR21</f>
        <v>0.88228337797281953</v>
      </c>
      <c r="I21" s="69">
        <f>'Basic T2'!CC21</f>
        <v>0.63665067097954342</v>
      </c>
      <c r="J21" s="69">
        <f>'Basic T2'!CN21</f>
        <v>0.45403822013140654</v>
      </c>
      <c r="K21" s="309">
        <f t="shared" si="12"/>
        <v>3.6401456231250089</v>
      </c>
      <c r="L21" s="97"/>
      <c r="M21" s="97">
        <f t="shared" si="0"/>
        <v>0.14933400667355629</v>
      </c>
      <c r="N21" s="97">
        <f t="shared" si="1"/>
        <v>0.21592826360060463</v>
      </c>
      <c r="O21" s="97">
        <f t="shared" si="2"/>
        <v>0.87358488374939569</v>
      </c>
      <c r="P21" s="97">
        <f t="shared" si="3"/>
        <v>1.4142149799614863</v>
      </c>
      <c r="Q21" s="97">
        <f t="shared" si="4"/>
        <v>2.3900017095692903</v>
      </c>
      <c r="R21" s="97">
        <f t="shared" si="5"/>
        <v>0.90566431164625627</v>
      </c>
      <c r="S21" s="97">
        <f t="shared" si="6"/>
        <v>1.4326735222773403</v>
      </c>
      <c r="T21" s="97">
        <f t="shared" si="7"/>
        <v>1.7350536637607878</v>
      </c>
      <c r="U21" s="97">
        <f t="shared" si="8"/>
        <v>3.5451443938615617</v>
      </c>
      <c r="V21" s="97">
        <f t="shared" si="9"/>
        <v>1.2680783192102729</v>
      </c>
      <c r="W21" s="97"/>
      <c r="X21" s="97">
        <f t="shared" si="10"/>
        <v>0.14967459394978411</v>
      </c>
      <c r="Y21" s="97">
        <f t="shared" si="11"/>
        <v>1.4670994310736039</v>
      </c>
      <c r="Z21" s="97">
        <f t="shared" si="11"/>
        <v>11.990799174186039</v>
      </c>
      <c r="AA21" s="97">
        <f t="shared" si="11"/>
        <v>5.5759169556766288</v>
      </c>
      <c r="AB21" s="97">
        <f t="shared" si="11"/>
        <v>9.4943070519299901</v>
      </c>
      <c r="AC21" s="97">
        <f t="shared" si="11"/>
        <v>17.121836287241727</v>
      </c>
      <c r="AD21" s="97">
        <f t="shared" si="11"/>
        <v>24.237584682543357</v>
      </c>
      <c r="AE21" s="97">
        <f t="shared" si="11"/>
        <v>17.489703349642056</v>
      </c>
      <c r="AF21" s="97">
        <f t="shared" si="11"/>
        <v>12.47307847375682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6.4396667057640715E-3</v>
      </c>
      <c r="C22" s="69">
        <f>'Basic T2'!O22</f>
        <v>0.16624641699648526</v>
      </c>
      <c r="D22" s="69">
        <f>'Basic T2'!Z22</f>
        <v>0.47291047163209526</v>
      </c>
      <c r="E22" s="69">
        <f>'Basic T2'!AK22</f>
        <v>0.19192803215284437</v>
      </c>
      <c r="F22" s="69">
        <f>'Basic T2'!AV22</f>
        <v>0.80245479388402186</v>
      </c>
      <c r="G22" s="69">
        <f>'Basic T2'!BG22</f>
        <v>5.1434608998164641</v>
      </c>
      <c r="H22" s="69">
        <f>'Basic T2'!BR22</f>
        <v>2.5209460544918891</v>
      </c>
      <c r="I22" s="69">
        <f>'Basic T2'!CC22</f>
        <v>1.2124444196137674</v>
      </c>
      <c r="J22" s="69">
        <f>'Basic T2'!CN22</f>
        <v>0.49562757661967688</v>
      </c>
      <c r="K22" s="309">
        <f t="shared" si="12"/>
        <v>11.012458331913008</v>
      </c>
      <c r="L22" s="97"/>
      <c r="M22" s="97">
        <f t="shared" si="0"/>
        <v>0.17650428833315496</v>
      </c>
      <c r="N22" s="97">
        <f t="shared" si="1"/>
        <v>0.67217673966427582</v>
      </c>
      <c r="O22" s="97">
        <f t="shared" si="2"/>
        <v>0.94649245001481519</v>
      </c>
      <c r="P22" s="97">
        <f t="shared" si="3"/>
        <v>1.3372690360074271</v>
      </c>
      <c r="Q22" s="97">
        <f t="shared" si="4"/>
        <v>5.5492815091612098</v>
      </c>
      <c r="R22" s="97">
        <f t="shared" si="5"/>
        <v>7.4740087008281595</v>
      </c>
      <c r="S22" s="97">
        <f t="shared" si="6"/>
        <v>4.093574415578896</v>
      </c>
      <c r="T22" s="97">
        <f t="shared" si="7"/>
        <v>3.3042549521239457</v>
      </c>
      <c r="U22" s="97">
        <f t="shared" si="8"/>
        <v>3.8698753690557419</v>
      </c>
      <c r="V22" s="97">
        <f t="shared" si="9"/>
        <v>3.8362914832832891</v>
      </c>
      <c r="W22" s="97"/>
      <c r="X22" s="97">
        <f t="shared" si="10"/>
        <v>5.8476195883552712E-2</v>
      </c>
      <c r="Y22" s="97">
        <f t="shared" si="11"/>
        <v>1.5096213033080879</v>
      </c>
      <c r="Z22" s="97">
        <f t="shared" si="11"/>
        <v>4.294322460786506</v>
      </c>
      <c r="AA22" s="97">
        <f t="shared" si="11"/>
        <v>1.7428264095824639</v>
      </c>
      <c r="AB22" s="97">
        <f t="shared" si="11"/>
        <v>7.2867907391630053</v>
      </c>
      <c r="AC22" s="97">
        <f t="shared" si="11"/>
        <v>46.70583755955041</v>
      </c>
      <c r="AD22" s="97">
        <f t="shared" si="11"/>
        <v>22.891764749623963</v>
      </c>
      <c r="AE22" s="97">
        <f t="shared" si="11"/>
        <v>11.009752618997197</v>
      </c>
      <c r="AF22" s="97">
        <f t="shared" si="11"/>
        <v>4.5006079631048186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1.8801253702721912E-3</v>
      </c>
      <c r="C23" s="69">
        <f>'Basic T2'!O23</f>
        <v>5.9736750842029437E-2</v>
      </c>
      <c r="D23" s="69">
        <f>'Basic T2'!Z23</f>
        <v>0.2644493424057982</v>
      </c>
      <c r="E23" s="69">
        <f>'Basic T2'!AK23</f>
        <v>0.17562386805802199</v>
      </c>
      <c r="F23" s="69">
        <f>'Basic T2'!AV23</f>
        <v>0.27502360880278004</v>
      </c>
      <c r="G23" s="69">
        <f>'Basic T2'!BG23</f>
        <v>3.4910182942158285</v>
      </c>
      <c r="H23" s="69">
        <f>'Basic T2'!BR23</f>
        <v>2.9633072446353261</v>
      </c>
      <c r="I23" s="69">
        <f>'Basic T2'!CC23</f>
        <v>1.3705045704395862</v>
      </c>
      <c r="J23" s="69">
        <f>'Basic T2'!CN23</f>
        <v>0.65052295708597774</v>
      </c>
      <c r="K23" s="309">
        <f t="shared" si="12"/>
        <v>9.2520667618556196</v>
      </c>
      <c r="L23" s="97"/>
      <c r="M23" s="97">
        <f t="shared" si="0"/>
        <v>5.1532199664924783E-2</v>
      </c>
      <c r="N23" s="97">
        <f t="shared" si="1"/>
        <v>0.24153094631796757</v>
      </c>
      <c r="O23" s="97">
        <f t="shared" si="2"/>
        <v>0.52927418827213701</v>
      </c>
      <c r="P23" s="97">
        <f t="shared" si="3"/>
        <v>1.2236688830885096</v>
      </c>
      <c r="Q23" s="97">
        <f t="shared" si="4"/>
        <v>1.9018933384708911</v>
      </c>
      <c r="R23" s="97">
        <f t="shared" si="5"/>
        <v>5.0728296790688985</v>
      </c>
      <c r="S23" s="97">
        <f t="shared" si="6"/>
        <v>4.8118914327913851</v>
      </c>
      <c r="T23" s="97">
        <f t="shared" si="7"/>
        <v>3.735013696731837</v>
      </c>
      <c r="U23" s="97">
        <f t="shared" si="8"/>
        <v>5.079303265976475</v>
      </c>
      <c r="V23" s="97">
        <f t="shared" si="9"/>
        <v>3.2230428348971025</v>
      </c>
      <c r="W23" s="97"/>
      <c r="X23" s="97">
        <f t="shared" si="10"/>
        <v>2.0321139251000264E-2</v>
      </c>
      <c r="Y23" s="97">
        <f t="shared" si="11"/>
        <v>0.64565844994019983</v>
      </c>
      <c r="Z23" s="97">
        <f t="shared" si="11"/>
        <v>2.8582731752009054</v>
      </c>
      <c r="AA23" s="97">
        <f t="shared" si="11"/>
        <v>1.8982122868166422</v>
      </c>
      <c r="AB23" s="97">
        <f t="shared" si="11"/>
        <v>2.9725640322511091</v>
      </c>
      <c r="AC23" s="97">
        <f t="shared" si="11"/>
        <v>37.732307646207047</v>
      </c>
      <c r="AD23" s="97">
        <f t="shared" si="11"/>
        <v>32.028597727509236</v>
      </c>
      <c r="AE23" s="97">
        <f t="shared" si="11"/>
        <v>14.812955912617237</v>
      </c>
      <c r="AF23" s="97">
        <f t="shared" si="11"/>
        <v>7.031109630206636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1.7795891535032624E-2</v>
      </c>
      <c r="C24" s="69">
        <f>'Basic T2'!O24</f>
        <v>0.20224083256533937</v>
      </c>
      <c r="D24" s="69">
        <f>'Basic T2'!Z24</f>
        <v>0.4260139557197708</v>
      </c>
      <c r="E24" s="69">
        <f>'Basic T2'!AK24</f>
        <v>0.1699419878653266</v>
      </c>
      <c r="F24" s="69">
        <f>'Basic T2'!AV24</f>
        <v>0.16421215961875885</v>
      </c>
      <c r="G24" s="69">
        <f>'Basic T2'!BG24</f>
        <v>1.5289673025413772</v>
      </c>
      <c r="H24" s="69">
        <f>'Basic T2'!BR24</f>
        <v>1.5197763024980313</v>
      </c>
      <c r="I24" s="69">
        <f>'Basic T2'!CC24</f>
        <v>1.2338530030378996</v>
      </c>
      <c r="J24" s="69">
        <f>'Basic T2'!CN24</f>
        <v>0.50698655803206627</v>
      </c>
      <c r="K24" s="309">
        <f t="shared" si="12"/>
        <v>5.7697879934136029</v>
      </c>
      <c r="L24" s="97"/>
      <c r="M24" s="97">
        <f t="shared" si="0"/>
        <v>0.48776610873873821</v>
      </c>
      <c r="N24" s="97">
        <f t="shared" si="1"/>
        <v>0.81771135833641795</v>
      </c>
      <c r="O24" s="97">
        <f t="shared" si="2"/>
        <v>0.85263282772768989</v>
      </c>
      <c r="P24" s="97">
        <f t="shared" si="3"/>
        <v>1.1840800728310037</v>
      </c>
      <c r="Q24" s="97">
        <f t="shared" si="4"/>
        <v>1.1355898274856728</v>
      </c>
      <c r="R24" s="97">
        <f t="shared" si="5"/>
        <v>2.2217559625822734</v>
      </c>
      <c r="S24" s="97">
        <f t="shared" si="6"/>
        <v>2.4678502652699463</v>
      </c>
      <c r="T24" s="97">
        <f t="shared" si="7"/>
        <v>3.3625994144785025</v>
      </c>
      <c r="U24" s="97">
        <f t="shared" si="8"/>
        <v>3.9585666454475295</v>
      </c>
      <c r="V24" s="97">
        <f t="shared" si="9"/>
        <v>2.0099588913166597</v>
      </c>
      <c r="W24" s="97"/>
      <c r="X24" s="97">
        <f t="shared" si="10"/>
        <v>0.30843232984205315</v>
      </c>
      <c r="Y24" s="97">
        <f t="shared" ref="Y24:AG32" si="13">IF($K24&gt;0,C24/$K24*100,0)</f>
        <v>3.5051692158568688</v>
      </c>
      <c r="Z24" s="97">
        <f t="shared" si="13"/>
        <v>7.3835287571411516</v>
      </c>
      <c r="AA24" s="97">
        <f t="shared" si="13"/>
        <v>2.9453766422496077</v>
      </c>
      <c r="AB24" s="97">
        <f t="shared" si="13"/>
        <v>2.8460692109694889</v>
      </c>
      <c r="AC24" s="97">
        <f t="shared" si="13"/>
        <v>26.499540438691028</v>
      </c>
      <c r="AD24" s="97">
        <f t="shared" si="13"/>
        <v>26.340245156891456</v>
      </c>
      <c r="AE24" s="97">
        <f t="shared" si="13"/>
        <v>21.384719931588165</v>
      </c>
      <c r="AF24" s="97">
        <f t="shared" si="13"/>
        <v>8.7869183167701763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1.2474859184363188E-2</v>
      </c>
      <c r="C25" s="69">
        <f>'Basic T2'!O25</f>
        <v>0.66383986106542547</v>
      </c>
      <c r="D25" s="69">
        <f>'Basic T2'!Z25</f>
        <v>2.1433192396932825</v>
      </c>
      <c r="E25" s="69">
        <f>'Basic T2'!AK25</f>
        <v>1.6955823686607163</v>
      </c>
      <c r="F25" s="69">
        <f>'Basic T2'!AV25</f>
        <v>0.97607694381002508</v>
      </c>
      <c r="G25" s="69">
        <f>'Basic T2'!BG25</f>
        <v>8.4470445684552651</v>
      </c>
      <c r="H25" s="69">
        <f>'Basic T2'!BR25</f>
        <v>5.9637175052515836</v>
      </c>
      <c r="I25" s="69">
        <f>'Basic T2'!CC25</f>
        <v>0.83542041920777943</v>
      </c>
      <c r="J25" s="69">
        <f>'Basic T2'!CN25</f>
        <v>0.20070401681982034</v>
      </c>
      <c r="K25" s="309">
        <f t="shared" si="12"/>
        <v>20.938179782148261</v>
      </c>
      <c r="L25" s="97"/>
      <c r="M25" s="97">
        <f t="shared" si="0"/>
        <v>0.34192237626544891</v>
      </c>
      <c r="N25" s="97">
        <f t="shared" si="1"/>
        <v>2.6840741685252527</v>
      </c>
      <c r="O25" s="97">
        <f t="shared" si="2"/>
        <v>4.2896818743302862</v>
      </c>
      <c r="P25" s="97">
        <f t="shared" si="3"/>
        <v>11.814062668054621</v>
      </c>
      <c r="Q25" s="97">
        <f t="shared" si="4"/>
        <v>6.7499450150788221</v>
      </c>
      <c r="R25" s="97">
        <f t="shared" si="5"/>
        <v>12.274475461293134</v>
      </c>
      <c r="S25" s="97">
        <f t="shared" si="6"/>
        <v>9.6840316585665462</v>
      </c>
      <c r="T25" s="97">
        <f t="shared" si="7"/>
        <v>2.2767576085278418</v>
      </c>
      <c r="U25" s="97">
        <f t="shared" si="8"/>
        <v>1.5671031391329897</v>
      </c>
      <c r="V25" s="97">
        <f t="shared" si="9"/>
        <v>7.2940081453871191</v>
      </c>
      <c r="W25" s="97"/>
      <c r="X25" s="97">
        <f t="shared" si="10"/>
        <v>5.957948262054355E-2</v>
      </c>
      <c r="Y25" s="97">
        <f t="shared" si="13"/>
        <v>3.170475504424747</v>
      </c>
      <c r="Z25" s="97">
        <f t="shared" si="13"/>
        <v>10.236416259643834</v>
      </c>
      <c r="AA25" s="97">
        <f t="shared" si="13"/>
        <v>8.0980409295480289</v>
      </c>
      <c r="AB25" s="97">
        <f t="shared" si="13"/>
        <v>4.66170867747645</v>
      </c>
      <c r="AC25" s="97">
        <f t="shared" si="13"/>
        <v>40.342783643768087</v>
      </c>
      <c r="AD25" s="97">
        <f t="shared" si="13"/>
        <v>28.482502143458554</v>
      </c>
      <c r="AE25" s="97">
        <f t="shared" si="13"/>
        <v>3.9899381316806384</v>
      </c>
      <c r="AF25" s="97">
        <f t="shared" si="13"/>
        <v>0.95855522737912069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1.1534479757191417E-2</v>
      </c>
      <c r="C26" s="69">
        <f>'Basic T2'!O26</f>
        <v>0.10573882218100471</v>
      </c>
      <c r="D26" s="69">
        <f>'Basic T2'!Z26</f>
        <v>0.51512267152933089</v>
      </c>
      <c r="E26" s="69">
        <f>'Basic T2'!AK26</f>
        <v>0.33921978472695802</v>
      </c>
      <c r="F26" s="69">
        <f>'Basic T2'!AV26</f>
        <v>0.44900744967299416</v>
      </c>
      <c r="G26" s="69">
        <f>'Basic T2'!BG26</f>
        <v>1.7023706384550519</v>
      </c>
      <c r="H26" s="69">
        <f>'Basic T2'!BR26</f>
        <v>1.7721146202221987</v>
      </c>
      <c r="I26" s="69">
        <f>'Basic T2'!CC26</f>
        <v>1.0936357777178209</v>
      </c>
      <c r="J26" s="69">
        <f>'Basic T2'!CN26</f>
        <v>0.34379963266787295</v>
      </c>
      <c r="K26" s="309">
        <f t="shared" si="12"/>
        <v>6.3325438769304245</v>
      </c>
      <c r="L26" s="97"/>
      <c r="M26" s="97">
        <f t="shared" si="0"/>
        <v>0.31614759487691435</v>
      </c>
      <c r="N26" s="97">
        <f t="shared" si="1"/>
        <v>0.42752907421199349</v>
      </c>
      <c r="O26" s="97">
        <f t="shared" si="2"/>
        <v>1.0309767888017387</v>
      </c>
      <c r="P26" s="97">
        <f t="shared" si="3"/>
        <v>2.3635323586041537</v>
      </c>
      <c r="Q26" s="97">
        <f t="shared" si="4"/>
        <v>3.10505807546599</v>
      </c>
      <c r="R26" s="97">
        <f t="shared" si="5"/>
        <v>2.4737298895966067</v>
      </c>
      <c r="S26" s="97">
        <f t="shared" si="6"/>
        <v>2.8776034528343155</v>
      </c>
      <c r="T26" s="97">
        <f t="shared" si="7"/>
        <v>2.9804677030021605</v>
      </c>
      <c r="U26" s="97">
        <f t="shared" si="8"/>
        <v>2.6843981108273804</v>
      </c>
      <c r="V26" s="97">
        <f t="shared" si="9"/>
        <v>2.2060000964712696</v>
      </c>
      <c r="W26" s="97"/>
      <c r="X26" s="97">
        <f t="shared" si="10"/>
        <v>0.18214606927891558</v>
      </c>
      <c r="Y26" s="97">
        <f t="shared" si="13"/>
        <v>1.6697684885566006</v>
      </c>
      <c r="Z26" s="97">
        <f t="shared" si="13"/>
        <v>8.1345298436214932</v>
      </c>
      <c r="AA26" s="97">
        <f t="shared" si="13"/>
        <v>5.3567695908549799</v>
      </c>
      <c r="AB26" s="97">
        <f t="shared" si="13"/>
        <v>7.0904751455214816</v>
      </c>
      <c r="AC26" s="97">
        <f t="shared" si="13"/>
        <v>26.882887375748314</v>
      </c>
      <c r="AD26" s="97">
        <f t="shared" si="13"/>
        <v>27.984245425887146</v>
      </c>
      <c r="AE26" s="97">
        <f t="shared" si="13"/>
        <v>17.27008606607459</v>
      </c>
      <c r="AF26" s="97">
        <f t="shared" si="13"/>
        <v>5.429091994456468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5.1860510663345304E-4</v>
      </c>
      <c r="C27" s="69">
        <f>'Basic T2'!O27</f>
        <v>9.9054559710370516E-3</v>
      </c>
      <c r="D27" s="69">
        <f>'Basic T2'!Z27</f>
        <v>5.2203781987874461E-2</v>
      </c>
      <c r="E27" s="69">
        <f>'Basic T2'!AK27</f>
        <v>1.6596174038490261E-2</v>
      </c>
      <c r="F27" s="69">
        <f>'Basic T2'!AV27</f>
        <v>1.3102846727768607E-2</v>
      </c>
      <c r="G27" s="69">
        <f>'Basic T2'!BG27</f>
        <v>6.314877466160336E-2</v>
      </c>
      <c r="H27" s="69">
        <f>'Basic T2'!BR27</f>
        <v>8.7255358441035311E-2</v>
      </c>
      <c r="I27" s="69">
        <f>'Basic T2'!CC27</f>
        <v>7.2810362714040733E-2</v>
      </c>
      <c r="J27" s="69">
        <f>'Basic T2'!CN27</f>
        <v>1.8951936333810093E-2</v>
      </c>
      <c r="K27" s="309">
        <f t="shared" si="12"/>
        <v>0.33449329598229333</v>
      </c>
      <c r="L27" s="97"/>
      <c r="M27" s="97">
        <f t="shared" si="0"/>
        <v>1.4214404169449442E-2</v>
      </c>
      <c r="N27" s="97">
        <f t="shared" si="1"/>
        <v>4.0050289322268437E-2</v>
      </c>
      <c r="O27" s="97">
        <f t="shared" si="2"/>
        <v>0.10448169046292949</v>
      </c>
      <c r="P27" s="97">
        <f t="shared" si="3"/>
        <v>0.11563474813407787</v>
      </c>
      <c r="Q27" s="97">
        <f t="shared" si="4"/>
        <v>9.0611191581078276E-2</v>
      </c>
      <c r="R27" s="97">
        <f t="shared" si="5"/>
        <v>9.1762045140520443E-2</v>
      </c>
      <c r="S27" s="97">
        <f t="shared" si="6"/>
        <v>0.14168740433772634</v>
      </c>
      <c r="T27" s="97">
        <f t="shared" si="7"/>
        <v>0.19842889098409108</v>
      </c>
      <c r="U27" s="97">
        <f t="shared" si="8"/>
        <v>0.14797730205880663</v>
      </c>
      <c r="V27" s="97">
        <f t="shared" si="9"/>
        <v>0.11652382637159248</v>
      </c>
      <c r="W27" s="97"/>
      <c r="X27" s="97">
        <f t="shared" si="10"/>
        <v>0.15504200319186842</v>
      </c>
      <c r="Y27" s="97">
        <f t="shared" si="13"/>
        <v>2.9613316888603367</v>
      </c>
      <c r="Z27" s="97">
        <f t="shared" si="13"/>
        <v>15.606824595563168</v>
      </c>
      <c r="AA27" s="97">
        <f t="shared" si="13"/>
        <v>4.9615864466738948</v>
      </c>
      <c r="AB27" s="97">
        <f t="shared" si="13"/>
        <v>3.917222522887938</v>
      </c>
      <c r="AC27" s="97">
        <f t="shared" si="13"/>
        <v>18.878935817280531</v>
      </c>
      <c r="AD27" s="97">
        <f t="shared" si="13"/>
        <v>26.085831760781907</v>
      </c>
      <c r="AE27" s="97">
        <f t="shared" si="13"/>
        <v>21.767360837598073</v>
      </c>
      <c r="AF27" s="97">
        <f t="shared" si="13"/>
        <v>5.6658643271622786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3.5288424681446842E-2</v>
      </c>
      <c r="C28" s="69">
        <f>'Basic T2'!O28</f>
        <v>0.48029520388478458</v>
      </c>
      <c r="D28" s="69">
        <f>'Basic T2'!Z28</f>
        <v>2.0368565470171855</v>
      </c>
      <c r="E28" s="69">
        <f>'Basic T2'!AK28</f>
        <v>0.67283621593935761</v>
      </c>
      <c r="F28" s="69">
        <f>'Basic T2'!AV28</f>
        <v>0.53033324791479486</v>
      </c>
      <c r="G28" s="69">
        <f>'Basic T2'!BG28</f>
        <v>5.3878224743145049</v>
      </c>
      <c r="H28" s="69">
        <f>'Basic T2'!BR28</f>
        <v>5.0205721613000707</v>
      </c>
      <c r="I28" s="69">
        <f>'Basic T2'!CC28</f>
        <v>2.9717059916977626</v>
      </c>
      <c r="J28" s="69">
        <f>'Basic T2'!CN28</f>
        <v>1.1584402767541893</v>
      </c>
      <c r="K28" s="309">
        <f t="shared" si="12"/>
        <v>18.294150543504095</v>
      </c>
      <c r="L28" s="97"/>
      <c r="M28" s="97">
        <f t="shared" si="0"/>
        <v>0.96721749267268831</v>
      </c>
      <c r="N28" s="97">
        <f t="shared" si="1"/>
        <v>1.9419562241181334</v>
      </c>
      <c r="O28" s="97">
        <f t="shared" si="2"/>
        <v>4.0766053178344821</v>
      </c>
      <c r="P28" s="97">
        <f t="shared" si="3"/>
        <v>4.6880230458652949</v>
      </c>
      <c r="Q28" s="97">
        <f t="shared" si="4"/>
        <v>3.6674570440317211</v>
      </c>
      <c r="R28" s="97">
        <f t="shared" si="5"/>
        <v>7.8290926743471561</v>
      </c>
      <c r="S28" s="97">
        <f t="shared" si="6"/>
        <v>8.1525289739720357</v>
      </c>
      <c r="T28" s="97">
        <f t="shared" si="7"/>
        <v>8.0987417488809363</v>
      </c>
      <c r="U28" s="97">
        <f t="shared" si="8"/>
        <v>9.0451373269192175</v>
      </c>
      <c r="V28" s="97">
        <f t="shared" si="9"/>
        <v>6.372936160908556</v>
      </c>
      <c r="W28" s="97"/>
      <c r="X28" s="97">
        <f t="shared" si="10"/>
        <v>0.19289457904880469</v>
      </c>
      <c r="Y28" s="97">
        <f t="shared" si="13"/>
        <v>2.6254031458997056</v>
      </c>
      <c r="Z28" s="97">
        <f t="shared" si="13"/>
        <v>11.133922518968417</v>
      </c>
      <c r="AA28" s="97">
        <f t="shared" si="13"/>
        <v>3.6778762388520354</v>
      </c>
      <c r="AB28" s="97">
        <f t="shared" si="13"/>
        <v>2.8989225088841639</v>
      </c>
      <c r="AC28" s="97">
        <f t="shared" si="13"/>
        <v>29.451066675668187</v>
      </c>
      <c r="AD28" s="97">
        <f t="shared" si="13"/>
        <v>27.443592690248085</v>
      </c>
      <c r="AE28" s="97">
        <f t="shared" si="13"/>
        <v>16.244022834681214</v>
      </c>
      <c r="AF28" s="97">
        <f t="shared" si="13"/>
        <v>6.3322988077493951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1.5908554129466082E-2</v>
      </c>
      <c r="C29" s="69">
        <f>'Basic T2'!O29</f>
        <v>0.16329656644870708</v>
      </c>
      <c r="D29" s="69">
        <f>'Basic T2'!Z29</f>
        <v>0.77058646805203701</v>
      </c>
      <c r="E29" s="69">
        <f>'Basic T2'!AK29</f>
        <v>0.24691075535694021</v>
      </c>
      <c r="F29" s="69">
        <f>'Basic T2'!AV29</f>
        <v>0.33734537782307522</v>
      </c>
      <c r="G29" s="69">
        <f>'Basic T2'!BG29</f>
        <v>1.4943337367858633</v>
      </c>
      <c r="H29" s="69">
        <f>'Basic T2'!BR29</f>
        <v>1.3549906216443786</v>
      </c>
      <c r="I29" s="69">
        <f>'Basic T2'!CC29</f>
        <v>0.6662194774880944</v>
      </c>
      <c r="J29" s="69">
        <f>'Basic T2'!CN29</f>
        <v>0.2208876445093077</v>
      </c>
      <c r="K29" s="309">
        <f t="shared" si="12"/>
        <v>5.2704792022378699</v>
      </c>
      <c r="L29" s="97"/>
      <c r="M29" s="97">
        <f t="shared" si="0"/>
        <v>0.43603623499917166</v>
      </c>
      <c r="N29" s="97">
        <f t="shared" si="1"/>
        <v>0.66024974021655647</v>
      </c>
      <c r="O29" s="97">
        <f t="shared" si="2"/>
        <v>1.5422671263288139</v>
      </c>
      <c r="P29" s="97">
        <f t="shared" si="3"/>
        <v>1.7203641599007959</v>
      </c>
      <c r="Q29" s="97">
        <f t="shared" si="4"/>
        <v>2.3328721837322033</v>
      </c>
      <c r="R29" s="97">
        <f t="shared" si="5"/>
        <v>2.1714296206815016</v>
      </c>
      <c r="S29" s="97">
        <f t="shared" si="6"/>
        <v>2.2002672100933758</v>
      </c>
      <c r="T29" s="97">
        <f t="shared" si="7"/>
        <v>1.8156370486597</v>
      </c>
      <c r="U29" s="97">
        <f t="shared" si="8"/>
        <v>1.7246975251969343</v>
      </c>
      <c r="V29" s="97">
        <f t="shared" si="9"/>
        <v>1.8360200662711177</v>
      </c>
      <c r="W29" s="97"/>
      <c r="X29" s="97">
        <f>IF($K29&gt;0,B29/$K29*100,0)</f>
        <v>0.30184265071592042</v>
      </c>
      <c r="Y29" s="97">
        <f t="shared" si="13"/>
        <v>3.0983248426323473</v>
      </c>
      <c r="Z29" s="97">
        <f t="shared" si="13"/>
        <v>14.6208046457112</v>
      </c>
      <c r="AA29" s="97">
        <f t="shared" si="13"/>
        <v>4.6847875853888343</v>
      </c>
      <c r="AB29" s="97">
        <f t="shared" si="13"/>
        <v>6.4006585526385686</v>
      </c>
      <c r="AC29" s="97">
        <f t="shared" si="13"/>
        <v>28.352900741005911</v>
      </c>
      <c r="AD29" s="97">
        <f t="shared" si="13"/>
        <v>25.709059264839585</v>
      </c>
      <c r="AE29" s="97">
        <f t="shared" si="13"/>
        <v>12.64058640446232</v>
      </c>
      <c r="AF29" s="97">
        <f t="shared" si="13"/>
        <v>4.191035312605309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1.4561414001491135E-2</v>
      </c>
      <c r="C30" s="69">
        <f>'Basic T2'!O30</f>
        <v>0.14468644318308391</v>
      </c>
      <c r="D30" s="69">
        <f>'Basic T2'!Z30</f>
        <v>0.34696508463082859</v>
      </c>
      <c r="E30" s="69">
        <f>'Basic T2'!AK30</f>
        <v>0.16557537023537247</v>
      </c>
      <c r="F30" s="69">
        <f>'Basic T2'!AV30</f>
        <v>0.35931379671296693</v>
      </c>
      <c r="G30" s="69">
        <f>'Basic T2'!BG30</f>
        <v>3.0271237966044109</v>
      </c>
      <c r="H30" s="69">
        <f>'Basic T2'!BR30</f>
        <v>3.553455508520174</v>
      </c>
      <c r="I30" s="69">
        <f>'Basic T2'!CC30</f>
        <v>2.6288509410930141</v>
      </c>
      <c r="J30" s="69">
        <f>'Basic T2'!CN30</f>
        <v>1.0893693726845071</v>
      </c>
      <c r="K30" s="309">
        <f t="shared" si="12"/>
        <v>11.329901727665849</v>
      </c>
      <c r="L30" s="97"/>
      <c r="M30" s="97">
        <f t="shared" si="0"/>
        <v>0.39911258344428258</v>
      </c>
      <c r="N30" s="97">
        <f t="shared" si="1"/>
        <v>0.58500425699088587</v>
      </c>
      <c r="O30" s="97">
        <f t="shared" si="2"/>
        <v>0.69442284051876968</v>
      </c>
      <c r="P30" s="97">
        <f t="shared" si="3"/>
        <v>1.1536554262427889</v>
      </c>
      <c r="Q30" s="97">
        <f t="shared" si="4"/>
        <v>2.4847921942553173</v>
      </c>
      <c r="R30" s="97">
        <f t="shared" si="5"/>
        <v>4.3987404658043889</v>
      </c>
      <c r="S30" s="97">
        <f t="shared" si="6"/>
        <v>5.7701887474573414</v>
      </c>
      <c r="T30" s="97">
        <f t="shared" si="7"/>
        <v>7.1643644854824755</v>
      </c>
      <c r="U30" s="97">
        <f t="shared" si="8"/>
        <v>8.5058295825828143</v>
      </c>
      <c r="V30" s="97">
        <f t="shared" si="9"/>
        <v>3.9468758195728602</v>
      </c>
      <c r="W30" s="97"/>
      <c r="X30" s="97">
        <f t="shared" si="10"/>
        <v>0.12852197972674767</v>
      </c>
      <c r="Y30" s="97">
        <f t="shared" si="13"/>
        <v>1.2770317577405126</v>
      </c>
      <c r="Z30" s="97">
        <f t="shared" si="13"/>
        <v>3.0623838844391216</v>
      </c>
      <c r="AA30" s="97">
        <f t="shared" si="13"/>
        <v>1.461401645091619</v>
      </c>
      <c r="AB30" s="97">
        <f t="shared" si="13"/>
        <v>3.1713761103115203</v>
      </c>
      <c r="AC30" s="97">
        <f t="shared" si="13"/>
        <v>26.71800576356852</v>
      </c>
      <c r="AD30" s="97">
        <f t="shared" si="13"/>
        <v>31.363515712084165</v>
      </c>
      <c r="AE30" s="97">
        <f t="shared" si="13"/>
        <v>23.202769135002917</v>
      </c>
      <c r="AF30" s="97">
        <f t="shared" si="13"/>
        <v>9.6149940120348738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1.6240376108920741E-2</v>
      </c>
      <c r="C31" s="69">
        <f>'Basic T2'!O31</f>
        <v>0.11346937014228577</v>
      </c>
      <c r="D31" s="69">
        <f>'Basic T2'!Z31</f>
        <v>0.42695106604007771</v>
      </c>
      <c r="E31" s="69">
        <f>'Basic T2'!AK31</f>
        <v>0.20156063362113458</v>
      </c>
      <c r="F31" s="69">
        <f>'Basic T2'!AV31</f>
        <v>0.32496223645390271</v>
      </c>
      <c r="G31" s="69">
        <f>'Basic T2'!BG31</f>
        <v>2.2820871471568207</v>
      </c>
      <c r="H31" s="69">
        <f>'Basic T2'!BR31</f>
        <v>3.0200481347289094</v>
      </c>
      <c r="I31" s="69">
        <f>'Basic T2'!CC31</f>
        <v>2.4858279864157677</v>
      </c>
      <c r="J31" s="69">
        <f>'Basic T2'!CN31</f>
        <v>1.2214372715051776</v>
      </c>
      <c r="K31" s="309">
        <f t="shared" si="12"/>
        <v>10.092584222172997</v>
      </c>
      <c r="L31" s="97"/>
      <c r="M31" s="97">
        <f t="shared" si="0"/>
        <v>0.44513111599425792</v>
      </c>
      <c r="N31" s="97">
        <f t="shared" si="1"/>
        <v>0.45878565476459621</v>
      </c>
      <c r="O31" s="97">
        <f t="shared" si="2"/>
        <v>0.85450837901320154</v>
      </c>
      <c r="P31" s="97">
        <f t="shared" si="3"/>
        <v>1.404384712312001</v>
      </c>
      <c r="Q31" s="97">
        <f t="shared" si="4"/>
        <v>2.24723802969759</v>
      </c>
      <c r="R31" s="97">
        <f t="shared" si="5"/>
        <v>3.3161210955267131</v>
      </c>
      <c r="S31" s="97">
        <f t="shared" si="6"/>
        <v>4.9040286903857693</v>
      </c>
      <c r="T31" s="97">
        <f t="shared" si="7"/>
        <v>6.7745863656654581</v>
      </c>
      <c r="U31" s="97">
        <f t="shared" si="8"/>
        <v>9.5370198003967932</v>
      </c>
      <c r="V31" s="97">
        <f t="shared" si="9"/>
        <v>3.5158448485240017</v>
      </c>
      <c r="W31" s="97"/>
      <c r="X31" s="97">
        <f t="shared" si="10"/>
        <v>0.16091395178294668</v>
      </c>
      <c r="Y31" s="97">
        <f t="shared" si="13"/>
        <v>1.1242845999045337</v>
      </c>
      <c r="Z31" s="97">
        <f t="shared" si="13"/>
        <v>4.2303443463179979</v>
      </c>
      <c r="AA31" s="97">
        <f t="shared" si="13"/>
        <v>1.9971161912953279</v>
      </c>
      <c r="AB31" s="97">
        <f t="shared" si="13"/>
        <v>3.2198119857149559</v>
      </c>
      <c r="AC31" s="97">
        <f t="shared" si="13"/>
        <v>22.611524431405471</v>
      </c>
      <c r="AD31" s="97">
        <f t="shared" si="13"/>
        <v>29.92343752845764</v>
      </c>
      <c r="AE31" s="97">
        <f t="shared" si="13"/>
        <v>24.630242678129004</v>
      </c>
      <c r="AF31" s="97">
        <f t="shared" si="13"/>
        <v>12.102324286992122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2.0516919380425341E-4</v>
      </c>
      <c r="C32" s="69">
        <f>'Basic T2'!O32</f>
        <v>4.6472747315300537E-2</v>
      </c>
      <c r="D32" s="69">
        <f>'Basic T2'!Z32</f>
        <v>0.21322929927089115</v>
      </c>
      <c r="E32" s="69">
        <f>'Basic T2'!AK32</f>
        <v>0.12595222751404136</v>
      </c>
      <c r="F32" s="69">
        <f>'Basic T2'!AV32</f>
        <v>0.15573848956507655</v>
      </c>
      <c r="G32" s="69">
        <f>'Basic T2'!BG32</f>
        <v>0.93357411927986045</v>
      </c>
      <c r="H32" s="69">
        <f>'Basic T2'!BR32</f>
        <v>1.4234673184964486</v>
      </c>
      <c r="I32" s="69">
        <f>'Basic T2'!CC32</f>
        <v>1.76953626135985</v>
      </c>
      <c r="J32" s="69">
        <f>'Basic T2'!CN32</f>
        <v>0.74427743971330163</v>
      </c>
      <c r="K32" s="309">
        <f t="shared" si="12"/>
        <v>5.4124530717085744</v>
      </c>
      <c r="L32" s="97"/>
      <c r="M32" s="97">
        <f t="shared" si="0"/>
        <v>5.6234653429955992E-3</v>
      </c>
      <c r="N32" s="97">
        <f t="shared" si="1"/>
        <v>0.18790119112342055</v>
      </c>
      <c r="O32" s="97">
        <f t="shared" si="2"/>
        <v>0.42676137236998118</v>
      </c>
      <c r="P32" s="97">
        <f t="shared" si="3"/>
        <v>0.8775790174129291</v>
      </c>
      <c r="Q32" s="97">
        <f t="shared" si="4"/>
        <v>1.0769911613651382</v>
      </c>
      <c r="R32" s="97">
        <f t="shared" si="5"/>
        <v>1.3565848416607278</v>
      </c>
      <c r="S32" s="97">
        <f t="shared" si="6"/>
        <v>2.3114613603202376</v>
      </c>
      <c r="T32" s="97">
        <f t="shared" si="7"/>
        <v>4.8224882394392807</v>
      </c>
      <c r="U32" s="97">
        <f t="shared" si="8"/>
        <v>5.8113411512220257</v>
      </c>
      <c r="V32" s="97">
        <f t="shared" si="9"/>
        <v>1.8854779738412093</v>
      </c>
      <c r="W32" s="97"/>
      <c r="X32" s="97">
        <f t="shared" si="10"/>
        <v>3.7906877174915935E-3</v>
      </c>
      <c r="Y32" s="97">
        <f t="shared" si="13"/>
        <v>0.85862633263682542</v>
      </c>
      <c r="Z32" s="97">
        <f t="shared" si="13"/>
        <v>3.9396055068904285</v>
      </c>
      <c r="AA32" s="97">
        <f t="shared" si="13"/>
        <v>2.327082116839148</v>
      </c>
      <c r="AB32" s="97">
        <f t="shared" si="13"/>
        <v>2.8774104366675619</v>
      </c>
      <c r="AC32" s="97">
        <f t="shared" si="13"/>
        <v>17.248632125047777</v>
      </c>
      <c r="AD32" s="97">
        <f t="shared" si="13"/>
        <v>26.299855160630447</v>
      </c>
      <c r="AE32" s="97">
        <f t="shared" si="13"/>
        <v>32.693794069262054</v>
      </c>
      <c r="AF32" s="97">
        <f t="shared" si="13"/>
        <v>13.751203564308264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1.8263757268397945E-2</v>
      </c>
      <c r="C33" s="69">
        <f>'Basic T2'!O33</f>
        <v>0.39363946761218693</v>
      </c>
      <c r="D33" s="69">
        <f>'Basic T2'!Z33</f>
        <v>1.5461753306636308</v>
      </c>
      <c r="E33" s="69">
        <f>'Basic T2'!AK33</f>
        <v>0.78613413776769347</v>
      </c>
      <c r="F33" s="69">
        <f>'Basic T2'!AV33</f>
        <v>0.68175395343822287</v>
      </c>
      <c r="G33" s="69">
        <f>'Basic T2'!BG33</f>
        <v>4.6177329878208573</v>
      </c>
      <c r="H33" s="69">
        <f>'Basic T2'!BR33</f>
        <v>7.395097132967015</v>
      </c>
      <c r="I33" s="69">
        <f>'Basic T2'!CC33</f>
        <v>6.4577483454804296</v>
      </c>
      <c r="J33" s="69">
        <f>'Basic T2'!CN33</f>
        <v>2.5309839153375213</v>
      </c>
      <c r="K33" s="309">
        <f t="shared" ref="K33" si="14">SUM(B33:J33)</f>
        <v>24.427529028355956</v>
      </c>
      <c r="L33" s="97"/>
      <c r="M33" s="97">
        <f t="shared" si="0"/>
        <v>0.50058980165272071</v>
      </c>
      <c r="N33" s="97">
        <f t="shared" si="1"/>
        <v>1.5915849419379375</v>
      </c>
      <c r="O33" s="97">
        <f t="shared" si="2"/>
        <v>3.0945461449007312</v>
      </c>
      <c r="P33" s="97">
        <f t="shared" si="3"/>
        <v>5.4774324979685023</v>
      </c>
      <c r="Q33" s="97">
        <f t="shared" si="4"/>
        <v>4.71458907896944</v>
      </c>
      <c r="R33" s="97">
        <f t="shared" si="5"/>
        <v>6.7100688041209446</v>
      </c>
      <c r="S33" s="97">
        <f t="shared" si="6"/>
        <v>12.008341221857755</v>
      </c>
      <c r="T33" s="97">
        <f t="shared" si="7"/>
        <v>17.599195975450417</v>
      </c>
      <c r="U33" s="97">
        <f t="shared" si="8"/>
        <v>19.762000291111491</v>
      </c>
      <c r="V33" s="97">
        <f t="shared" si="9"/>
        <v>8.5095551551438575</v>
      </c>
      <c r="W33" s="97"/>
      <c r="X33" s="97">
        <f t="shared" ref="X33" si="15">IF($K33&gt;0,B33/$K33*100,0)</f>
        <v>7.4767109056331549E-2</v>
      </c>
      <c r="Y33" s="97">
        <f t="shared" ref="Y33" si="16">IF($K33&gt;0,C33/$K33*100,0)</f>
        <v>1.6114583966116365</v>
      </c>
      <c r="Z33" s="97">
        <f t="shared" ref="Z33" si="17">IF($K33&gt;0,D33/$K33*100,0)</f>
        <v>6.3296427930504144</v>
      </c>
      <c r="AA33" s="97">
        <f t="shared" ref="AA33" si="18">IF($K33&gt;0,E33/$K33*100,0)</f>
        <v>3.2182302878655209</v>
      </c>
      <c r="AB33" s="97">
        <f t="shared" ref="AB33" si="19">IF($K33&gt;0,F33/$K33*100,0)</f>
        <v>2.7909247498870209</v>
      </c>
      <c r="AC33" s="97">
        <f t="shared" ref="AC33" si="20">IF($K33&gt;0,G33/$K33*100,0)</f>
        <v>18.903807185984721</v>
      </c>
      <c r="AD33" s="97">
        <f t="shared" ref="AD33" si="21">IF($K33&gt;0,H33/$K33*100,0)</f>
        <v>30.273619261214023</v>
      </c>
      <c r="AE33" s="97">
        <f t="shared" ref="AE33" si="22">IF($K33&gt;0,I33/$K33*100,0)</f>
        <v>26.436355220309625</v>
      </c>
      <c r="AF33" s="97">
        <f>IF($K33&gt;0,J33/$K33*100,0)</f>
        <v>10.3611949960207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3.6484477326743963</v>
      </c>
      <c r="C35" s="310">
        <f t="shared" ref="C35:K35" si="24">SUM(C8:C33)</f>
        <v>24.732545353996983</v>
      </c>
      <c r="D35" s="310">
        <f t="shared" si="24"/>
        <v>49.964526565921673</v>
      </c>
      <c r="E35" s="310">
        <f t="shared" si="24"/>
        <v>14.35223780592931</v>
      </c>
      <c r="F35" s="310">
        <f t="shared" si="24"/>
        <v>14.460516961687087</v>
      </c>
      <c r="G35" s="310">
        <f t="shared" si="24"/>
        <v>68.81796778275816</v>
      </c>
      <c r="H35" s="310">
        <f t="shared" si="24"/>
        <v>61.583002983845539</v>
      </c>
      <c r="I35" s="310">
        <f t="shared" si="24"/>
        <v>36.693428236656459</v>
      </c>
      <c r="J35" s="310">
        <f t="shared" si="24"/>
        <v>12.807326576530322</v>
      </c>
      <c r="K35" s="310">
        <f t="shared" si="24"/>
        <v>287.05999999999995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1.2709704356839675</v>
      </c>
      <c r="Y35" s="98">
        <f t="shared" ref="Y35:AG35" si="26">IF($K35&gt;0,C35/$K35*100,0)</f>
        <v>8.6158104068825292</v>
      </c>
      <c r="Z35" s="98">
        <f t="shared" si="26"/>
        <v>17.405603903686227</v>
      </c>
      <c r="AA35" s="98">
        <f t="shared" si="26"/>
        <v>4.9997344826619212</v>
      </c>
      <c r="AB35" s="98">
        <f t="shared" si="26"/>
        <v>5.0374545257740859</v>
      </c>
      <c r="AC35" s="98">
        <f t="shared" si="26"/>
        <v>23.973374131804562</v>
      </c>
      <c r="AD35" s="98">
        <f t="shared" si="26"/>
        <v>21.453007379588083</v>
      </c>
      <c r="AE35" s="98">
        <f t="shared" si="26"/>
        <v>12.782494334514203</v>
      </c>
      <c r="AF35" s="98">
        <f t="shared" si="26"/>
        <v>4.4615503994044188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automation\Data\Results\Workbooks\LEPs\HU_LEP\[HU_LEP_MainTables.Main.xlsm]Manager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automation\Data\Results\Workbooks\LEPs\HU_LEP\[HU_LEP_MainTables.Main.xlsm]Manager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automation\Data\Results\Workbooks\LEPs\HU_LEP\[HU_LEP_MainTables.Main.xlsm]Manager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automation\Data\Results\Workbooks\LEPs\HU_LEP\[HU_LEP_MainTables.Main.xlsm]Manager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automation\Data\Results\Workbooks\LEPs\HU_LEP\[HU_LEP_MainTables.Main.xlsm]Manager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automation\Data\Results\Workbooks\LEPs\HU_LEP\[HU_LEP_MainTables.Main.xlsm]Manager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automation\Data\Results\Workbooks\LEPs\HU_LEP\[HU_LEP_MainTables.Main.xlsm]Manager</v>
      </c>
      <c r="Y79" s="91" t="str">
        <f ca="1">CELL("filename")</f>
        <v>M:\IE\Projects\Nuffield via NFER AI and automation\Data\Results\Workbooks\LEPs\HU_LEP\[HU_LEP_MainTables.Main.xlsm]Manager</v>
      </c>
      <c r="AW79" s="91" t="str">
        <f ca="1">CELL("filename")</f>
        <v>M:\IE\Projects\Nuffield via NFER AI and automation\Data\Results\Workbooks\LEPs\HU_LEP\[HU_LEP_MainTables.Main.xlsm]Manager</v>
      </c>
      <c r="BU79" s="91" t="str">
        <f ca="1">CELL("filename")</f>
        <v>M:\IE\Projects\Nuffield via NFER AI and automation\Data\Results\Workbooks\LEPs\HU_LEP\[HU_LEP_MainTables.Main.xlsm]Manager</v>
      </c>
      <c r="CS79" s="91" t="str">
        <f ca="1">CELL("filename")</f>
        <v>M:\IE\Projects\Nuffield via NFER AI and automation\Data\Results\Workbooks\LEPs\HU_LEP\[HU_LEP_MainTables.Main.xlsm]Manager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automation\Data\Results\Workbooks\LEPs\HU_LEP\[HU_LEP_MainTables.Main.xlsm]Manager</v>
      </c>
      <c r="Y96" s="91" t="str">
        <f ca="1">CELL("filename")</f>
        <v>M:\IE\Projects\Nuffield via NFER AI and automation\Data\Results\Workbooks\LEPs\HU_LEP\[HU_LEP_MainTables.Main.xlsm]Manager</v>
      </c>
      <c r="AW96" s="91" t="str">
        <f ca="1">CELL("filename")</f>
        <v>M:\IE\Projects\Nuffield via NFER AI and automation\Data\Results\Workbooks\LEPs\HU_LEP\[HU_LEP_MainTables.Main.xlsm]Manager</v>
      </c>
      <c r="BU96" s="91" t="str">
        <f ca="1">CELL("filename")</f>
        <v>M:\IE\Projects\Nuffield via NFER AI and automation\Data\Results\Workbooks\LEPs\HU_LEP\[HU_LEP_MainTables.Main.xlsm]Manager</v>
      </c>
      <c r="CS96" s="91" t="str">
        <f ca="1">CELL("filename")</f>
        <v>M:\IE\Projects\Nuffield via NFER AI and automation\Data\Results\Workbooks\LEPs\HU_LEP\[HU_LEP_MainTables.Main.xlsm]Manager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1B7F82-8D12-4B60-ACA2-7F387AF58E23}"/>
</file>

<file path=customXml/itemProps2.xml><?xml version="1.0" encoding="utf-8"?>
<ds:datastoreItem xmlns:ds="http://schemas.openxmlformats.org/officeDocument/2006/customXml" ds:itemID="{EB4A634F-24A4-415C-875A-6C241C7CC9E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2024-02-29T15:52:11Z</dcterms:modified>
</cp:coreProperties>
</file>